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galel001\Downloads\"/>
    </mc:Choice>
  </mc:AlternateContent>
  <xr:revisionPtr revIDLastSave="7877" documentId="13_ncr:1_{F32A9B8E-8E98-4EBA-9CA3-61E932B15D04}" xr6:coauthVersionLast="47" xr6:coauthVersionMax="47" xr10:uidLastSave="{8E6FC4B5-8F89-4708-BE88-AFE5969FDC74}"/>
  <workbookProtection workbookAlgorithmName="SHA-512" workbookHashValue="4mkBMi5j9pW0YvmvqRl796APPvqPzmZvmCOMj2tMmlMNiOVMwbG0bX1k7ZGuSzdA47Mip86xjWqZ9f4OsY1r7g==" workbookSaltValue="pdOsgsVdXPmxcZJXC5/Mhg==" workbookSpinCount="100000" lockStructure="1"/>
  <bookViews>
    <workbookView xWindow="-13860" yWindow="-16320" windowWidth="29040" windowHeight="15720" xr2:uid="{0EED3EB3-6FED-4157-9C70-9C32CED3986E}"/>
  </bookViews>
  <sheets>
    <sheet name="CoverSheet" sheetId="2" r:id="rId1"/>
    <sheet name="DM-Cover" sheetId="34" state="veryHidden" r:id="rId2"/>
    <sheet name="Index" sheetId="44" r:id="rId3"/>
    <sheet name="DM-Index" sheetId="45" state="veryHidden" r:id="rId4"/>
    <sheet name="Input" sheetId="4" r:id="rId5"/>
    <sheet name="DM Input" sheetId="25" state="veryHidden" r:id="rId6"/>
    <sheet name="Income Statement" sheetId="5" r:id="rId7"/>
    <sheet name="DM-IS" sheetId="28" state="veryHidden" r:id="rId8"/>
    <sheet name="Balance Sheet" sheetId="6" r:id="rId9"/>
    <sheet name="DM-BS" sheetId="29" state="veryHidden" r:id="rId10"/>
    <sheet name="PRSafeguards" sheetId="19" r:id="rId11"/>
    <sheet name="DM-PRS" sheetId="27" state="veryHidden" r:id="rId12"/>
    <sheet name="FORCalc" sheetId="21" r:id="rId13"/>
    <sheet name="DM-FC" sheetId="38" state="veryHidden" r:id="rId14"/>
    <sheet name="RegulatoryReq" sheetId="22" r:id="rId15"/>
    <sheet name="DM-Reg" sheetId="40" state="veryHidden" r:id="rId16"/>
    <sheet name="General Crypto Services" sheetId="14" r:id="rId17"/>
    <sheet name="DM-GCS" sheetId="26" state="veryHidden" r:id="rId18"/>
    <sheet name="Crypto Services" sheetId="10" r:id="rId19"/>
    <sheet name="DM-CS" sheetId="41" state="veryHidden" r:id="rId20"/>
    <sheet name="Custody" sheetId="17" r:id="rId21"/>
    <sheet name="DM-Custody" sheetId="31" state="veryHidden" r:id="rId22"/>
    <sheet name="Crypto Products" sheetId="46" r:id="rId23"/>
    <sheet name="DM-Products" sheetId="47" state="veryHidden" r:id="rId24"/>
    <sheet name="Safekeeping" sheetId="16" r:id="rId25"/>
    <sheet name="DM-SK" sheetId="32" state="veryHidden" r:id="rId26"/>
    <sheet name="Outsourcing" sheetId="9" r:id="rId27"/>
    <sheet name="DM-Out" sheetId="33" state="veryHidden" r:id="rId28"/>
    <sheet name="Clients" sheetId="12" r:id="rId29"/>
    <sheet name="DM-Clients" sheetId="30" state="veryHidden" r:id="rId30"/>
    <sheet name="Passporting" sheetId="7" r:id="rId31"/>
    <sheet name="DM-Passporting" sheetId="24" state="veryHidden" r:id="rId32"/>
    <sheet name="Complaints" sheetId="20" r:id="rId33"/>
    <sheet name="DM-Complaints" sheetId="35" state="veryHidden" r:id="rId34"/>
    <sheet name="Custody Annual Form" sheetId="18" r:id="rId35"/>
    <sheet name="DM-CAF" sheetId="39" state="veryHidden" r:id="rId36"/>
    <sheet name="Representations" sheetId="42" r:id="rId37"/>
    <sheet name="DM-Rep" sheetId="43" state="veryHidden" r:id="rId38"/>
    <sheet name="Lists" sheetId="3" state="veryHidden" r:id="rId39"/>
    <sheet name="LHDetails" sheetId="1" state="veryHidden" r:id="rId40"/>
  </sheets>
  <definedNames>
    <definedName name="_xlnm._FilterDatabase" localSheetId="5" hidden="1">'DM Input'!$A$1:$I$1174</definedName>
    <definedName name="_xlnm._FilterDatabase" localSheetId="39" hidden="1">LHDetails!$A$1:$Q$20</definedName>
    <definedName name="AccFramework">Table3[Accounting Framework]</definedName>
    <definedName name="ClientType">Table34[Client Type]</definedName>
    <definedName name="Countries">Table29[Countries]</definedName>
    <definedName name="CryptoAssetsList">Table14[VFA List]</definedName>
    <definedName name="CryptoTransfers">Table13[Crypto transfers]</definedName>
    <definedName name="DocumentType">Table2[Document Type]</definedName>
    <definedName name="EU">Table4[EU/EEA]</definedName>
    <definedName name="EUCountries">Table4[EU/EEA]</definedName>
    <definedName name="IndexValidation">Table32[Validations Sheet]</definedName>
    <definedName name="InfoStat_Code">Table1[InfoStat Code]</definedName>
    <definedName name="LEI_Codes">Table1[LEI Codes]</definedName>
    <definedName name="LHCode">Table1[LH Code]</definedName>
    <definedName name="LHIDCode">Table1[FH Code]</definedName>
    <definedName name="LHName">Table1[LH Name]</definedName>
    <definedName name="LicClass">Table1[Class]</definedName>
    <definedName name="MBRCode">Table1[MBR Registration Code]</definedName>
    <definedName name="Months">Table30[Months]</definedName>
    <definedName name="NatureofComplaint">Table22[Nature of Complaint]</definedName>
    <definedName name="NatureOfVenue">Table17[Nature of Venues]</definedName>
    <definedName name="PermMinCap">#REF!</definedName>
    <definedName name="ProductRelatedTo">Table31[Products Related To]</definedName>
    <definedName name="Reconciliation">Table28[Reconciliation]</definedName>
    <definedName name="RepCurrency">Table5[Reporting Currency]</definedName>
    <definedName name="RoWCountries">Table6[RoW]</definedName>
    <definedName name="SafekeepingRelationships">Table12[Safekeeping Relationships]</definedName>
    <definedName name="Services">Table23[Service]</definedName>
    <definedName name="TMProcess">Table16[TM Process]</definedName>
    <definedName name="TokenClassification">Table35[Token Classification]</definedName>
    <definedName name="Unlicensed">Table7[Other Unlicensed Activities]</definedName>
    <definedName name="YesNo">Table36[Y/N]</definedName>
    <definedName name="YesNoNA">Table38[Y/N/NA]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7" l="1"/>
  <c r="O46" i="7"/>
  <c r="N46" i="7"/>
  <c r="M46" i="7"/>
  <c r="K46" i="7"/>
  <c r="J46" i="7"/>
  <c r="I46" i="7"/>
  <c r="H46" i="7"/>
  <c r="G46" i="7"/>
  <c r="F46" i="7"/>
  <c r="E46" i="7"/>
  <c r="D46" i="7"/>
  <c r="A2" i="25"/>
  <c r="C2" i="25" s="1"/>
  <c r="B2" i="25"/>
  <c r="A3" i="25"/>
  <c r="C3" i="25" s="1"/>
  <c r="B3" i="25"/>
  <c r="A4" i="25"/>
  <c r="C4" i="25" s="1"/>
  <c r="B4" i="25"/>
  <c r="A5" i="25"/>
  <c r="C5" i="25" s="1"/>
  <c r="B5" i="25"/>
  <c r="A6" i="25"/>
  <c r="B6" i="25"/>
  <c r="C6" i="25"/>
  <c r="A7" i="25"/>
  <c r="C7" i="25" s="1"/>
  <c r="B7" i="25"/>
  <c r="A8" i="25"/>
  <c r="B8" i="25"/>
  <c r="C8" i="25"/>
  <c r="A9" i="25"/>
  <c r="B9" i="25"/>
  <c r="C9" i="25"/>
  <c r="A10" i="25"/>
  <c r="C10" i="25" s="1"/>
  <c r="B10" i="25"/>
  <c r="A11" i="25"/>
  <c r="C11" i="25" s="1"/>
  <c r="B11" i="25"/>
  <c r="A12" i="25"/>
  <c r="B12" i="25"/>
  <c r="C12" i="25"/>
  <c r="A13" i="25"/>
  <c r="B13" i="25"/>
  <c r="C13" i="25"/>
  <c r="A14" i="25"/>
  <c r="C14" i="25" s="1"/>
  <c r="B14" i="25"/>
  <c r="A15" i="25"/>
  <c r="C15" i="25" s="1"/>
  <c r="B15" i="25"/>
  <c r="A16" i="25"/>
  <c r="C16" i="25" s="1"/>
  <c r="B16" i="25"/>
  <c r="A17" i="25"/>
  <c r="C17" i="25" s="1"/>
  <c r="B17" i="25"/>
  <c r="A18" i="25"/>
  <c r="C18" i="25" s="1"/>
  <c r="B18" i="25"/>
  <c r="A19" i="25"/>
  <c r="C19" i="25" s="1"/>
  <c r="B19" i="25"/>
  <c r="A20" i="25"/>
  <c r="C20" i="25" s="1"/>
  <c r="B20" i="25"/>
  <c r="A21" i="25"/>
  <c r="B21" i="25"/>
  <c r="C21" i="25"/>
  <c r="A22" i="25"/>
  <c r="C22" i="25" s="1"/>
  <c r="B22" i="25"/>
  <c r="A23" i="25"/>
  <c r="C23" i="25" s="1"/>
  <c r="B23" i="25"/>
  <c r="A24" i="25"/>
  <c r="C24" i="25" s="1"/>
  <c r="B24" i="25"/>
  <c r="A25" i="25"/>
  <c r="C25" i="25" s="1"/>
  <c r="B25" i="25"/>
  <c r="A26" i="25"/>
  <c r="B26" i="25"/>
  <c r="C26" i="25"/>
  <c r="A27" i="25"/>
  <c r="C27" i="25" s="1"/>
  <c r="B27" i="25"/>
  <c r="A28" i="25"/>
  <c r="B28" i="25"/>
  <c r="C28" i="25"/>
  <c r="A29" i="25"/>
  <c r="B29" i="25"/>
  <c r="C29" i="25"/>
  <c r="A30" i="25"/>
  <c r="C30" i="25" s="1"/>
  <c r="B30" i="25"/>
  <c r="A31" i="25"/>
  <c r="C31" i="25" s="1"/>
  <c r="B31" i="25"/>
  <c r="A32" i="25"/>
  <c r="C32" i="25" s="1"/>
  <c r="B32" i="25"/>
  <c r="A33" i="25"/>
  <c r="C33" i="25" s="1"/>
  <c r="B33" i="25"/>
  <c r="A34" i="25"/>
  <c r="C34" i="25" s="1"/>
  <c r="B34" i="25"/>
  <c r="A35" i="25"/>
  <c r="B35" i="25"/>
  <c r="C35" i="25"/>
  <c r="A36" i="25"/>
  <c r="B36" i="25"/>
  <c r="C36" i="25"/>
  <c r="A37" i="25"/>
  <c r="B37" i="25"/>
  <c r="C37" i="25"/>
  <c r="A38" i="25"/>
  <c r="C38" i="25" s="1"/>
  <c r="B38" i="25"/>
  <c r="A39" i="25"/>
  <c r="C39" i="25" s="1"/>
  <c r="B39" i="25"/>
  <c r="A40" i="25"/>
  <c r="C40" i="25" s="1"/>
  <c r="B40" i="25"/>
  <c r="A41" i="25"/>
  <c r="B41" i="25"/>
  <c r="C41" i="25"/>
  <c r="A42" i="25"/>
  <c r="B42" i="25"/>
  <c r="C42" i="25"/>
  <c r="A43" i="25"/>
  <c r="C43" i="25" s="1"/>
  <c r="B43" i="25"/>
  <c r="A44" i="25"/>
  <c r="C44" i="25" s="1"/>
  <c r="B44" i="25"/>
  <c r="A45" i="25"/>
  <c r="C45" i="25" s="1"/>
  <c r="B45" i="25"/>
  <c r="A46" i="25"/>
  <c r="C46" i="25" s="1"/>
  <c r="B46" i="25"/>
  <c r="A47" i="25"/>
  <c r="B47" i="25"/>
  <c r="C47" i="25"/>
  <c r="A48" i="25"/>
  <c r="C48" i="25" s="1"/>
  <c r="B48" i="25"/>
  <c r="A49" i="25"/>
  <c r="B49" i="25"/>
  <c r="C49" i="25"/>
  <c r="A50" i="25"/>
  <c r="B50" i="25"/>
  <c r="C50" i="25"/>
  <c r="A51" i="25"/>
  <c r="C51" i="25" s="1"/>
  <c r="B51" i="25"/>
  <c r="A52" i="25"/>
  <c r="C52" i="25" s="1"/>
  <c r="B52" i="25"/>
  <c r="A53" i="25"/>
  <c r="C53" i="25" s="1"/>
  <c r="B53" i="25"/>
  <c r="A54" i="25"/>
  <c r="C54" i="25" s="1"/>
  <c r="B54" i="25"/>
  <c r="A55" i="25"/>
  <c r="B55" i="25"/>
  <c r="C55" i="25"/>
  <c r="A56" i="25"/>
  <c r="B56" i="25"/>
  <c r="C56" i="25"/>
  <c r="A57" i="25"/>
  <c r="B57" i="25"/>
  <c r="C57" i="25"/>
  <c r="A58" i="25"/>
  <c r="C58" i="25" s="1"/>
  <c r="B58" i="25"/>
  <c r="A59" i="25"/>
  <c r="C59" i="25" s="1"/>
  <c r="B59" i="25"/>
  <c r="A60" i="25"/>
  <c r="C60" i="25" s="1"/>
  <c r="B60" i="25"/>
  <c r="A61" i="25"/>
  <c r="C61" i="25" s="1"/>
  <c r="B61" i="25"/>
  <c r="A62" i="25"/>
  <c r="B62" i="25"/>
  <c r="C62" i="25"/>
  <c r="A63" i="25"/>
  <c r="C63" i="25" s="1"/>
  <c r="B63" i="25"/>
  <c r="A64" i="25"/>
  <c r="C64" i="25" s="1"/>
  <c r="B64" i="25"/>
  <c r="A65" i="25"/>
  <c r="C65" i="25" s="1"/>
  <c r="B65" i="25"/>
  <c r="A66" i="25"/>
  <c r="C66" i="25" s="1"/>
  <c r="B66" i="25"/>
  <c r="A67" i="25"/>
  <c r="C67" i="25" s="1"/>
  <c r="B67" i="25"/>
  <c r="A68" i="25"/>
  <c r="B68" i="25"/>
  <c r="C68" i="25"/>
  <c r="A69" i="25"/>
  <c r="C69" i="25" s="1"/>
  <c r="B69" i="25"/>
  <c r="A70" i="25"/>
  <c r="B70" i="25"/>
  <c r="C70" i="25"/>
  <c r="A71" i="25"/>
  <c r="C71" i="25" s="1"/>
  <c r="B71" i="25"/>
  <c r="A72" i="25"/>
  <c r="C72" i="25" s="1"/>
  <c r="B72" i="25"/>
  <c r="A73" i="25"/>
  <c r="C73" i="25" s="1"/>
  <c r="B73" i="25"/>
  <c r="A74" i="25"/>
  <c r="C74" i="25" s="1"/>
  <c r="B74" i="25"/>
  <c r="A75" i="25"/>
  <c r="C75" i="25" s="1"/>
  <c r="B75" i="25"/>
  <c r="A76" i="25"/>
  <c r="C76" i="25" s="1"/>
  <c r="B76" i="25"/>
  <c r="A77" i="25"/>
  <c r="B77" i="25"/>
  <c r="C77" i="25"/>
  <c r="A78" i="25"/>
  <c r="C78" i="25" s="1"/>
  <c r="B78" i="25"/>
  <c r="A79" i="25"/>
  <c r="B79" i="25"/>
  <c r="C79" i="25"/>
  <c r="A80" i="25"/>
  <c r="C80" i="25" s="1"/>
  <c r="B80" i="25"/>
  <c r="A81" i="25"/>
  <c r="C81" i="25" s="1"/>
  <c r="B81" i="25"/>
  <c r="A82" i="25"/>
  <c r="C82" i="25" s="1"/>
  <c r="B82" i="25"/>
  <c r="A83" i="25"/>
  <c r="C83" i="25" s="1"/>
  <c r="B83" i="25"/>
  <c r="A84" i="25"/>
  <c r="C84" i="25" s="1"/>
  <c r="B84" i="25"/>
  <c r="A85" i="25"/>
  <c r="B85" i="25"/>
  <c r="C85" i="25"/>
  <c r="A86" i="25"/>
  <c r="C86" i="25" s="1"/>
  <c r="B86" i="25"/>
  <c r="A87" i="25"/>
  <c r="C87" i="25" s="1"/>
  <c r="B87" i="25"/>
  <c r="A88" i="25"/>
  <c r="C88" i="25" s="1"/>
  <c r="B88" i="25"/>
  <c r="A89" i="25"/>
  <c r="B89" i="25"/>
  <c r="C89" i="25"/>
  <c r="A90" i="25"/>
  <c r="C90" i="25" s="1"/>
  <c r="B90" i="25"/>
  <c r="A91" i="25"/>
  <c r="B91" i="25"/>
  <c r="C91" i="25"/>
  <c r="A92" i="25"/>
  <c r="B92" i="25"/>
  <c r="C92" i="25"/>
  <c r="A93" i="25"/>
  <c r="C93" i="25" s="1"/>
  <c r="B93" i="25"/>
  <c r="A94" i="25"/>
  <c r="C94" i="25" s="1"/>
  <c r="B94" i="25"/>
  <c r="A95" i="25"/>
  <c r="C95" i="25" s="1"/>
  <c r="B95" i="25"/>
  <c r="A96" i="25"/>
  <c r="C96" i="25" s="1"/>
  <c r="B96" i="25"/>
  <c r="A97" i="25"/>
  <c r="C97" i="25" s="1"/>
  <c r="B97" i="25"/>
  <c r="A98" i="25"/>
  <c r="C98" i="25" s="1"/>
  <c r="B98" i="25"/>
  <c r="A99" i="25"/>
  <c r="B99" i="25"/>
  <c r="C99" i="25"/>
  <c r="A100" i="25"/>
  <c r="C100" i="25" s="1"/>
  <c r="B100" i="25"/>
  <c r="A101" i="25"/>
  <c r="C101" i="25" s="1"/>
  <c r="B101" i="25"/>
  <c r="A102" i="25"/>
  <c r="C102" i="25" s="1"/>
  <c r="B102" i="25"/>
  <c r="A103" i="25"/>
  <c r="C103" i="25" s="1"/>
  <c r="B103" i="25"/>
  <c r="A104" i="25"/>
  <c r="C104" i="25" s="1"/>
  <c r="B104" i="25"/>
  <c r="A105" i="25"/>
  <c r="B105" i="25"/>
  <c r="C105" i="25"/>
  <c r="A106" i="25"/>
  <c r="C106" i="25" s="1"/>
  <c r="B106" i="25"/>
  <c r="A107" i="25"/>
  <c r="C107" i="25" s="1"/>
  <c r="B107" i="25"/>
  <c r="A108" i="25"/>
  <c r="C108" i="25" s="1"/>
  <c r="B108" i="25"/>
  <c r="A109" i="25"/>
  <c r="C109" i="25" s="1"/>
  <c r="B109" i="25"/>
  <c r="A110" i="25"/>
  <c r="C110" i="25" s="1"/>
  <c r="B110" i="25"/>
  <c r="A111" i="25"/>
  <c r="C111" i="25" s="1"/>
  <c r="B111" i="25"/>
  <c r="A112" i="25"/>
  <c r="C112" i="25" s="1"/>
  <c r="B112" i="25"/>
  <c r="A113" i="25"/>
  <c r="B113" i="25"/>
  <c r="C113" i="25"/>
  <c r="A114" i="25"/>
  <c r="C114" i="25" s="1"/>
  <c r="B114" i="25"/>
  <c r="A115" i="25"/>
  <c r="C115" i="25" s="1"/>
  <c r="B115" i="25"/>
  <c r="A116" i="25"/>
  <c r="C116" i="25" s="1"/>
  <c r="B116" i="25"/>
  <c r="A117" i="25"/>
  <c r="B117" i="25"/>
  <c r="C117" i="25"/>
  <c r="A118" i="25"/>
  <c r="C118" i="25" s="1"/>
  <c r="B118" i="25"/>
  <c r="A119" i="25"/>
  <c r="C119" i="25" s="1"/>
  <c r="B119" i="25"/>
  <c r="A120" i="25"/>
  <c r="C120" i="25" s="1"/>
  <c r="B120" i="25"/>
  <c r="A121" i="25"/>
  <c r="B121" i="25"/>
  <c r="C121" i="25"/>
  <c r="A122" i="25"/>
  <c r="C122" i="25" s="1"/>
  <c r="B122" i="25"/>
  <c r="A123" i="25"/>
  <c r="C123" i="25" s="1"/>
  <c r="B123" i="25"/>
  <c r="A124" i="25"/>
  <c r="C124" i="25" s="1"/>
  <c r="B124" i="25"/>
  <c r="A125" i="25"/>
  <c r="B125" i="25"/>
  <c r="C125" i="25"/>
  <c r="A126" i="25"/>
  <c r="C126" i="25" s="1"/>
  <c r="B126" i="25"/>
  <c r="A127" i="25"/>
  <c r="B127" i="25"/>
  <c r="C127" i="25"/>
  <c r="A128" i="25"/>
  <c r="C128" i="25" s="1"/>
  <c r="B128" i="25"/>
  <c r="A129" i="25"/>
  <c r="C129" i="25" s="1"/>
  <c r="B129" i="25"/>
  <c r="A130" i="25"/>
  <c r="C130" i="25" s="1"/>
  <c r="B130" i="25"/>
  <c r="A131" i="25"/>
  <c r="C131" i="25" s="1"/>
  <c r="B131" i="25"/>
  <c r="A132" i="25"/>
  <c r="C132" i="25" s="1"/>
  <c r="B132" i="25"/>
  <c r="A133" i="25"/>
  <c r="B133" i="25"/>
  <c r="C133" i="25"/>
  <c r="A134" i="25"/>
  <c r="C134" i="25" s="1"/>
  <c r="B134" i="25"/>
  <c r="A135" i="25"/>
  <c r="B135" i="25"/>
  <c r="C135" i="25"/>
  <c r="A136" i="25"/>
  <c r="C136" i="25" s="1"/>
  <c r="B136" i="25"/>
  <c r="A137" i="25"/>
  <c r="C137" i="25" s="1"/>
  <c r="B137" i="25"/>
  <c r="A138" i="25"/>
  <c r="C138" i="25" s="1"/>
  <c r="B138" i="25"/>
  <c r="A139" i="25"/>
  <c r="B139" i="25"/>
  <c r="C139" i="25"/>
  <c r="A140" i="25"/>
  <c r="B140" i="25"/>
  <c r="C140" i="25"/>
  <c r="A141" i="25"/>
  <c r="C141" i="25" s="1"/>
  <c r="B141" i="25"/>
  <c r="A142" i="25"/>
  <c r="C142" i="25" s="1"/>
  <c r="B142" i="25"/>
  <c r="A143" i="25"/>
  <c r="C143" i="25" s="1"/>
  <c r="B143" i="25"/>
  <c r="A144" i="25"/>
  <c r="C144" i="25" s="1"/>
  <c r="B144" i="25"/>
  <c r="A145" i="25"/>
  <c r="B145" i="25"/>
  <c r="C145" i="25"/>
  <c r="A146" i="25"/>
  <c r="C146" i="25" s="1"/>
  <c r="B146" i="25"/>
  <c r="A147" i="25"/>
  <c r="B147" i="25"/>
  <c r="C147" i="25"/>
  <c r="A148" i="25"/>
  <c r="B148" i="25"/>
  <c r="C148" i="25"/>
  <c r="A149" i="25"/>
  <c r="C149" i="25" s="1"/>
  <c r="B149" i="25"/>
  <c r="A150" i="25"/>
  <c r="C150" i="25" s="1"/>
  <c r="B150" i="25"/>
  <c r="A151" i="25"/>
  <c r="C151" i="25" s="1"/>
  <c r="B151" i="25"/>
  <c r="A152" i="25"/>
  <c r="C152" i="25" s="1"/>
  <c r="B152" i="25"/>
  <c r="A153" i="25"/>
  <c r="C153" i="25" s="1"/>
  <c r="B153" i="25"/>
  <c r="A154" i="25"/>
  <c r="C154" i="25" s="1"/>
  <c r="B154" i="25"/>
  <c r="A155" i="25"/>
  <c r="C155" i="25" s="1"/>
  <c r="B155" i="25"/>
  <c r="A156" i="25"/>
  <c r="C156" i="25" s="1"/>
  <c r="B156" i="25"/>
  <c r="A157" i="25"/>
  <c r="C157" i="25" s="1"/>
  <c r="B157" i="25"/>
  <c r="A158" i="25"/>
  <c r="C158" i="25" s="1"/>
  <c r="B158" i="25"/>
  <c r="A159" i="25"/>
  <c r="C159" i="25" s="1"/>
  <c r="B159" i="25"/>
  <c r="A160" i="25"/>
  <c r="C160" i="25" s="1"/>
  <c r="B160" i="25"/>
  <c r="A161" i="25"/>
  <c r="B161" i="25"/>
  <c r="C161" i="25"/>
  <c r="A162" i="25"/>
  <c r="C162" i="25" s="1"/>
  <c r="B162" i="25"/>
  <c r="A163" i="25"/>
  <c r="C163" i="25" s="1"/>
  <c r="B163" i="25"/>
  <c r="A164" i="25"/>
  <c r="C164" i="25" s="1"/>
  <c r="B164" i="25"/>
  <c r="A165" i="25"/>
  <c r="C165" i="25" s="1"/>
  <c r="B165" i="25"/>
  <c r="A166" i="25"/>
  <c r="C166" i="25" s="1"/>
  <c r="B166" i="25"/>
  <c r="A167" i="25"/>
  <c r="C167" i="25" s="1"/>
  <c r="B167" i="25"/>
  <c r="A168" i="25"/>
  <c r="B168" i="25"/>
  <c r="C168" i="25"/>
  <c r="A169" i="25"/>
  <c r="B169" i="25"/>
  <c r="C169" i="25"/>
  <c r="A170" i="25"/>
  <c r="C170" i="25" s="1"/>
  <c r="B170" i="25"/>
  <c r="A171" i="25"/>
  <c r="C171" i="25" s="1"/>
  <c r="B171" i="25"/>
  <c r="A172" i="25"/>
  <c r="C172" i="25" s="1"/>
  <c r="B172" i="25"/>
  <c r="A173" i="25"/>
  <c r="B173" i="25"/>
  <c r="C173" i="25"/>
  <c r="A174" i="25"/>
  <c r="C174" i="25" s="1"/>
  <c r="B174" i="25"/>
  <c r="A175" i="25"/>
  <c r="B175" i="25"/>
  <c r="C175" i="25"/>
  <c r="A176" i="25"/>
  <c r="B176" i="25"/>
  <c r="C176" i="25"/>
  <c r="A177" i="25"/>
  <c r="B177" i="25"/>
  <c r="C177" i="25"/>
  <c r="A178" i="25"/>
  <c r="C178" i="25" s="1"/>
  <c r="B178" i="25"/>
  <c r="A179" i="25"/>
  <c r="C179" i="25" s="1"/>
  <c r="B179" i="25"/>
  <c r="A180" i="25"/>
  <c r="C180" i="25" s="1"/>
  <c r="B180" i="25"/>
  <c r="A181" i="25"/>
  <c r="B181" i="25"/>
  <c r="C181" i="25"/>
  <c r="A182" i="25"/>
  <c r="B182" i="25"/>
  <c r="C182" i="25"/>
  <c r="A183" i="25"/>
  <c r="C183" i="25" s="1"/>
  <c r="B183" i="25"/>
  <c r="A184" i="25"/>
  <c r="C184" i="25" s="1"/>
  <c r="B184" i="25"/>
  <c r="A185" i="25"/>
  <c r="C185" i="25" s="1"/>
  <c r="B185" i="25"/>
  <c r="A186" i="25"/>
  <c r="C186" i="25" s="1"/>
  <c r="B186" i="25"/>
  <c r="A187" i="25"/>
  <c r="C187" i="25" s="1"/>
  <c r="B187" i="25"/>
  <c r="A188" i="25"/>
  <c r="C188" i="25" s="1"/>
  <c r="B188" i="25"/>
  <c r="A189" i="25"/>
  <c r="B189" i="25"/>
  <c r="C189" i="25"/>
  <c r="A190" i="25"/>
  <c r="C190" i="25" s="1"/>
  <c r="B190" i="25"/>
  <c r="A191" i="25"/>
  <c r="C191" i="25" s="1"/>
  <c r="B191" i="25"/>
  <c r="A192" i="25"/>
  <c r="C192" i="25" s="1"/>
  <c r="B192" i="25"/>
  <c r="A193" i="25"/>
  <c r="C193" i="25" s="1"/>
  <c r="B193" i="25"/>
  <c r="A194" i="25"/>
  <c r="C194" i="25" s="1"/>
  <c r="B194" i="25"/>
  <c r="A195" i="25"/>
  <c r="C195" i="25" s="1"/>
  <c r="B195" i="25"/>
  <c r="A196" i="25"/>
  <c r="C196" i="25" s="1"/>
  <c r="B196" i="25"/>
  <c r="A197" i="25"/>
  <c r="B197" i="25"/>
  <c r="C197" i="25"/>
  <c r="A198" i="25"/>
  <c r="C198" i="25" s="1"/>
  <c r="B198" i="25"/>
  <c r="A199" i="25"/>
  <c r="C199" i="25" s="1"/>
  <c r="B199" i="25"/>
  <c r="A200" i="25"/>
  <c r="C200" i="25" s="1"/>
  <c r="B200" i="25"/>
  <c r="A201" i="25"/>
  <c r="C201" i="25" s="1"/>
  <c r="B201" i="25"/>
  <c r="A202" i="25"/>
  <c r="C202" i="25" s="1"/>
  <c r="B202" i="25"/>
  <c r="A203" i="25"/>
  <c r="C203" i="25" s="1"/>
  <c r="B203" i="25"/>
  <c r="A204" i="25"/>
  <c r="C204" i="25" s="1"/>
  <c r="B204" i="25"/>
  <c r="A205" i="25"/>
  <c r="B205" i="25"/>
  <c r="C205" i="25"/>
  <c r="A206" i="25"/>
  <c r="C206" i="25" s="1"/>
  <c r="B206" i="25"/>
  <c r="A207" i="25"/>
  <c r="C207" i="25" s="1"/>
  <c r="B207" i="25"/>
  <c r="A208" i="25"/>
  <c r="C208" i="25" s="1"/>
  <c r="B208" i="25"/>
  <c r="A209" i="25"/>
  <c r="B209" i="25"/>
  <c r="C209" i="25"/>
  <c r="A210" i="25"/>
  <c r="C210" i="25" s="1"/>
  <c r="B210" i="25"/>
  <c r="A211" i="25"/>
  <c r="B211" i="25"/>
  <c r="C211" i="25"/>
  <c r="A212" i="25"/>
  <c r="C212" i="25" s="1"/>
  <c r="B212" i="25"/>
  <c r="A213" i="25"/>
  <c r="C213" i="25" s="1"/>
  <c r="B213" i="25"/>
  <c r="A214" i="25"/>
  <c r="C214" i="25" s="1"/>
  <c r="B214" i="25"/>
  <c r="A215" i="25"/>
  <c r="C215" i="25" s="1"/>
  <c r="B215" i="25"/>
  <c r="A216" i="25"/>
  <c r="C216" i="25" s="1"/>
  <c r="B216" i="25"/>
  <c r="A217" i="25"/>
  <c r="B217" i="25"/>
  <c r="C217" i="25"/>
  <c r="A218" i="25"/>
  <c r="C218" i="25" s="1"/>
  <c r="B218" i="25"/>
  <c r="A219" i="25"/>
  <c r="C219" i="25" s="1"/>
  <c r="B219" i="25"/>
  <c r="A220" i="25"/>
  <c r="C220" i="25" s="1"/>
  <c r="B220" i="25"/>
  <c r="A221" i="25"/>
  <c r="C221" i="25" s="1"/>
  <c r="B221" i="25"/>
  <c r="A222" i="25"/>
  <c r="C222" i="25" s="1"/>
  <c r="B222" i="25"/>
  <c r="A223" i="25"/>
  <c r="C223" i="25" s="1"/>
  <c r="B223" i="25"/>
  <c r="A224" i="25"/>
  <c r="C224" i="25" s="1"/>
  <c r="B224" i="25"/>
  <c r="A225" i="25"/>
  <c r="B225" i="25"/>
  <c r="C225" i="25"/>
  <c r="A226" i="25"/>
  <c r="C226" i="25" s="1"/>
  <c r="B226" i="25"/>
  <c r="A227" i="25"/>
  <c r="C227" i="25" s="1"/>
  <c r="B227" i="25"/>
  <c r="A228" i="25"/>
  <c r="C228" i="25" s="1"/>
  <c r="B228" i="25"/>
  <c r="A229" i="25"/>
  <c r="C229" i="25" s="1"/>
  <c r="B229" i="25"/>
  <c r="A230" i="25"/>
  <c r="C230" i="25" s="1"/>
  <c r="B230" i="25"/>
  <c r="A231" i="25"/>
  <c r="C231" i="25" s="1"/>
  <c r="B231" i="25"/>
  <c r="A232" i="25"/>
  <c r="C232" i="25" s="1"/>
  <c r="B232" i="25"/>
  <c r="A233" i="25"/>
  <c r="B233" i="25"/>
  <c r="C233" i="25"/>
  <c r="A234" i="25"/>
  <c r="C234" i="25" s="1"/>
  <c r="B234" i="25"/>
  <c r="A235" i="25"/>
  <c r="C235" i="25" s="1"/>
  <c r="B235" i="25"/>
  <c r="A236" i="25"/>
  <c r="C236" i="25" s="1"/>
  <c r="B236" i="25"/>
  <c r="A237" i="25"/>
  <c r="B237" i="25"/>
  <c r="C237" i="25"/>
  <c r="A238" i="25"/>
  <c r="C238" i="25" s="1"/>
  <c r="B238" i="25"/>
  <c r="A239" i="25"/>
  <c r="B239" i="25"/>
  <c r="C239" i="25"/>
  <c r="A240" i="25"/>
  <c r="C240" i="25" s="1"/>
  <c r="B240" i="25"/>
  <c r="A241" i="25"/>
  <c r="C241" i="25" s="1"/>
  <c r="B241" i="25"/>
  <c r="A242" i="25"/>
  <c r="C242" i="25" s="1"/>
  <c r="B242" i="25"/>
  <c r="A243" i="25"/>
  <c r="C243" i="25" s="1"/>
  <c r="B243" i="25"/>
  <c r="A244" i="25"/>
  <c r="C244" i="25" s="1"/>
  <c r="B244" i="25"/>
  <c r="A245" i="25"/>
  <c r="B245" i="25"/>
  <c r="C245" i="25"/>
  <c r="A246" i="25"/>
  <c r="C246" i="25" s="1"/>
  <c r="B246" i="25"/>
  <c r="A247" i="25"/>
  <c r="B247" i="25"/>
  <c r="C247" i="25"/>
  <c r="A248" i="25"/>
  <c r="C248" i="25" s="1"/>
  <c r="B248" i="25"/>
  <c r="A249" i="25"/>
  <c r="C249" i="25" s="1"/>
  <c r="B249" i="25"/>
  <c r="A250" i="25"/>
  <c r="C250" i="25" s="1"/>
  <c r="B250" i="25"/>
  <c r="A251" i="25"/>
  <c r="C251" i="25" s="1"/>
  <c r="B251" i="25"/>
  <c r="A252" i="25"/>
  <c r="C252" i="25" s="1"/>
  <c r="B252" i="25"/>
  <c r="A253" i="25"/>
  <c r="B253" i="25"/>
  <c r="C253" i="25"/>
  <c r="A254" i="25"/>
  <c r="B254" i="25"/>
  <c r="C254" i="25"/>
  <c r="A255" i="25"/>
  <c r="C255" i="25" s="1"/>
  <c r="B255" i="25"/>
  <c r="A256" i="25"/>
  <c r="C256" i="25" s="1"/>
  <c r="B256" i="25"/>
  <c r="A257" i="25"/>
  <c r="C257" i="25" s="1"/>
  <c r="B257" i="25"/>
  <c r="A258" i="25"/>
  <c r="C258" i="25" s="1"/>
  <c r="B258" i="25"/>
  <c r="A259" i="25"/>
  <c r="B259" i="25"/>
  <c r="C259" i="25"/>
  <c r="A260" i="25"/>
  <c r="B260" i="25"/>
  <c r="C260" i="25"/>
  <c r="A261" i="25"/>
  <c r="C261" i="25" s="1"/>
  <c r="B261" i="25"/>
  <c r="A262" i="25"/>
  <c r="C262" i="25" s="1"/>
  <c r="B262" i="25"/>
  <c r="A263" i="25"/>
  <c r="C263" i="25" s="1"/>
  <c r="B263" i="25"/>
  <c r="A264" i="25"/>
  <c r="C264" i="25" s="1"/>
  <c r="B264" i="25"/>
  <c r="A265" i="25"/>
  <c r="C265" i="25" s="1"/>
  <c r="B265" i="25"/>
  <c r="A266" i="25"/>
  <c r="C266" i="25" s="1"/>
  <c r="B266" i="25"/>
  <c r="A267" i="25"/>
  <c r="C267" i="25" s="1"/>
  <c r="B267" i="25"/>
  <c r="A268" i="25"/>
  <c r="C268" i="25" s="1"/>
  <c r="B268" i="25"/>
  <c r="A269" i="25"/>
  <c r="C269" i="25" s="1"/>
  <c r="B269" i="25"/>
  <c r="A270" i="25"/>
  <c r="C270" i="25" s="1"/>
  <c r="B270" i="25"/>
  <c r="A271" i="25"/>
  <c r="C271" i="25" s="1"/>
  <c r="B271" i="25"/>
  <c r="A272" i="25"/>
  <c r="C272" i="25" s="1"/>
  <c r="B272" i="25"/>
  <c r="A273" i="25"/>
  <c r="B273" i="25"/>
  <c r="C273" i="25"/>
  <c r="A274" i="25"/>
  <c r="C274" i="25" s="1"/>
  <c r="B274" i="25"/>
  <c r="A275" i="25"/>
  <c r="C275" i="25" s="1"/>
  <c r="B275" i="25"/>
  <c r="A276" i="25"/>
  <c r="C276" i="25" s="1"/>
  <c r="B276" i="25"/>
  <c r="A277" i="25"/>
  <c r="C277" i="25" s="1"/>
  <c r="B277" i="25"/>
  <c r="A278" i="25"/>
  <c r="C278" i="25" s="1"/>
  <c r="B278" i="25"/>
  <c r="A279" i="25"/>
  <c r="B279" i="25"/>
  <c r="C279" i="25"/>
  <c r="A280" i="25"/>
  <c r="B280" i="25"/>
  <c r="C280" i="25"/>
  <c r="A281" i="25"/>
  <c r="B281" i="25"/>
  <c r="C281" i="25"/>
  <c r="A282" i="25"/>
  <c r="C282" i="25" s="1"/>
  <c r="B282" i="25"/>
  <c r="A283" i="25"/>
  <c r="C283" i="25" s="1"/>
  <c r="B283" i="25"/>
  <c r="A284" i="25"/>
  <c r="C284" i="25" s="1"/>
  <c r="B284" i="25"/>
  <c r="A285" i="25"/>
  <c r="B285" i="25"/>
  <c r="C285" i="25"/>
  <c r="A286" i="25"/>
  <c r="C286" i="25" s="1"/>
  <c r="B286" i="25"/>
  <c r="A287" i="25"/>
  <c r="C287" i="25" s="1"/>
  <c r="B287" i="25"/>
  <c r="A288" i="25"/>
  <c r="C288" i="25" s="1"/>
  <c r="B288" i="25"/>
  <c r="A289" i="25"/>
  <c r="C289" i="25" s="1"/>
  <c r="B289" i="25"/>
  <c r="A290" i="25"/>
  <c r="C290" i="25" s="1"/>
  <c r="B290" i="25"/>
  <c r="A291" i="25"/>
  <c r="C291" i="25" s="1"/>
  <c r="B291" i="25"/>
  <c r="A292" i="25"/>
  <c r="C292" i="25" s="1"/>
  <c r="B292" i="25"/>
  <c r="A293" i="25"/>
  <c r="C293" i="25" s="1"/>
  <c r="B293" i="25"/>
  <c r="A294" i="25"/>
  <c r="C294" i="25" s="1"/>
  <c r="B294" i="25"/>
  <c r="A295" i="25"/>
  <c r="C295" i="25" s="1"/>
  <c r="B295" i="25"/>
  <c r="A296" i="25"/>
  <c r="C296" i="25" s="1"/>
  <c r="B296" i="25"/>
  <c r="A297" i="25"/>
  <c r="C297" i="25" s="1"/>
  <c r="B297" i="25"/>
  <c r="A298" i="25"/>
  <c r="C298" i="25" s="1"/>
  <c r="B298" i="25"/>
  <c r="A299" i="25"/>
  <c r="C299" i="25" s="1"/>
  <c r="B299" i="25"/>
  <c r="A300" i="25"/>
  <c r="C300" i="25" s="1"/>
  <c r="B300" i="25"/>
  <c r="A301" i="25"/>
  <c r="B301" i="25"/>
  <c r="C301" i="25"/>
  <c r="A302" i="25"/>
  <c r="C302" i="25" s="1"/>
  <c r="B302" i="25"/>
  <c r="A303" i="25"/>
  <c r="C303" i="25" s="1"/>
  <c r="B303" i="25"/>
  <c r="A304" i="25"/>
  <c r="C304" i="25" s="1"/>
  <c r="B304" i="25"/>
  <c r="A305" i="25"/>
  <c r="C305" i="25" s="1"/>
  <c r="B305" i="25"/>
  <c r="A306" i="25"/>
  <c r="C306" i="25" s="1"/>
  <c r="B306" i="25"/>
  <c r="A307" i="25"/>
  <c r="C307" i="25" s="1"/>
  <c r="B307" i="25"/>
  <c r="A308" i="25"/>
  <c r="C308" i="25" s="1"/>
  <c r="B308" i="25"/>
  <c r="A309" i="25"/>
  <c r="B309" i="25"/>
  <c r="C309" i="25"/>
  <c r="A310" i="25"/>
  <c r="C310" i="25" s="1"/>
  <c r="B310" i="25"/>
  <c r="A311" i="25"/>
  <c r="C311" i="25" s="1"/>
  <c r="B311" i="25"/>
  <c r="A312" i="25"/>
  <c r="C312" i="25" s="1"/>
  <c r="B312" i="25"/>
  <c r="A313" i="25"/>
  <c r="C313" i="25" s="1"/>
  <c r="B313" i="25"/>
  <c r="A314" i="25"/>
  <c r="C314" i="25" s="1"/>
  <c r="B314" i="25"/>
  <c r="A315" i="25"/>
  <c r="B315" i="25"/>
  <c r="C315" i="25"/>
  <c r="A316" i="25"/>
  <c r="B316" i="25"/>
  <c r="C316" i="25"/>
  <c r="A317" i="25"/>
  <c r="B317" i="25"/>
  <c r="C317" i="25"/>
  <c r="A318" i="25"/>
  <c r="C318" i="25" s="1"/>
  <c r="B318" i="25"/>
  <c r="A319" i="25"/>
  <c r="C319" i="25" s="1"/>
  <c r="B319" i="25"/>
  <c r="A320" i="25"/>
  <c r="B320" i="25"/>
  <c r="C320" i="25"/>
  <c r="A321" i="25"/>
  <c r="B321" i="25"/>
  <c r="C321" i="25"/>
  <c r="A322" i="25"/>
  <c r="C322" i="25" s="1"/>
  <c r="B322" i="25"/>
  <c r="A323" i="25"/>
  <c r="C323" i="25" s="1"/>
  <c r="B323" i="25"/>
  <c r="A324" i="25"/>
  <c r="C324" i="25" s="1"/>
  <c r="B324" i="25"/>
  <c r="A325" i="25"/>
  <c r="C325" i="25" s="1"/>
  <c r="B325" i="25"/>
  <c r="A326" i="25"/>
  <c r="C326" i="25" s="1"/>
  <c r="B326" i="25"/>
  <c r="A327" i="25"/>
  <c r="C327" i="25" s="1"/>
  <c r="B327" i="25"/>
  <c r="A328" i="25"/>
  <c r="C328" i="25" s="1"/>
  <c r="B328" i="25"/>
  <c r="A329" i="25"/>
  <c r="B329" i="25"/>
  <c r="C329" i="25"/>
  <c r="A330" i="25"/>
  <c r="B330" i="25"/>
  <c r="C330" i="25"/>
  <c r="A331" i="25"/>
  <c r="C331" i="25" s="1"/>
  <c r="B331" i="25"/>
  <c r="A332" i="25"/>
  <c r="C332" i="25" s="1"/>
  <c r="B332" i="25"/>
  <c r="A333" i="25"/>
  <c r="C333" i="25" s="1"/>
  <c r="B333" i="25"/>
  <c r="A334" i="25"/>
  <c r="C334" i="25" s="1"/>
  <c r="B334" i="25"/>
  <c r="A335" i="25"/>
  <c r="B335" i="25"/>
  <c r="C335" i="25"/>
  <c r="A336" i="25"/>
  <c r="B336" i="25"/>
  <c r="C336" i="25"/>
  <c r="A337" i="25"/>
  <c r="B337" i="25"/>
  <c r="C337" i="25"/>
  <c r="A338" i="25"/>
  <c r="C338" i="25" s="1"/>
  <c r="B338" i="25"/>
  <c r="A339" i="25"/>
  <c r="C339" i="25" s="1"/>
  <c r="B339" i="25"/>
  <c r="A340" i="25"/>
  <c r="C340" i="25" s="1"/>
  <c r="B340" i="25"/>
  <c r="A341" i="25"/>
  <c r="B341" i="25"/>
  <c r="C341" i="25"/>
  <c r="A342" i="25"/>
  <c r="C342" i="25" s="1"/>
  <c r="B342" i="25"/>
  <c r="A343" i="25"/>
  <c r="B343" i="25"/>
  <c r="C343" i="25"/>
  <c r="A344" i="25"/>
  <c r="B344" i="25"/>
  <c r="C344" i="25"/>
  <c r="A345" i="25"/>
  <c r="C345" i="25" s="1"/>
  <c r="B345" i="25"/>
  <c r="A346" i="25"/>
  <c r="C346" i="25" s="1"/>
  <c r="B346" i="25"/>
  <c r="A347" i="25"/>
  <c r="C347" i="25" s="1"/>
  <c r="B347" i="25"/>
  <c r="A348" i="25"/>
  <c r="C348" i="25" s="1"/>
  <c r="B348" i="25"/>
  <c r="A349" i="25"/>
  <c r="C349" i="25" s="1"/>
  <c r="B349" i="25"/>
  <c r="A350" i="25"/>
  <c r="B350" i="25"/>
  <c r="C350" i="25"/>
  <c r="A351" i="25"/>
  <c r="C351" i="25" s="1"/>
  <c r="B351" i="25"/>
  <c r="A352" i="25"/>
  <c r="B352" i="25"/>
  <c r="C352" i="25"/>
  <c r="A353" i="25"/>
  <c r="C353" i="25" s="1"/>
  <c r="B353" i="25"/>
  <c r="A354" i="25"/>
  <c r="C354" i="25" s="1"/>
  <c r="B354" i="25"/>
  <c r="A355" i="25"/>
  <c r="C355" i="25" s="1"/>
  <c r="B355" i="25"/>
  <c r="A356" i="25"/>
  <c r="B356" i="25"/>
  <c r="C356" i="25"/>
  <c r="A357" i="25"/>
  <c r="B357" i="25"/>
  <c r="C357" i="25"/>
  <c r="A358" i="25"/>
  <c r="B358" i="25"/>
  <c r="C358" i="25"/>
  <c r="A359" i="25"/>
  <c r="C359" i="25" s="1"/>
  <c r="B359" i="25"/>
  <c r="A360" i="25"/>
  <c r="C360" i="25" s="1"/>
  <c r="B360" i="25"/>
  <c r="A361" i="25"/>
  <c r="C361" i="25" s="1"/>
  <c r="B361" i="25"/>
  <c r="A362" i="25"/>
  <c r="B362" i="25"/>
  <c r="C362" i="25"/>
  <c r="A363" i="25"/>
  <c r="C363" i="25" s="1"/>
  <c r="B363" i="25"/>
  <c r="A364" i="25"/>
  <c r="B364" i="25"/>
  <c r="C364" i="25"/>
  <c r="A365" i="25"/>
  <c r="B365" i="25"/>
  <c r="C365" i="25"/>
  <c r="A366" i="25"/>
  <c r="C366" i="25" s="1"/>
  <c r="B366" i="25"/>
  <c r="A367" i="25"/>
  <c r="C367" i="25" s="1"/>
  <c r="B367" i="25"/>
  <c r="A368" i="25"/>
  <c r="C368" i="25" s="1"/>
  <c r="B368" i="25"/>
  <c r="A369" i="25"/>
  <c r="C369" i="25" s="1"/>
  <c r="B369" i="25"/>
  <c r="A370" i="25"/>
  <c r="C370" i="25" s="1"/>
  <c r="B370" i="25"/>
  <c r="A371" i="25"/>
  <c r="C371" i="25" s="1"/>
  <c r="B371" i="25"/>
  <c r="A372" i="25"/>
  <c r="B372" i="25"/>
  <c r="C372" i="25"/>
  <c r="A373" i="25"/>
  <c r="C373" i="25" s="1"/>
  <c r="B373" i="25"/>
  <c r="A374" i="25"/>
  <c r="C374" i="25" s="1"/>
  <c r="B374" i="25"/>
  <c r="A375" i="25"/>
  <c r="C375" i="25" s="1"/>
  <c r="B375" i="25"/>
  <c r="A376" i="25"/>
  <c r="C376" i="25" s="1"/>
  <c r="B376" i="25"/>
  <c r="A377" i="25"/>
  <c r="C377" i="25" s="1"/>
  <c r="B377" i="25"/>
  <c r="A378" i="25"/>
  <c r="B378" i="25"/>
  <c r="C378" i="25"/>
  <c r="A379" i="25"/>
  <c r="C379" i="25" s="1"/>
  <c r="B379" i="25"/>
  <c r="A380" i="25"/>
  <c r="C380" i="25" s="1"/>
  <c r="B380" i="25"/>
  <c r="A381" i="25"/>
  <c r="C381" i="25" s="1"/>
  <c r="B381" i="25"/>
  <c r="A382" i="25"/>
  <c r="C382" i="25" s="1"/>
  <c r="B382" i="25"/>
  <c r="A383" i="25"/>
  <c r="C383" i="25" s="1"/>
  <c r="B383" i="25"/>
  <c r="A384" i="25"/>
  <c r="C384" i="25" s="1"/>
  <c r="B384" i="25"/>
  <c r="A385" i="25"/>
  <c r="C385" i="25" s="1"/>
  <c r="B385" i="25"/>
  <c r="A386" i="25"/>
  <c r="B386" i="25"/>
  <c r="C386" i="25"/>
  <c r="A387" i="25"/>
  <c r="C387" i="25" s="1"/>
  <c r="B387" i="25"/>
  <c r="A388" i="25"/>
  <c r="C388" i="25" s="1"/>
  <c r="B388" i="25"/>
  <c r="A389" i="25"/>
  <c r="C389" i="25" s="1"/>
  <c r="B389" i="25"/>
  <c r="A390" i="25"/>
  <c r="B390" i="25"/>
  <c r="C390" i="25"/>
  <c r="A391" i="25"/>
  <c r="C391" i="25" s="1"/>
  <c r="B391" i="25"/>
  <c r="A392" i="25"/>
  <c r="C392" i="25" s="1"/>
  <c r="B392" i="25"/>
  <c r="A393" i="25"/>
  <c r="C393" i="25" s="1"/>
  <c r="B393" i="25"/>
  <c r="A394" i="25"/>
  <c r="B394" i="25"/>
  <c r="C394" i="25"/>
  <c r="A395" i="25"/>
  <c r="C395" i="25" s="1"/>
  <c r="B395" i="25"/>
  <c r="A396" i="25"/>
  <c r="C396" i="25" s="1"/>
  <c r="B396" i="25"/>
  <c r="A397" i="25"/>
  <c r="C397" i="25" s="1"/>
  <c r="B397" i="25"/>
  <c r="A398" i="25"/>
  <c r="B398" i="25"/>
  <c r="C398" i="25"/>
  <c r="A399" i="25"/>
  <c r="C399" i="25" s="1"/>
  <c r="B399" i="25"/>
  <c r="A400" i="25"/>
  <c r="C400" i="25" s="1"/>
  <c r="B400" i="25"/>
  <c r="A401" i="25"/>
  <c r="C401" i="25" s="1"/>
  <c r="B401" i="25"/>
  <c r="A402" i="25"/>
  <c r="C402" i="25" s="1"/>
  <c r="B402" i="25"/>
  <c r="A403" i="25"/>
  <c r="C403" i="25" s="1"/>
  <c r="B403" i="25"/>
  <c r="A404" i="25"/>
  <c r="C404" i="25" s="1"/>
  <c r="B404" i="25"/>
  <c r="A405" i="25"/>
  <c r="C405" i="25" s="1"/>
  <c r="B405" i="25"/>
  <c r="A406" i="25"/>
  <c r="B406" i="25"/>
  <c r="C406" i="25"/>
  <c r="A407" i="25"/>
  <c r="C407" i="25" s="1"/>
  <c r="B407" i="25"/>
  <c r="A408" i="25"/>
  <c r="C408" i="25" s="1"/>
  <c r="B408" i="25"/>
  <c r="A409" i="25"/>
  <c r="C409" i="25" s="1"/>
  <c r="B409" i="25"/>
  <c r="A410" i="25"/>
  <c r="C410" i="25" s="1"/>
  <c r="B410" i="25"/>
  <c r="A411" i="25"/>
  <c r="C411" i="25" s="1"/>
  <c r="B411" i="25"/>
  <c r="A412" i="25"/>
  <c r="C412" i="25" s="1"/>
  <c r="B412" i="25"/>
  <c r="A413" i="25"/>
  <c r="C413" i="25" s="1"/>
  <c r="B413" i="25"/>
  <c r="A414" i="25"/>
  <c r="B414" i="25"/>
  <c r="C414" i="25"/>
  <c r="A415" i="25"/>
  <c r="C415" i="25" s="1"/>
  <c r="B415" i="25"/>
  <c r="A416" i="25"/>
  <c r="C416" i="25" s="1"/>
  <c r="B416" i="25"/>
  <c r="A417" i="25"/>
  <c r="C417" i="25" s="1"/>
  <c r="B417" i="25"/>
  <c r="A418" i="25"/>
  <c r="C418" i="25" s="1"/>
  <c r="B418" i="25"/>
  <c r="A419" i="25"/>
  <c r="C419" i="25" s="1"/>
  <c r="B419" i="25"/>
  <c r="A420" i="25"/>
  <c r="C420" i="25" s="1"/>
  <c r="B420" i="25"/>
  <c r="A421" i="25"/>
  <c r="C421" i="25" s="1"/>
  <c r="B421" i="25"/>
  <c r="A422" i="25"/>
  <c r="B422" i="25"/>
  <c r="C422" i="25"/>
  <c r="A423" i="25"/>
  <c r="C423" i="25" s="1"/>
  <c r="B423" i="25"/>
  <c r="A424" i="25"/>
  <c r="C424" i="25" s="1"/>
  <c r="B424" i="25"/>
  <c r="A425" i="25"/>
  <c r="C425" i="25" s="1"/>
  <c r="B425" i="25"/>
  <c r="A426" i="25"/>
  <c r="C426" i="25" s="1"/>
  <c r="B426" i="25"/>
  <c r="A427" i="25"/>
  <c r="C427" i="25" s="1"/>
  <c r="B427" i="25"/>
  <c r="A428" i="25"/>
  <c r="C428" i="25" s="1"/>
  <c r="B428" i="25"/>
  <c r="A429" i="25"/>
  <c r="C429" i="25" s="1"/>
  <c r="B429" i="25"/>
  <c r="A430" i="25"/>
  <c r="C430" i="25" s="1"/>
  <c r="B430" i="25"/>
  <c r="A431" i="25"/>
  <c r="C431" i="25" s="1"/>
  <c r="B431" i="25"/>
  <c r="A432" i="25"/>
  <c r="C432" i="25" s="1"/>
  <c r="B432" i="25"/>
  <c r="A433" i="25"/>
  <c r="C433" i="25" s="1"/>
  <c r="B433" i="25"/>
  <c r="A434" i="25"/>
  <c r="B434" i="25"/>
  <c r="C434" i="25"/>
  <c r="A435" i="25"/>
  <c r="C435" i="25" s="1"/>
  <c r="B435" i="25"/>
  <c r="A436" i="25"/>
  <c r="C436" i="25" s="1"/>
  <c r="B436" i="25"/>
  <c r="A437" i="25"/>
  <c r="C437" i="25" s="1"/>
  <c r="B437" i="25"/>
  <c r="A438" i="25"/>
  <c r="B438" i="25"/>
  <c r="C438" i="25"/>
  <c r="A439" i="25"/>
  <c r="C439" i="25" s="1"/>
  <c r="B439" i="25"/>
  <c r="A440" i="25"/>
  <c r="C440" i="25" s="1"/>
  <c r="B440" i="25"/>
  <c r="A441" i="25"/>
  <c r="C441" i="25" s="1"/>
  <c r="B441" i="25"/>
  <c r="A442" i="25"/>
  <c r="B442" i="25"/>
  <c r="C442" i="25"/>
  <c r="A443" i="25"/>
  <c r="B443" i="25"/>
  <c r="C443" i="25"/>
  <c r="A444" i="25"/>
  <c r="C444" i="25" s="1"/>
  <c r="B444" i="25"/>
  <c r="A445" i="25"/>
  <c r="B445" i="25"/>
  <c r="C445" i="25"/>
  <c r="A446" i="25"/>
  <c r="C446" i="25" s="1"/>
  <c r="B446" i="25"/>
  <c r="A447" i="25"/>
  <c r="C447" i="25" s="1"/>
  <c r="B447" i="25"/>
  <c r="A448" i="25"/>
  <c r="B448" i="25"/>
  <c r="C448" i="25"/>
  <c r="A449" i="25"/>
  <c r="C449" i="25" s="1"/>
  <c r="B449" i="25"/>
  <c r="A450" i="25"/>
  <c r="B450" i="25"/>
  <c r="C450" i="25"/>
  <c r="A451" i="25"/>
  <c r="C451" i="25" s="1"/>
  <c r="B451" i="25"/>
  <c r="A452" i="25"/>
  <c r="C452" i="25" s="1"/>
  <c r="B452" i="25"/>
  <c r="A453" i="25"/>
  <c r="C453" i="25" s="1"/>
  <c r="B453" i="25"/>
  <c r="A454" i="25"/>
  <c r="B454" i="25"/>
  <c r="C454" i="25"/>
  <c r="A455" i="25"/>
  <c r="C455" i="25" s="1"/>
  <c r="B455" i="25"/>
  <c r="A456" i="25"/>
  <c r="B456" i="25"/>
  <c r="C456" i="25"/>
  <c r="A457" i="25"/>
  <c r="C457" i="25" s="1"/>
  <c r="B457" i="25"/>
  <c r="A458" i="25"/>
  <c r="C458" i="25" s="1"/>
  <c r="B458" i="25"/>
  <c r="A459" i="25"/>
  <c r="C459" i="25" s="1"/>
  <c r="B459" i="25"/>
  <c r="A460" i="25"/>
  <c r="C460" i="25" s="1"/>
  <c r="B460" i="25"/>
  <c r="A461" i="25"/>
  <c r="C461" i="25" s="1"/>
  <c r="B461" i="25"/>
  <c r="A462" i="25"/>
  <c r="B462" i="25"/>
  <c r="C462" i="25"/>
  <c r="A463" i="25"/>
  <c r="B463" i="25"/>
  <c r="C463" i="25"/>
  <c r="A464" i="25"/>
  <c r="C464" i="25" s="1"/>
  <c r="B464" i="25"/>
  <c r="A465" i="25"/>
  <c r="C465" i="25" s="1"/>
  <c r="B465" i="25"/>
  <c r="A466" i="25"/>
  <c r="B466" i="25"/>
  <c r="C466" i="25"/>
  <c r="A467" i="25"/>
  <c r="B467" i="25"/>
  <c r="C467" i="25"/>
  <c r="A468" i="25"/>
  <c r="C468" i="25" s="1"/>
  <c r="B468" i="25"/>
  <c r="A469" i="25"/>
  <c r="B469" i="25"/>
  <c r="C469" i="25"/>
  <c r="A470" i="25"/>
  <c r="C470" i="25" s="1"/>
  <c r="B470" i="25"/>
  <c r="A471" i="25"/>
  <c r="B471" i="25"/>
  <c r="C471" i="25"/>
  <c r="A472" i="25"/>
  <c r="C472" i="25" s="1"/>
  <c r="B472" i="25"/>
  <c r="A473" i="25"/>
  <c r="B473" i="25"/>
  <c r="C473" i="25"/>
  <c r="A474" i="25"/>
  <c r="B474" i="25"/>
  <c r="C474" i="25"/>
  <c r="A475" i="25"/>
  <c r="C475" i="25" s="1"/>
  <c r="B475" i="25"/>
  <c r="A476" i="25"/>
  <c r="B476" i="25"/>
  <c r="C476" i="25"/>
  <c r="A477" i="25"/>
  <c r="C477" i="25" s="1"/>
  <c r="B477" i="25"/>
  <c r="A478" i="25"/>
  <c r="C478" i="25" s="1"/>
  <c r="B478" i="25"/>
  <c r="A479" i="25"/>
  <c r="C479" i="25" s="1"/>
  <c r="B479" i="25"/>
  <c r="A480" i="25"/>
  <c r="B480" i="25"/>
  <c r="C480" i="25"/>
  <c r="A481" i="25"/>
  <c r="C481" i="25" s="1"/>
  <c r="B481" i="25"/>
  <c r="A482" i="25"/>
  <c r="C482" i="25" s="1"/>
  <c r="B482" i="25"/>
  <c r="A483" i="25"/>
  <c r="C483" i="25" s="1"/>
  <c r="B483" i="25"/>
  <c r="A484" i="25"/>
  <c r="C484" i="25" s="1"/>
  <c r="B484" i="25"/>
  <c r="A485" i="25"/>
  <c r="C485" i="25" s="1"/>
  <c r="B485" i="25"/>
  <c r="A486" i="25"/>
  <c r="C486" i="25" s="1"/>
  <c r="B486" i="25"/>
  <c r="A487" i="25"/>
  <c r="C487" i="25" s="1"/>
  <c r="B487" i="25"/>
  <c r="A488" i="25"/>
  <c r="C488" i="25" s="1"/>
  <c r="B488" i="25"/>
  <c r="A489" i="25"/>
  <c r="C489" i="25" s="1"/>
  <c r="B489" i="25"/>
  <c r="A490" i="25"/>
  <c r="B490" i="25"/>
  <c r="C490" i="25"/>
  <c r="A491" i="25"/>
  <c r="C491" i="25" s="1"/>
  <c r="B491" i="25"/>
  <c r="A492" i="25"/>
  <c r="B492" i="25"/>
  <c r="C492" i="25"/>
  <c r="A493" i="25"/>
  <c r="C493" i="25" s="1"/>
  <c r="B493" i="25"/>
  <c r="A494" i="25"/>
  <c r="B494" i="25"/>
  <c r="C494" i="25"/>
  <c r="A495" i="25"/>
  <c r="B495" i="25"/>
  <c r="C495" i="25"/>
  <c r="A496" i="25"/>
  <c r="B496" i="25"/>
  <c r="C496" i="25"/>
  <c r="A497" i="25"/>
  <c r="B497" i="25"/>
  <c r="C497" i="25"/>
  <c r="A498" i="25"/>
  <c r="C498" i="25" s="1"/>
  <c r="B498" i="25"/>
  <c r="A499" i="25"/>
  <c r="C499" i="25" s="1"/>
  <c r="B499" i="25"/>
  <c r="A500" i="25"/>
  <c r="C500" i="25" s="1"/>
  <c r="B500" i="25"/>
  <c r="A501" i="25"/>
  <c r="B501" i="25"/>
  <c r="C501" i="25"/>
  <c r="A502" i="25"/>
  <c r="B502" i="25"/>
  <c r="C502" i="25"/>
  <c r="A503" i="25"/>
  <c r="C503" i="25" s="1"/>
  <c r="B503" i="25"/>
  <c r="A504" i="25"/>
  <c r="C504" i="25" s="1"/>
  <c r="B504" i="25"/>
  <c r="A505" i="25"/>
  <c r="C505" i="25" s="1"/>
  <c r="B505" i="25"/>
  <c r="A506" i="25"/>
  <c r="C506" i="25" s="1"/>
  <c r="B506" i="25"/>
  <c r="A507" i="25"/>
  <c r="C507" i="25" s="1"/>
  <c r="B507" i="25"/>
  <c r="A508" i="25"/>
  <c r="C508" i="25" s="1"/>
  <c r="B508" i="25"/>
  <c r="A509" i="25"/>
  <c r="C509" i="25" s="1"/>
  <c r="B509" i="25"/>
  <c r="A510" i="25"/>
  <c r="C510" i="25" s="1"/>
  <c r="B510" i="25"/>
  <c r="A511" i="25"/>
  <c r="C511" i="25" s="1"/>
  <c r="B511" i="25"/>
  <c r="A512" i="25"/>
  <c r="B512" i="25"/>
  <c r="C512" i="25"/>
  <c r="A513" i="25"/>
  <c r="C513" i="25" s="1"/>
  <c r="B513" i="25"/>
  <c r="A514" i="25"/>
  <c r="C514" i="25" s="1"/>
  <c r="B514" i="25"/>
  <c r="A515" i="25"/>
  <c r="C515" i="25" s="1"/>
  <c r="B515" i="25"/>
  <c r="A516" i="25"/>
  <c r="C516" i="25" s="1"/>
  <c r="B516" i="25"/>
  <c r="A517" i="25"/>
  <c r="C517" i="25" s="1"/>
  <c r="B517" i="25"/>
  <c r="A518" i="25"/>
  <c r="B518" i="25"/>
  <c r="C518" i="25"/>
  <c r="A519" i="25"/>
  <c r="C519" i="25" s="1"/>
  <c r="B519" i="25"/>
  <c r="A520" i="25"/>
  <c r="C520" i="25" s="1"/>
  <c r="B520" i="25"/>
  <c r="A521" i="25"/>
  <c r="C521" i="25" s="1"/>
  <c r="B521" i="25"/>
  <c r="A522" i="25"/>
  <c r="C522" i="25" s="1"/>
  <c r="B522" i="25"/>
  <c r="A523" i="25"/>
  <c r="C523" i="25" s="1"/>
  <c r="B523" i="25"/>
  <c r="A524" i="25"/>
  <c r="C524" i="25" s="1"/>
  <c r="B524" i="25"/>
  <c r="A525" i="25"/>
  <c r="C525" i="25" s="1"/>
  <c r="B525" i="25"/>
  <c r="A526" i="25"/>
  <c r="C526" i="25" s="1"/>
  <c r="B526" i="25"/>
  <c r="A527" i="25"/>
  <c r="C527" i="25" s="1"/>
  <c r="B527" i="25"/>
  <c r="A528" i="25"/>
  <c r="C528" i="25" s="1"/>
  <c r="B528" i="25"/>
  <c r="A529" i="25"/>
  <c r="C529" i="25" s="1"/>
  <c r="B529" i="25"/>
  <c r="A530" i="25"/>
  <c r="B530" i="25"/>
  <c r="C530" i="25"/>
  <c r="A531" i="25"/>
  <c r="C531" i="25" s="1"/>
  <c r="B531" i="25"/>
  <c r="A532" i="25"/>
  <c r="C532" i="25" s="1"/>
  <c r="B532" i="25"/>
  <c r="A533" i="25"/>
  <c r="C533" i="25" s="1"/>
  <c r="B533" i="25"/>
  <c r="A534" i="25"/>
  <c r="C534" i="25" s="1"/>
  <c r="B534" i="25"/>
  <c r="A535" i="25"/>
  <c r="C535" i="25" s="1"/>
  <c r="B535" i="25"/>
  <c r="A536" i="25"/>
  <c r="C536" i="25" s="1"/>
  <c r="B536" i="25"/>
  <c r="A537" i="25"/>
  <c r="C537" i="25" s="1"/>
  <c r="B537" i="25"/>
  <c r="A538" i="25"/>
  <c r="B538" i="25"/>
  <c r="C538" i="25"/>
  <c r="A539" i="25"/>
  <c r="C539" i="25" s="1"/>
  <c r="B539" i="25"/>
  <c r="A540" i="25"/>
  <c r="C540" i="25" s="1"/>
  <c r="B540" i="25"/>
  <c r="A541" i="25"/>
  <c r="C541" i="25" s="1"/>
  <c r="B541" i="25"/>
  <c r="A542" i="25"/>
  <c r="C542" i="25" s="1"/>
  <c r="B542" i="25"/>
  <c r="A543" i="25"/>
  <c r="C543" i="25" s="1"/>
  <c r="B543" i="25"/>
  <c r="A544" i="25"/>
  <c r="C544" i="25" s="1"/>
  <c r="B544" i="25"/>
  <c r="A545" i="25"/>
  <c r="C545" i="25" s="1"/>
  <c r="B545" i="25"/>
  <c r="A546" i="25"/>
  <c r="B546" i="25"/>
  <c r="C546" i="25"/>
  <c r="A547" i="25"/>
  <c r="C547" i="25" s="1"/>
  <c r="B547" i="25"/>
  <c r="A548" i="25"/>
  <c r="C548" i="25" s="1"/>
  <c r="B548" i="25"/>
  <c r="A549" i="25"/>
  <c r="C549" i="25" s="1"/>
  <c r="B549" i="25"/>
  <c r="A550" i="25"/>
  <c r="C550" i="25" s="1"/>
  <c r="B550" i="25"/>
  <c r="A551" i="25"/>
  <c r="C551" i="25" s="1"/>
  <c r="B551" i="25"/>
  <c r="A552" i="25"/>
  <c r="C552" i="25" s="1"/>
  <c r="B552" i="25"/>
  <c r="A553" i="25"/>
  <c r="C553" i="25" s="1"/>
  <c r="B553" i="25"/>
  <c r="A554" i="25"/>
  <c r="B554" i="25"/>
  <c r="C554" i="25"/>
  <c r="A555" i="25"/>
  <c r="C555" i="25" s="1"/>
  <c r="B555" i="25"/>
  <c r="A556" i="25"/>
  <c r="C556" i="25" s="1"/>
  <c r="B556" i="25"/>
  <c r="A557" i="25"/>
  <c r="C557" i="25" s="1"/>
  <c r="B557" i="25"/>
  <c r="A558" i="25"/>
  <c r="C558" i="25" s="1"/>
  <c r="B558" i="25"/>
  <c r="A559" i="25"/>
  <c r="C559" i="25" s="1"/>
  <c r="B559" i="25"/>
  <c r="A560" i="25"/>
  <c r="C560" i="25" s="1"/>
  <c r="B560" i="25"/>
  <c r="A561" i="25"/>
  <c r="C561" i="25" s="1"/>
  <c r="B561" i="25"/>
  <c r="A562" i="25"/>
  <c r="C562" i="25" s="1"/>
  <c r="B562" i="25"/>
  <c r="A563" i="25"/>
  <c r="C563" i="25" s="1"/>
  <c r="B563" i="25"/>
  <c r="A564" i="25"/>
  <c r="C564" i="25" s="1"/>
  <c r="B564" i="25"/>
  <c r="A565" i="25"/>
  <c r="C565" i="25" s="1"/>
  <c r="B565" i="25"/>
  <c r="A566" i="25"/>
  <c r="C566" i="25" s="1"/>
  <c r="B566" i="25"/>
  <c r="A567" i="25"/>
  <c r="C567" i="25" s="1"/>
  <c r="B567" i="25"/>
  <c r="A568" i="25"/>
  <c r="C568" i="25" s="1"/>
  <c r="B568" i="25"/>
  <c r="A569" i="25"/>
  <c r="C569" i="25" s="1"/>
  <c r="B569" i="25"/>
  <c r="A570" i="25"/>
  <c r="C570" i="25" s="1"/>
  <c r="B570" i="25"/>
  <c r="A571" i="25"/>
  <c r="C571" i="25" s="1"/>
  <c r="B571" i="25"/>
  <c r="A572" i="25"/>
  <c r="C572" i="25" s="1"/>
  <c r="B572" i="25"/>
  <c r="A573" i="25"/>
  <c r="C573" i="25" s="1"/>
  <c r="B573" i="25"/>
  <c r="A574" i="25"/>
  <c r="B574" i="25"/>
  <c r="C574" i="25"/>
  <c r="A575" i="25"/>
  <c r="C575" i="25" s="1"/>
  <c r="B575" i="25"/>
  <c r="A576" i="25"/>
  <c r="C576" i="25" s="1"/>
  <c r="B576" i="25"/>
  <c r="A577" i="25"/>
  <c r="C577" i="25" s="1"/>
  <c r="B577" i="25"/>
  <c r="A578" i="25"/>
  <c r="B578" i="25"/>
  <c r="C578" i="25"/>
  <c r="A579" i="25"/>
  <c r="C579" i="25" s="1"/>
  <c r="B579" i="25"/>
  <c r="A580" i="25"/>
  <c r="C580" i="25" s="1"/>
  <c r="B580" i="25"/>
  <c r="A581" i="25"/>
  <c r="C581" i="25" s="1"/>
  <c r="B581" i="25"/>
  <c r="A582" i="25"/>
  <c r="B582" i="25"/>
  <c r="C582" i="25"/>
  <c r="A583" i="25"/>
  <c r="B583" i="25"/>
  <c r="C583" i="25"/>
  <c r="A584" i="25"/>
  <c r="C584" i="25" s="1"/>
  <c r="B584" i="25"/>
  <c r="A585" i="25"/>
  <c r="C585" i="25" s="1"/>
  <c r="B585" i="25"/>
  <c r="A586" i="25"/>
  <c r="C586" i="25" s="1"/>
  <c r="B586" i="25"/>
  <c r="A587" i="25"/>
  <c r="C587" i="25" s="1"/>
  <c r="B587" i="25"/>
  <c r="A588" i="25"/>
  <c r="C588" i="25" s="1"/>
  <c r="B588" i="25"/>
  <c r="A589" i="25"/>
  <c r="C589" i="25" s="1"/>
  <c r="B589" i="25"/>
  <c r="A590" i="25"/>
  <c r="B590" i="25"/>
  <c r="C590" i="25"/>
  <c r="A591" i="25"/>
  <c r="C591" i="25" s="1"/>
  <c r="B591" i="25"/>
  <c r="A592" i="25"/>
  <c r="B592" i="25"/>
  <c r="C592" i="25"/>
  <c r="A593" i="25"/>
  <c r="C593" i="25" s="1"/>
  <c r="B593" i="25"/>
  <c r="A594" i="25"/>
  <c r="B594" i="25"/>
  <c r="C594" i="25"/>
  <c r="A595" i="25"/>
  <c r="C595" i="25" s="1"/>
  <c r="B595" i="25"/>
  <c r="A596" i="25"/>
  <c r="B596" i="25"/>
  <c r="C596" i="25"/>
  <c r="A597" i="25"/>
  <c r="B597" i="25"/>
  <c r="C597" i="25"/>
  <c r="A598" i="25"/>
  <c r="C598" i="25" s="1"/>
  <c r="B598" i="25"/>
  <c r="A599" i="25"/>
  <c r="B599" i="25"/>
  <c r="C599" i="25"/>
  <c r="A600" i="25"/>
  <c r="C600" i="25" s="1"/>
  <c r="B600" i="25"/>
  <c r="A601" i="25"/>
  <c r="C601" i="25" s="1"/>
  <c r="B601" i="25"/>
  <c r="A602" i="25"/>
  <c r="C602" i="25" s="1"/>
  <c r="B602" i="25"/>
  <c r="A603" i="25"/>
  <c r="C603" i="25" s="1"/>
  <c r="B603" i="25"/>
  <c r="A604" i="25"/>
  <c r="C604" i="25" s="1"/>
  <c r="B604" i="25"/>
  <c r="A605" i="25"/>
  <c r="C605" i="25" s="1"/>
  <c r="B605" i="25"/>
  <c r="A606" i="25"/>
  <c r="C606" i="25" s="1"/>
  <c r="B606" i="25"/>
  <c r="A607" i="25"/>
  <c r="C607" i="25" s="1"/>
  <c r="B607" i="25"/>
  <c r="A608" i="25"/>
  <c r="C608" i="25" s="1"/>
  <c r="B608" i="25"/>
  <c r="A609" i="25"/>
  <c r="C609" i="25" s="1"/>
  <c r="B609" i="25"/>
  <c r="A610" i="25"/>
  <c r="C610" i="25" s="1"/>
  <c r="B610" i="25"/>
  <c r="A611" i="25"/>
  <c r="C611" i="25" s="1"/>
  <c r="B611" i="25"/>
  <c r="A612" i="25"/>
  <c r="C612" i="25" s="1"/>
  <c r="B612" i="25"/>
  <c r="A613" i="25"/>
  <c r="B613" i="25"/>
  <c r="C613" i="25"/>
  <c r="A614" i="25"/>
  <c r="B614" i="25"/>
  <c r="C614" i="25"/>
  <c r="A615" i="25"/>
  <c r="C615" i="25" s="1"/>
  <c r="B615" i="25"/>
  <c r="A616" i="25"/>
  <c r="C616" i="25" s="1"/>
  <c r="B616" i="25"/>
  <c r="A617" i="25"/>
  <c r="C617" i="25" s="1"/>
  <c r="B617" i="25"/>
  <c r="A618" i="25"/>
  <c r="B618" i="25"/>
  <c r="C618" i="25"/>
  <c r="A619" i="25"/>
  <c r="C619" i="25" s="1"/>
  <c r="B619" i="25"/>
  <c r="A620" i="25"/>
  <c r="B620" i="25"/>
  <c r="C620" i="25"/>
  <c r="A621" i="25"/>
  <c r="B621" i="25"/>
  <c r="C621" i="25"/>
  <c r="A622" i="25"/>
  <c r="C622" i="25" s="1"/>
  <c r="B622" i="25"/>
  <c r="A623" i="25"/>
  <c r="C623" i="25" s="1"/>
  <c r="B623" i="25"/>
  <c r="A624" i="25"/>
  <c r="C624" i="25" s="1"/>
  <c r="B624" i="25"/>
  <c r="A625" i="25"/>
  <c r="C625" i="25" s="1"/>
  <c r="B625" i="25"/>
  <c r="A626" i="25"/>
  <c r="B626" i="25"/>
  <c r="C626" i="25"/>
  <c r="A627" i="25"/>
  <c r="B627" i="25"/>
  <c r="C627" i="25"/>
  <c r="A628" i="25"/>
  <c r="C628" i="25" s="1"/>
  <c r="B628" i="25"/>
  <c r="A629" i="25"/>
  <c r="C629" i="25" s="1"/>
  <c r="B629" i="25"/>
  <c r="A630" i="25"/>
  <c r="C630" i="25" s="1"/>
  <c r="B630" i="25"/>
  <c r="A631" i="25"/>
  <c r="C631" i="25" s="1"/>
  <c r="B631" i="25"/>
  <c r="A632" i="25"/>
  <c r="C632" i="25" s="1"/>
  <c r="B632" i="25"/>
  <c r="A633" i="25"/>
  <c r="C633" i="25" s="1"/>
  <c r="B633" i="25"/>
  <c r="A634" i="25"/>
  <c r="C634" i="25" s="1"/>
  <c r="B634" i="25"/>
  <c r="A635" i="25"/>
  <c r="C635" i="25" s="1"/>
  <c r="B635" i="25"/>
  <c r="A636" i="25"/>
  <c r="C636" i="25" s="1"/>
  <c r="B636" i="25"/>
  <c r="A637" i="25"/>
  <c r="C637" i="25" s="1"/>
  <c r="B637" i="25"/>
  <c r="A638" i="25"/>
  <c r="C638" i="25" s="1"/>
  <c r="B638" i="25"/>
  <c r="A639" i="25"/>
  <c r="C639" i="25" s="1"/>
  <c r="B639" i="25"/>
  <c r="A640" i="25"/>
  <c r="C640" i="25" s="1"/>
  <c r="B640" i="25"/>
  <c r="A641" i="25"/>
  <c r="B641" i="25"/>
  <c r="C641" i="25"/>
  <c r="A642" i="25"/>
  <c r="C642" i="25" s="1"/>
  <c r="B642" i="25"/>
  <c r="A643" i="25"/>
  <c r="C643" i="25" s="1"/>
  <c r="B643" i="25"/>
  <c r="A644" i="25"/>
  <c r="C644" i="25" s="1"/>
  <c r="B644" i="25"/>
  <c r="A645" i="25"/>
  <c r="B645" i="25"/>
  <c r="C645" i="25"/>
  <c r="A646" i="25"/>
  <c r="B646" i="25"/>
  <c r="C646" i="25"/>
  <c r="A647" i="25"/>
  <c r="C647" i="25" s="1"/>
  <c r="B647" i="25"/>
  <c r="A648" i="25"/>
  <c r="C648" i="25" s="1"/>
  <c r="B648" i="25"/>
  <c r="A649" i="25"/>
  <c r="C649" i="25" s="1"/>
  <c r="B649" i="25"/>
  <c r="A650" i="25"/>
  <c r="B650" i="25"/>
  <c r="C650" i="25"/>
  <c r="A651" i="25"/>
  <c r="C651" i="25" s="1"/>
  <c r="B651" i="25"/>
  <c r="A652" i="25"/>
  <c r="C652" i="25" s="1"/>
  <c r="B652" i="25"/>
  <c r="A653" i="25"/>
  <c r="C653" i="25" s="1"/>
  <c r="B653" i="25"/>
  <c r="A654" i="25"/>
  <c r="B654" i="25"/>
  <c r="C654" i="25"/>
  <c r="A655" i="25"/>
  <c r="C655" i="25" s="1"/>
  <c r="B655" i="25"/>
  <c r="A656" i="25"/>
  <c r="C656" i="25" s="1"/>
  <c r="B656" i="25"/>
  <c r="A657" i="25"/>
  <c r="C657" i="25" s="1"/>
  <c r="B657" i="25"/>
  <c r="A658" i="25"/>
  <c r="C658" i="25" s="1"/>
  <c r="B658" i="25"/>
  <c r="A659" i="25"/>
  <c r="B659" i="25"/>
  <c r="C659" i="25"/>
  <c r="A660" i="25"/>
  <c r="C660" i="25" s="1"/>
  <c r="B660" i="25"/>
  <c r="A661" i="25"/>
  <c r="B661" i="25"/>
  <c r="C661" i="25"/>
  <c r="A662" i="25"/>
  <c r="B662" i="25"/>
  <c r="C662" i="25"/>
  <c r="A663" i="25"/>
  <c r="C663" i="25" s="1"/>
  <c r="B663" i="25"/>
  <c r="A664" i="25"/>
  <c r="C664" i="25" s="1"/>
  <c r="B664" i="25"/>
  <c r="A665" i="25"/>
  <c r="C665" i="25" s="1"/>
  <c r="B665" i="25"/>
  <c r="A666" i="25"/>
  <c r="C666" i="25" s="1"/>
  <c r="B666" i="25"/>
  <c r="A667" i="25"/>
  <c r="C667" i="25" s="1"/>
  <c r="B667" i="25"/>
  <c r="A668" i="25"/>
  <c r="C668" i="25" s="1"/>
  <c r="B668" i="25"/>
  <c r="A669" i="25"/>
  <c r="C669" i="25" s="1"/>
  <c r="B669" i="25"/>
  <c r="A670" i="25"/>
  <c r="C670" i="25" s="1"/>
  <c r="B670" i="25"/>
  <c r="A671" i="25"/>
  <c r="C671" i="25" s="1"/>
  <c r="B671" i="25"/>
  <c r="A672" i="25"/>
  <c r="C672" i="25" s="1"/>
  <c r="B672" i="25"/>
  <c r="A673" i="25"/>
  <c r="C673" i="25" s="1"/>
  <c r="B673" i="25"/>
  <c r="A674" i="25"/>
  <c r="C674" i="25" s="1"/>
  <c r="B674" i="25"/>
  <c r="A675" i="25"/>
  <c r="B675" i="25"/>
  <c r="C675" i="25"/>
  <c r="A676" i="25"/>
  <c r="B676" i="25"/>
  <c r="C676" i="25"/>
  <c r="A677" i="25"/>
  <c r="B677" i="25"/>
  <c r="C677" i="25"/>
  <c r="A678" i="25"/>
  <c r="C678" i="25" s="1"/>
  <c r="B678" i="25"/>
  <c r="A679" i="25"/>
  <c r="C679" i="25" s="1"/>
  <c r="B679" i="25"/>
  <c r="A680" i="25"/>
  <c r="C680" i="25" s="1"/>
  <c r="B680" i="25"/>
  <c r="A681" i="25"/>
  <c r="B681" i="25"/>
  <c r="C681" i="25"/>
  <c r="A682" i="25"/>
  <c r="C682" i="25" s="1"/>
  <c r="B682" i="25"/>
  <c r="A683" i="25"/>
  <c r="B683" i="25"/>
  <c r="C683" i="25"/>
  <c r="A684" i="25"/>
  <c r="B684" i="25"/>
  <c r="C684" i="25"/>
  <c r="A685" i="25"/>
  <c r="C685" i="25" s="1"/>
  <c r="B685" i="25"/>
  <c r="A686" i="25"/>
  <c r="C686" i="25" s="1"/>
  <c r="B686" i="25"/>
  <c r="A687" i="25"/>
  <c r="C687" i="25" s="1"/>
  <c r="B687" i="25"/>
  <c r="A688" i="25"/>
  <c r="C688" i="25" s="1"/>
  <c r="B688" i="25"/>
  <c r="A689" i="25"/>
  <c r="C689" i="25" s="1"/>
  <c r="B689" i="25"/>
  <c r="A690" i="25"/>
  <c r="C690" i="25" s="1"/>
  <c r="B690" i="25"/>
  <c r="A691" i="25"/>
  <c r="C691" i="25" s="1"/>
  <c r="B691" i="25"/>
  <c r="A692" i="25"/>
  <c r="C692" i="25" s="1"/>
  <c r="B692" i="25"/>
  <c r="A693" i="25"/>
  <c r="C693" i="25" s="1"/>
  <c r="B693" i="25"/>
  <c r="A694" i="25"/>
  <c r="C694" i="25" s="1"/>
  <c r="B694" i="25"/>
  <c r="A695" i="25"/>
  <c r="C695" i="25" s="1"/>
  <c r="B695" i="25"/>
  <c r="A696" i="25"/>
  <c r="C696" i="25" s="1"/>
  <c r="B696" i="25"/>
  <c r="A697" i="25"/>
  <c r="C697" i="25" s="1"/>
  <c r="B697" i="25"/>
  <c r="A698" i="25"/>
  <c r="C698" i="25" s="1"/>
  <c r="B698" i="25"/>
  <c r="A699" i="25"/>
  <c r="C699" i="25" s="1"/>
  <c r="B699" i="25"/>
  <c r="A700" i="25"/>
  <c r="C700" i="25" s="1"/>
  <c r="B700" i="25"/>
  <c r="A701" i="25"/>
  <c r="C701" i="25" s="1"/>
  <c r="B701" i="25"/>
  <c r="A702" i="25"/>
  <c r="C702" i="25" s="1"/>
  <c r="B702" i="25"/>
  <c r="A703" i="25"/>
  <c r="C703" i="25" s="1"/>
  <c r="B703" i="25"/>
  <c r="A704" i="25"/>
  <c r="C704" i="25" s="1"/>
  <c r="B704" i="25"/>
  <c r="A705" i="25"/>
  <c r="C705" i="25" s="1"/>
  <c r="B705" i="25"/>
  <c r="A706" i="25"/>
  <c r="B706" i="25"/>
  <c r="C706" i="25"/>
  <c r="A707" i="25"/>
  <c r="C707" i="25" s="1"/>
  <c r="B707" i="25"/>
  <c r="A708" i="25"/>
  <c r="C708" i="25" s="1"/>
  <c r="B708" i="25"/>
  <c r="A709" i="25"/>
  <c r="C709" i="25" s="1"/>
  <c r="B709" i="25"/>
  <c r="A710" i="25"/>
  <c r="B710" i="25"/>
  <c r="C710" i="25"/>
  <c r="A711" i="25"/>
  <c r="B711" i="25"/>
  <c r="C711" i="25"/>
  <c r="A712" i="25"/>
  <c r="C712" i="25" s="1"/>
  <c r="B712" i="25"/>
  <c r="A713" i="25"/>
  <c r="C713" i="25" s="1"/>
  <c r="B713" i="25"/>
  <c r="A714" i="25"/>
  <c r="C714" i="25" s="1"/>
  <c r="B714" i="25"/>
  <c r="A715" i="25"/>
  <c r="C715" i="25" s="1"/>
  <c r="B715" i="25"/>
  <c r="A716" i="25"/>
  <c r="C716" i="25" s="1"/>
  <c r="B716" i="25"/>
  <c r="A717" i="25"/>
  <c r="B717" i="25"/>
  <c r="C717" i="25"/>
  <c r="A718" i="25"/>
  <c r="B718" i="25"/>
  <c r="C718" i="25"/>
  <c r="A719" i="25"/>
  <c r="C719" i="25" s="1"/>
  <c r="B719" i="25"/>
  <c r="A720" i="25"/>
  <c r="C720" i="25" s="1"/>
  <c r="B720" i="25"/>
  <c r="A721" i="25"/>
  <c r="C721" i="25" s="1"/>
  <c r="B721" i="25"/>
  <c r="A722" i="25"/>
  <c r="C722" i="25" s="1"/>
  <c r="B722" i="25"/>
  <c r="A723" i="25"/>
  <c r="B723" i="25"/>
  <c r="C723" i="25"/>
  <c r="A724" i="25"/>
  <c r="B724" i="25"/>
  <c r="C724" i="25"/>
  <c r="A725" i="25"/>
  <c r="B725" i="25"/>
  <c r="C725" i="25"/>
  <c r="A726" i="25"/>
  <c r="C726" i="25" s="1"/>
  <c r="B726" i="25"/>
  <c r="A727" i="25"/>
  <c r="C727" i="25" s="1"/>
  <c r="B727" i="25"/>
  <c r="A728" i="25"/>
  <c r="C728" i="25" s="1"/>
  <c r="B728" i="25"/>
  <c r="A729" i="25"/>
  <c r="C729" i="25" s="1"/>
  <c r="B729" i="25"/>
  <c r="A730" i="25"/>
  <c r="C730" i="25" s="1"/>
  <c r="B730" i="25"/>
  <c r="A731" i="25"/>
  <c r="C731" i="25" s="1"/>
  <c r="B731" i="25"/>
  <c r="A732" i="25"/>
  <c r="C732" i="25" s="1"/>
  <c r="B732" i="25"/>
  <c r="A733" i="25"/>
  <c r="B733" i="25"/>
  <c r="C733" i="25"/>
  <c r="A734" i="25"/>
  <c r="C734" i="25" s="1"/>
  <c r="B734" i="25"/>
  <c r="A735" i="25"/>
  <c r="C735" i="25" s="1"/>
  <c r="B735" i="25"/>
  <c r="A736" i="25"/>
  <c r="C736" i="25" s="1"/>
  <c r="B736" i="25"/>
  <c r="A737" i="25"/>
  <c r="C737" i="25" s="1"/>
  <c r="B737" i="25"/>
  <c r="A738" i="25"/>
  <c r="C738" i="25" s="1"/>
  <c r="B738" i="25"/>
  <c r="A739" i="25"/>
  <c r="B739" i="25"/>
  <c r="C739" i="25"/>
  <c r="A740" i="25"/>
  <c r="C740" i="25" s="1"/>
  <c r="B740" i="25"/>
  <c r="A741" i="25"/>
  <c r="C741" i="25" s="1"/>
  <c r="B741" i="25"/>
  <c r="A742" i="25"/>
  <c r="C742" i="25" s="1"/>
  <c r="B742" i="25"/>
  <c r="A743" i="25"/>
  <c r="C743" i="25" s="1"/>
  <c r="B743" i="25"/>
  <c r="A744" i="25"/>
  <c r="B744" i="25"/>
  <c r="C744" i="25"/>
  <c r="A745" i="25"/>
  <c r="C745" i="25" s="1"/>
  <c r="B745" i="25"/>
  <c r="A746" i="25"/>
  <c r="B746" i="25"/>
  <c r="C746" i="25"/>
  <c r="A747" i="25"/>
  <c r="C747" i="25" s="1"/>
  <c r="B747" i="25"/>
  <c r="A748" i="25"/>
  <c r="B748" i="25"/>
  <c r="C748" i="25"/>
  <c r="A749" i="25"/>
  <c r="C749" i="25" s="1"/>
  <c r="B749" i="25"/>
  <c r="A750" i="25"/>
  <c r="B750" i="25"/>
  <c r="C750" i="25"/>
  <c r="A751" i="25"/>
  <c r="C751" i="25" s="1"/>
  <c r="B751" i="25"/>
  <c r="A752" i="25"/>
  <c r="B752" i="25"/>
  <c r="C752" i="25"/>
  <c r="A753" i="25"/>
  <c r="C753" i="25" s="1"/>
  <c r="B753" i="25"/>
  <c r="A754" i="25"/>
  <c r="C754" i="25" s="1"/>
  <c r="B754" i="25"/>
  <c r="A755" i="25"/>
  <c r="C755" i="25" s="1"/>
  <c r="B755" i="25"/>
  <c r="A756" i="25"/>
  <c r="C756" i="25" s="1"/>
  <c r="B756" i="25"/>
  <c r="A757" i="25"/>
  <c r="B757" i="25"/>
  <c r="C757" i="25"/>
  <c r="A758" i="25"/>
  <c r="C758" i="25" s="1"/>
  <c r="B758" i="25"/>
  <c r="A759" i="25"/>
  <c r="B759" i="25"/>
  <c r="C759" i="25"/>
  <c r="A760" i="25"/>
  <c r="B760" i="25"/>
  <c r="C760" i="25"/>
  <c r="A761" i="25"/>
  <c r="C761" i="25" s="1"/>
  <c r="B761" i="25"/>
  <c r="A762" i="25"/>
  <c r="B762" i="25"/>
  <c r="C762" i="25"/>
  <c r="A763" i="25"/>
  <c r="C763" i="25" s="1"/>
  <c r="B763" i="25"/>
  <c r="A764" i="25"/>
  <c r="C764" i="25" s="1"/>
  <c r="B764" i="25"/>
  <c r="A765" i="25"/>
  <c r="C765" i="25" s="1"/>
  <c r="B765" i="25"/>
  <c r="A766" i="25"/>
  <c r="C766" i="25" s="1"/>
  <c r="B766" i="25"/>
  <c r="A767" i="25"/>
  <c r="B767" i="25"/>
  <c r="C767" i="25"/>
  <c r="A768" i="25"/>
  <c r="C768" i="25" s="1"/>
  <c r="B768" i="25"/>
  <c r="A769" i="25"/>
  <c r="C769" i="25" s="1"/>
  <c r="B769" i="25"/>
  <c r="A770" i="25"/>
  <c r="C770" i="25" s="1"/>
  <c r="B770" i="25"/>
  <c r="A771" i="25"/>
  <c r="C771" i="25" s="1"/>
  <c r="B771" i="25"/>
  <c r="A772" i="25"/>
  <c r="C772" i="25" s="1"/>
  <c r="B772" i="25"/>
  <c r="A773" i="25"/>
  <c r="C773" i="25" s="1"/>
  <c r="B773" i="25"/>
  <c r="A774" i="25"/>
  <c r="C774" i="25" s="1"/>
  <c r="B774" i="25"/>
  <c r="A775" i="25"/>
  <c r="C775" i="25" s="1"/>
  <c r="B775" i="25"/>
  <c r="A776" i="25"/>
  <c r="C776" i="25" s="1"/>
  <c r="B776" i="25"/>
  <c r="A777" i="25"/>
  <c r="C777" i="25" s="1"/>
  <c r="B777" i="25"/>
  <c r="A778" i="25"/>
  <c r="C778" i="25" s="1"/>
  <c r="B778" i="25"/>
  <c r="A779" i="25"/>
  <c r="B779" i="25"/>
  <c r="C779" i="25"/>
  <c r="A780" i="25"/>
  <c r="C780" i="25" s="1"/>
  <c r="B780" i="25"/>
  <c r="A781" i="25"/>
  <c r="C781" i="25" s="1"/>
  <c r="B781" i="25"/>
  <c r="A782" i="25"/>
  <c r="C782" i="25" s="1"/>
  <c r="B782" i="25"/>
  <c r="A783" i="25"/>
  <c r="C783" i="25" s="1"/>
  <c r="B783" i="25"/>
  <c r="A784" i="25"/>
  <c r="C784" i="25" s="1"/>
  <c r="B784" i="25"/>
  <c r="A785" i="25"/>
  <c r="C785" i="25" s="1"/>
  <c r="B785" i="25"/>
  <c r="A786" i="25"/>
  <c r="B786" i="25"/>
  <c r="C786" i="25"/>
  <c r="A787" i="25"/>
  <c r="C787" i="25" s="1"/>
  <c r="B787" i="25"/>
  <c r="A788" i="25"/>
  <c r="C788" i="25" s="1"/>
  <c r="B788" i="25"/>
  <c r="A789" i="25"/>
  <c r="C789" i="25" s="1"/>
  <c r="B789" i="25"/>
  <c r="A790" i="25"/>
  <c r="C790" i="25" s="1"/>
  <c r="B790" i="25"/>
  <c r="A791" i="25"/>
  <c r="C791" i="25" s="1"/>
  <c r="B791" i="25"/>
  <c r="A792" i="25"/>
  <c r="B792" i="25"/>
  <c r="C792" i="25"/>
  <c r="A793" i="25"/>
  <c r="C793" i="25" s="1"/>
  <c r="B793" i="25"/>
  <c r="A794" i="25"/>
  <c r="C794" i="25" s="1"/>
  <c r="B794" i="25"/>
  <c r="A795" i="25"/>
  <c r="B795" i="25"/>
  <c r="C795" i="25"/>
  <c r="A796" i="25"/>
  <c r="C796" i="25" s="1"/>
  <c r="B796" i="25"/>
  <c r="A797" i="25"/>
  <c r="C797" i="25" s="1"/>
  <c r="B797" i="25"/>
  <c r="A798" i="25"/>
  <c r="C798" i="25" s="1"/>
  <c r="B798" i="25"/>
  <c r="A799" i="25"/>
  <c r="B799" i="25"/>
  <c r="C799" i="25"/>
  <c r="A800" i="25"/>
  <c r="C800" i="25" s="1"/>
  <c r="B800" i="25"/>
  <c r="A801" i="25"/>
  <c r="C801" i="25" s="1"/>
  <c r="B801" i="25"/>
  <c r="A802" i="25"/>
  <c r="C802" i="25" s="1"/>
  <c r="B802" i="25"/>
  <c r="A803" i="25"/>
  <c r="B803" i="25"/>
  <c r="C803" i="25"/>
  <c r="A804" i="25"/>
  <c r="C804" i="25" s="1"/>
  <c r="B804" i="25"/>
  <c r="A805" i="25"/>
  <c r="C805" i="25" s="1"/>
  <c r="B805" i="25"/>
  <c r="A806" i="25"/>
  <c r="C806" i="25" s="1"/>
  <c r="B806" i="25"/>
  <c r="A807" i="25"/>
  <c r="C807" i="25" s="1"/>
  <c r="B807" i="25"/>
  <c r="A808" i="25"/>
  <c r="C808" i="25" s="1"/>
  <c r="B808" i="25"/>
  <c r="A809" i="25"/>
  <c r="C809" i="25" s="1"/>
  <c r="B809" i="25"/>
  <c r="A810" i="25"/>
  <c r="B810" i="25"/>
  <c r="C810" i="25"/>
  <c r="A811" i="25"/>
  <c r="B811" i="25"/>
  <c r="C811" i="25"/>
  <c r="A812" i="25"/>
  <c r="C812" i="25" s="1"/>
  <c r="B812" i="25"/>
  <c r="A813" i="25"/>
  <c r="C813" i="25" s="1"/>
  <c r="B813" i="25"/>
  <c r="A814" i="25"/>
  <c r="C814" i="25" s="1"/>
  <c r="B814" i="25"/>
  <c r="A815" i="25"/>
  <c r="B815" i="25"/>
  <c r="C815" i="25"/>
  <c r="A816" i="25"/>
  <c r="B816" i="25"/>
  <c r="C816" i="25"/>
  <c r="A817" i="25"/>
  <c r="B817" i="25"/>
  <c r="C817" i="25"/>
  <c r="A818" i="25"/>
  <c r="C818" i="25" s="1"/>
  <c r="B818" i="25"/>
  <c r="A819" i="25"/>
  <c r="C819" i="25" s="1"/>
  <c r="B819" i="25"/>
  <c r="A820" i="25"/>
  <c r="C820" i="25" s="1"/>
  <c r="B820" i="25"/>
  <c r="A821" i="25"/>
  <c r="B821" i="25"/>
  <c r="C821" i="25"/>
  <c r="A822" i="25"/>
  <c r="B822" i="25"/>
  <c r="C822" i="25"/>
  <c r="A823" i="25"/>
  <c r="B823" i="25"/>
  <c r="C823" i="25"/>
  <c r="A824" i="25"/>
  <c r="C824" i="25" s="1"/>
  <c r="B824" i="25"/>
  <c r="A825" i="25"/>
  <c r="C825" i="25" s="1"/>
  <c r="B825" i="25"/>
  <c r="A826" i="25"/>
  <c r="C826" i="25" s="1"/>
  <c r="B826" i="25"/>
  <c r="A827" i="25"/>
  <c r="C827" i="25" s="1"/>
  <c r="B827" i="25"/>
  <c r="A828" i="25"/>
  <c r="C828" i="25" s="1"/>
  <c r="B828" i="25"/>
  <c r="A829" i="25"/>
  <c r="C829" i="25" s="1"/>
  <c r="B829" i="25"/>
  <c r="A830" i="25"/>
  <c r="C830" i="25" s="1"/>
  <c r="B830" i="25"/>
  <c r="A831" i="25"/>
  <c r="B831" i="25"/>
  <c r="C831" i="25"/>
  <c r="A832" i="25"/>
  <c r="B832" i="25"/>
  <c r="C832" i="25"/>
  <c r="A833" i="25"/>
  <c r="C833" i="25" s="1"/>
  <c r="B833" i="25"/>
  <c r="A834" i="25"/>
  <c r="C834" i="25" s="1"/>
  <c r="B834" i="25"/>
  <c r="A835" i="25"/>
  <c r="C835" i="25" s="1"/>
  <c r="B835" i="25"/>
  <c r="A836" i="25"/>
  <c r="C836" i="25" s="1"/>
  <c r="B836" i="25"/>
  <c r="A837" i="25"/>
  <c r="C837" i="25" s="1"/>
  <c r="B837" i="25"/>
  <c r="A838" i="25"/>
  <c r="C838" i="25" s="1"/>
  <c r="B838" i="25"/>
  <c r="A839" i="25"/>
  <c r="C839" i="25" s="1"/>
  <c r="B839" i="25"/>
  <c r="A840" i="25"/>
  <c r="C840" i="25" s="1"/>
  <c r="B840" i="25"/>
  <c r="A841" i="25"/>
  <c r="C841" i="25" s="1"/>
  <c r="B841" i="25"/>
  <c r="A842" i="25"/>
  <c r="C842" i="25" s="1"/>
  <c r="B842" i="25"/>
  <c r="A843" i="25"/>
  <c r="B843" i="25"/>
  <c r="C843" i="25"/>
  <c r="A844" i="25"/>
  <c r="B844" i="25"/>
  <c r="C844" i="25"/>
  <c r="A845" i="25"/>
  <c r="C845" i="25" s="1"/>
  <c r="B845" i="25"/>
  <c r="A846" i="25"/>
  <c r="B846" i="25"/>
  <c r="C846" i="25"/>
  <c r="A847" i="25"/>
  <c r="C847" i="25" s="1"/>
  <c r="B847" i="25"/>
  <c r="A848" i="25"/>
  <c r="B848" i="25"/>
  <c r="C848" i="25"/>
  <c r="A849" i="25"/>
  <c r="C849" i="25" s="1"/>
  <c r="B849" i="25"/>
  <c r="A850" i="25"/>
  <c r="B850" i="25"/>
  <c r="C850" i="25"/>
  <c r="A851" i="25"/>
  <c r="C851" i="25" s="1"/>
  <c r="B851" i="25"/>
  <c r="A852" i="25"/>
  <c r="C852" i="25" s="1"/>
  <c r="B852" i="25"/>
  <c r="A853" i="25"/>
  <c r="C853" i="25" s="1"/>
  <c r="B853" i="25"/>
  <c r="A854" i="25"/>
  <c r="C854" i="25" s="1"/>
  <c r="B854" i="25"/>
  <c r="A855" i="25"/>
  <c r="B855" i="25"/>
  <c r="C855" i="25"/>
  <c r="A856" i="25"/>
  <c r="C856" i="25" s="1"/>
  <c r="B856" i="25"/>
  <c r="A857" i="25"/>
  <c r="B857" i="25"/>
  <c r="C857" i="25"/>
  <c r="A858" i="25"/>
  <c r="B858" i="25"/>
  <c r="C858" i="25"/>
  <c r="A859" i="25"/>
  <c r="C859" i="25" s="1"/>
  <c r="B859" i="25"/>
  <c r="A860" i="25"/>
  <c r="B860" i="25"/>
  <c r="C860" i="25"/>
  <c r="A861" i="25"/>
  <c r="C861" i="25" s="1"/>
  <c r="B861" i="25"/>
  <c r="A862" i="25"/>
  <c r="B862" i="25"/>
  <c r="C862" i="25"/>
  <c r="A863" i="25"/>
  <c r="C863" i="25" s="1"/>
  <c r="B863" i="25"/>
  <c r="A864" i="25"/>
  <c r="C864" i="25" s="1"/>
  <c r="B864" i="25"/>
  <c r="A865" i="25"/>
  <c r="B865" i="25"/>
  <c r="C865" i="25"/>
  <c r="A866" i="25"/>
  <c r="B866" i="25"/>
  <c r="C866" i="25"/>
  <c r="A867" i="25"/>
  <c r="C867" i="25" s="1"/>
  <c r="B867" i="25"/>
  <c r="A868" i="25"/>
  <c r="C868" i="25" s="1"/>
  <c r="B868" i="25"/>
  <c r="A869" i="25"/>
  <c r="C869" i="25" s="1"/>
  <c r="B869" i="25"/>
  <c r="A870" i="25"/>
  <c r="C870" i="25" s="1"/>
  <c r="B870" i="25"/>
  <c r="A871" i="25"/>
  <c r="B871" i="25"/>
  <c r="C871" i="25"/>
  <c r="A872" i="25"/>
  <c r="B872" i="25"/>
  <c r="C872" i="25"/>
  <c r="A873" i="25"/>
  <c r="B873" i="25"/>
  <c r="C873" i="25"/>
  <c r="A874" i="25"/>
  <c r="C874" i="25" s="1"/>
  <c r="B874" i="25"/>
  <c r="A875" i="25"/>
  <c r="C875" i="25" s="1"/>
  <c r="B875" i="25"/>
  <c r="A876" i="25"/>
  <c r="C876" i="25" s="1"/>
  <c r="B876" i="25"/>
  <c r="A877" i="25"/>
  <c r="C877" i="25" s="1"/>
  <c r="B877" i="25"/>
  <c r="A878" i="25"/>
  <c r="C878" i="25" s="1"/>
  <c r="B878" i="25"/>
  <c r="A879" i="25"/>
  <c r="B879" i="25"/>
  <c r="C879" i="25"/>
  <c r="A880" i="25"/>
  <c r="C880" i="25" s="1"/>
  <c r="B880" i="25"/>
  <c r="A881" i="25"/>
  <c r="C881" i="25" s="1"/>
  <c r="B881" i="25"/>
  <c r="A882" i="25"/>
  <c r="C882" i="25" s="1"/>
  <c r="B882" i="25"/>
  <c r="A883" i="25"/>
  <c r="C883" i="25" s="1"/>
  <c r="B883" i="25"/>
  <c r="A884" i="25"/>
  <c r="C884" i="25" s="1"/>
  <c r="B884" i="25"/>
  <c r="A885" i="25"/>
  <c r="C885" i="25" s="1"/>
  <c r="B885" i="25"/>
  <c r="A886" i="25"/>
  <c r="B886" i="25"/>
  <c r="C886" i="25"/>
  <c r="A887" i="25"/>
  <c r="C887" i="25" s="1"/>
  <c r="B887" i="25"/>
  <c r="A888" i="25"/>
  <c r="C888" i="25" s="1"/>
  <c r="B888" i="25"/>
  <c r="A889" i="25"/>
  <c r="C889" i="25" s="1"/>
  <c r="B889" i="25"/>
  <c r="A890" i="25"/>
  <c r="B890" i="25"/>
  <c r="C890" i="25"/>
  <c r="A891" i="25"/>
  <c r="C891" i="25" s="1"/>
  <c r="B891" i="25"/>
  <c r="A892" i="25"/>
  <c r="C892" i="25" s="1"/>
  <c r="B892" i="25"/>
  <c r="A893" i="25"/>
  <c r="C893" i="25" s="1"/>
  <c r="B893" i="25"/>
  <c r="A894" i="25"/>
  <c r="C894" i="25" s="1"/>
  <c r="B894" i="25"/>
  <c r="A895" i="25"/>
  <c r="C895" i="25" s="1"/>
  <c r="B895" i="25"/>
  <c r="A896" i="25"/>
  <c r="C896" i="25" s="1"/>
  <c r="B896" i="25"/>
  <c r="A897" i="25"/>
  <c r="C897" i="25" s="1"/>
  <c r="B897" i="25"/>
  <c r="A898" i="25"/>
  <c r="C898" i="25" s="1"/>
  <c r="B898" i="25"/>
  <c r="A899" i="25"/>
  <c r="C899" i="25" s="1"/>
  <c r="B899" i="25"/>
  <c r="A900" i="25"/>
  <c r="B900" i="25"/>
  <c r="C900" i="25"/>
  <c r="A901" i="25"/>
  <c r="B901" i="25"/>
  <c r="C901" i="25"/>
  <c r="A902" i="25"/>
  <c r="B902" i="25"/>
  <c r="C902" i="25"/>
  <c r="A903" i="25"/>
  <c r="C903" i="25" s="1"/>
  <c r="B903" i="25"/>
  <c r="A904" i="25"/>
  <c r="C904" i="25" s="1"/>
  <c r="B904" i="25"/>
  <c r="A905" i="25"/>
  <c r="C905" i="25" s="1"/>
  <c r="B905" i="25"/>
  <c r="A906" i="25"/>
  <c r="B906" i="25"/>
  <c r="C906" i="25"/>
  <c r="A907" i="25"/>
  <c r="B907" i="25"/>
  <c r="C907" i="25"/>
  <c r="A908" i="25"/>
  <c r="C908" i="25" s="1"/>
  <c r="B908" i="25"/>
  <c r="A909" i="25"/>
  <c r="C909" i="25" s="1"/>
  <c r="B909" i="25"/>
  <c r="A910" i="25"/>
  <c r="C910" i="25" s="1"/>
  <c r="B910" i="25"/>
  <c r="A911" i="25"/>
  <c r="B911" i="25"/>
  <c r="C911" i="25"/>
  <c r="A912" i="25"/>
  <c r="C912" i="25" s="1"/>
  <c r="B912" i="25"/>
  <c r="A913" i="25"/>
  <c r="C913" i="25" s="1"/>
  <c r="B913" i="25"/>
  <c r="A914" i="25"/>
  <c r="B914" i="25"/>
  <c r="C914" i="25"/>
  <c r="A915" i="25"/>
  <c r="B915" i="25"/>
  <c r="C915" i="25"/>
  <c r="A916" i="25"/>
  <c r="C916" i="25" s="1"/>
  <c r="B916" i="25"/>
  <c r="A917" i="25"/>
  <c r="C917" i="25" s="1"/>
  <c r="B917" i="25"/>
  <c r="A918" i="25"/>
  <c r="C918" i="25" s="1"/>
  <c r="B918" i="25"/>
  <c r="A919" i="25"/>
  <c r="B919" i="25"/>
  <c r="C919" i="25"/>
  <c r="A920" i="25"/>
  <c r="C920" i="25" s="1"/>
  <c r="B920" i="25"/>
  <c r="A921" i="25"/>
  <c r="C921" i="25" s="1"/>
  <c r="B921" i="25"/>
  <c r="A922" i="25"/>
  <c r="C922" i="25" s="1"/>
  <c r="B922" i="25"/>
  <c r="A923" i="25"/>
  <c r="C923" i="25" s="1"/>
  <c r="B923" i="25"/>
  <c r="A924" i="25"/>
  <c r="C924" i="25" s="1"/>
  <c r="B924" i="25"/>
  <c r="A925" i="25"/>
  <c r="C925" i="25" s="1"/>
  <c r="B925" i="25"/>
  <c r="A926" i="25"/>
  <c r="C926" i="25" s="1"/>
  <c r="B926" i="25"/>
  <c r="A927" i="25"/>
  <c r="C927" i="25" s="1"/>
  <c r="B927" i="25"/>
  <c r="A928" i="25"/>
  <c r="B928" i="25"/>
  <c r="C928" i="25"/>
  <c r="A929" i="25"/>
  <c r="B929" i="25"/>
  <c r="C929" i="25"/>
  <c r="A930" i="25"/>
  <c r="C930" i="25" s="1"/>
  <c r="B930" i="25"/>
  <c r="A931" i="25"/>
  <c r="C931" i="25" s="1"/>
  <c r="B931" i="25"/>
  <c r="A932" i="25"/>
  <c r="C932" i="25" s="1"/>
  <c r="B932" i="25"/>
  <c r="A933" i="25"/>
  <c r="C933" i="25" s="1"/>
  <c r="B933" i="25"/>
  <c r="A934" i="25"/>
  <c r="C934" i="25" s="1"/>
  <c r="B934" i="25"/>
  <c r="A935" i="25"/>
  <c r="C935" i="25" s="1"/>
  <c r="B935" i="25"/>
  <c r="A936" i="25"/>
  <c r="C936" i="25" s="1"/>
  <c r="B936" i="25"/>
  <c r="A937" i="25"/>
  <c r="C937" i="25" s="1"/>
  <c r="B937" i="25"/>
  <c r="A938" i="25"/>
  <c r="C938" i="25" s="1"/>
  <c r="B938" i="25"/>
  <c r="A939" i="25"/>
  <c r="B939" i="25"/>
  <c r="C939" i="25"/>
  <c r="A940" i="25"/>
  <c r="C940" i="25" s="1"/>
  <c r="B940" i="25"/>
  <c r="A941" i="25"/>
  <c r="C941" i="25" s="1"/>
  <c r="B941" i="25"/>
  <c r="A942" i="25"/>
  <c r="B942" i="25"/>
  <c r="C942" i="25"/>
  <c r="A943" i="25"/>
  <c r="C943" i="25" s="1"/>
  <c r="B943" i="25"/>
  <c r="A944" i="25"/>
  <c r="C944" i="25" s="1"/>
  <c r="B944" i="25"/>
  <c r="A945" i="25"/>
  <c r="C945" i="25" s="1"/>
  <c r="B945" i="25"/>
  <c r="A946" i="25"/>
  <c r="C946" i="25" s="1"/>
  <c r="B946" i="25"/>
  <c r="A947" i="25"/>
  <c r="C947" i="25" s="1"/>
  <c r="B947" i="25"/>
  <c r="A948" i="25"/>
  <c r="B948" i="25"/>
  <c r="C948" i="25"/>
  <c r="A949" i="25"/>
  <c r="C949" i="25" s="1"/>
  <c r="B949" i="25"/>
  <c r="A950" i="25"/>
  <c r="C950" i="25" s="1"/>
  <c r="B950" i="25"/>
  <c r="A951" i="25"/>
  <c r="C951" i="25" s="1"/>
  <c r="B951" i="25"/>
  <c r="A952" i="25"/>
  <c r="C952" i="25" s="1"/>
  <c r="B952" i="25"/>
  <c r="A953" i="25"/>
  <c r="C953" i="25" s="1"/>
  <c r="B953" i="25"/>
  <c r="A954" i="25"/>
  <c r="C954" i="25" s="1"/>
  <c r="B954" i="25"/>
  <c r="A955" i="25"/>
  <c r="B955" i="25"/>
  <c r="C955" i="25"/>
  <c r="A956" i="25"/>
  <c r="C956" i="25" s="1"/>
  <c r="B956" i="25"/>
  <c r="A957" i="25"/>
  <c r="C957" i="25" s="1"/>
  <c r="B957" i="25"/>
  <c r="A958" i="25"/>
  <c r="C958" i="25" s="1"/>
  <c r="B958" i="25"/>
  <c r="A959" i="25"/>
  <c r="C959" i="25" s="1"/>
  <c r="B959" i="25"/>
  <c r="A960" i="25"/>
  <c r="B960" i="25"/>
  <c r="C960" i="25"/>
  <c r="A961" i="25"/>
  <c r="C961" i="25" s="1"/>
  <c r="B961" i="25"/>
  <c r="A962" i="25"/>
  <c r="C962" i="25" s="1"/>
  <c r="B962" i="25"/>
  <c r="A963" i="25"/>
  <c r="C963" i="25" s="1"/>
  <c r="B963" i="25"/>
  <c r="A964" i="25"/>
  <c r="B964" i="25"/>
  <c r="C964" i="25"/>
  <c r="A965" i="25"/>
  <c r="C965" i="25" s="1"/>
  <c r="B965" i="25"/>
  <c r="A966" i="25"/>
  <c r="C966" i="25" s="1"/>
  <c r="B966" i="25"/>
  <c r="A967" i="25"/>
  <c r="C967" i="25" s="1"/>
  <c r="B967" i="25"/>
  <c r="A968" i="25"/>
  <c r="C968" i="25" s="1"/>
  <c r="B968" i="25"/>
  <c r="A969" i="25"/>
  <c r="C969" i="25" s="1"/>
  <c r="B969" i="25"/>
  <c r="A970" i="25"/>
  <c r="C970" i="25" s="1"/>
  <c r="B970" i="25"/>
  <c r="A971" i="25"/>
  <c r="C971" i="25" s="1"/>
  <c r="B971" i="25"/>
  <c r="A972" i="25"/>
  <c r="B972" i="25"/>
  <c r="C972" i="25"/>
  <c r="A973" i="25"/>
  <c r="C973" i="25" s="1"/>
  <c r="B973" i="25"/>
  <c r="A974" i="25"/>
  <c r="C974" i="25" s="1"/>
  <c r="B974" i="25"/>
  <c r="A975" i="25"/>
  <c r="C975" i="25" s="1"/>
  <c r="B975" i="25"/>
  <c r="A976" i="25"/>
  <c r="B976" i="25"/>
  <c r="C976" i="25"/>
  <c r="A977" i="25"/>
  <c r="C977" i="25" s="1"/>
  <c r="B977" i="25"/>
  <c r="A978" i="25"/>
  <c r="C978" i="25" s="1"/>
  <c r="B978" i="25"/>
  <c r="A979" i="25"/>
  <c r="B979" i="25"/>
  <c r="C979" i="25"/>
  <c r="A980" i="25"/>
  <c r="C980" i="25" s="1"/>
  <c r="B980" i="25"/>
  <c r="A981" i="25"/>
  <c r="C981" i="25" s="1"/>
  <c r="B981" i="25"/>
  <c r="A982" i="25"/>
  <c r="C982" i="25" s="1"/>
  <c r="B982" i="25"/>
  <c r="A983" i="25"/>
  <c r="C983" i="25" s="1"/>
  <c r="B983" i="25"/>
  <c r="A984" i="25"/>
  <c r="C984" i="25" s="1"/>
  <c r="B984" i="25"/>
  <c r="A985" i="25"/>
  <c r="C985" i="25" s="1"/>
  <c r="B985" i="25"/>
  <c r="A986" i="25"/>
  <c r="B986" i="25"/>
  <c r="C986" i="25"/>
  <c r="A987" i="25"/>
  <c r="C987" i="25" s="1"/>
  <c r="B987" i="25"/>
  <c r="A988" i="25"/>
  <c r="B988" i="25"/>
  <c r="C988" i="25"/>
  <c r="A989" i="25"/>
  <c r="C989" i="25" s="1"/>
  <c r="B989" i="25"/>
  <c r="A990" i="25"/>
  <c r="C990" i="25" s="1"/>
  <c r="B990" i="25"/>
  <c r="A991" i="25"/>
  <c r="C991" i="25" s="1"/>
  <c r="B991" i="25"/>
  <c r="A992" i="25"/>
  <c r="C992" i="25" s="1"/>
  <c r="B992" i="25"/>
  <c r="A993" i="25"/>
  <c r="C993" i="25" s="1"/>
  <c r="B993" i="25"/>
  <c r="A994" i="25"/>
  <c r="B994" i="25"/>
  <c r="C994" i="25"/>
  <c r="A995" i="25"/>
  <c r="B995" i="25"/>
  <c r="C995" i="25"/>
  <c r="A996" i="25"/>
  <c r="C996" i="25" s="1"/>
  <c r="B996" i="25"/>
  <c r="A997" i="25"/>
  <c r="C997" i="25" s="1"/>
  <c r="B997" i="25"/>
  <c r="A998" i="25"/>
  <c r="C998" i="25" s="1"/>
  <c r="B998" i="25"/>
  <c r="A999" i="25"/>
  <c r="C999" i="25" s="1"/>
  <c r="B999" i="25"/>
  <c r="A1000" i="25"/>
  <c r="B1000" i="25"/>
  <c r="C1000" i="25"/>
  <c r="A1001" i="25"/>
  <c r="C1001" i="25" s="1"/>
  <c r="B1001" i="25"/>
  <c r="A1002" i="25"/>
  <c r="B1002" i="25"/>
  <c r="C1002" i="25"/>
  <c r="A1003" i="25"/>
  <c r="C1003" i="25" s="1"/>
  <c r="B1003" i="25"/>
  <c r="A1004" i="25"/>
  <c r="B1004" i="25"/>
  <c r="C1004" i="25"/>
  <c r="A1005" i="25"/>
  <c r="C1005" i="25" s="1"/>
  <c r="B1005" i="25"/>
  <c r="A1006" i="25"/>
  <c r="B1006" i="25"/>
  <c r="C1006" i="25"/>
  <c r="A1007" i="25"/>
  <c r="C1007" i="25" s="1"/>
  <c r="B1007" i="25"/>
  <c r="A1008" i="25"/>
  <c r="B1008" i="25"/>
  <c r="C1008" i="25"/>
  <c r="A1009" i="25"/>
  <c r="C1009" i="25" s="1"/>
  <c r="B1009" i="25"/>
  <c r="A1010" i="25"/>
  <c r="C1010" i="25" s="1"/>
  <c r="B1010" i="25"/>
  <c r="A1011" i="25"/>
  <c r="B1011" i="25"/>
  <c r="C1011" i="25"/>
  <c r="A1012" i="25"/>
  <c r="C1012" i="25" s="1"/>
  <c r="B1012" i="25"/>
  <c r="A1013" i="25"/>
  <c r="C1013" i="25" s="1"/>
  <c r="B1013" i="25"/>
  <c r="A1014" i="25"/>
  <c r="B1014" i="25"/>
  <c r="C1014" i="25"/>
  <c r="A1015" i="25"/>
  <c r="C1015" i="25" s="1"/>
  <c r="B1015" i="25"/>
  <c r="A1016" i="25"/>
  <c r="C1016" i="25" s="1"/>
  <c r="B1016" i="25"/>
  <c r="A1017" i="25"/>
  <c r="C1017" i="25" s="1"/>
  <c r="B1017" i="25"/>
  <c r="A1018" i="25"/>
  <c r="C1018" i="25" s="1"/>
  <c r="B1018" i="25"/>
  <c r="A1019" i="25"/>
  <c r="C1019" i="25" s="1"/>
  <c r="B1019" i="25"/>
  <c r="A1020" i="25"/>
  <c r="C1020" i="25" s="1"/>
  <c r="B1020" i="25"/>
  <c r="A1021" i="25"/>
  <c r="C1021" i="25" s="1"/>
  <c r="B1021" i="25"/>
  <c r="A1022" i="25"/>
  <c r="C1022" i="25" s="1"/>
  <c r="B1022" i="25"/>
  <c r="A1023" i="25"/>
  <c r="B1023" i="25"/>
  <c r="C1023" i="25"/>
  <c r="A1024" i="25"/>
  <c r="C1024" i="25" s="1"/>
  <c r="B1024" i="25"/>
  <c r="A1025" i="25"/>
  <c r="C1025" i="25" s="1"/>
  <c r="B1025" i="25"/>
  <c r="A1026" i="25"/>
  <c r="C1026" i="25" s="1"/>
  <c r="B1026" i="25"/>
  <c r="A1027" i="25"/>
  <c r="B1027" i="25"/>
  <c r="C1027" i="25"/>
  <c r="A1028" i="25"/>
  <c r="C1028" i="25" s="1"/>
  <c r="B1028" i="25"/>
  <c r="A1029" i="25"/>
  <c r="C1029" i="25" s="1"/>
  <c r="B1029" i="25"/>
  <c r="A1030" i="25"/>
  <c r="C1030" i="25" s="1"/>
  <c r="B1030" i="25"/>
  <c r="A1031" i="25"/>
  <c r="C1031" i="25" s="1"/>
  <c r="B1031" i="25"/>
  <c r="A1032" i="25"/>
  <c r="C1032" i="25" s="1"/>
  <c r="B1032" i="25"/>
  <c r="A1033" i="25"/>
  <c r="C1033" i="25" s="1"/>
  <c r="B1033" i="25"/>
  <c r="A1034" i="25"/>
  <c r="C1034" i="25" s="1"/>
  <c r="B1034" i="25"/>
  <c r="A1035" i="25"/>
  <c r="C1035" i="25" s="1"/>
  <c r="B1035" i="25"/>
  <c r="A1036" i="25"/>
  <c r="B1036" i="25"/>
  <c r="C1036" i="25"/>
  <c r="A1037" i="25"/>
  <c r="B1037" i="25"/>
  <c r="C1037" i="25"/>
  <c r="A1038" i="25"/>
  <c r="C1038" i="25" s="1"/>
  <c r="B1038" i="25"/>
  <c r="A1039" i="25"/>
  <c r="C1039" i="25" s="1"/>
  <c r="B1039" i="25"/>
  <c r="A1040" i="25"/>
  <c r="C1040" i="25" s="1"/>
  <c r="B1040" i="25"/>
  <c r="A1041" i="25"/>
  <c r="C1041" i="25" s="1"/>
  <c r="B1041" i="25"/>
  <c r="A1042" i="25"/>
  <c r="C1042" i="25" s="1"/>
  <c r="B1042" i="25"/>
  <c r="A1043" i="25"/>
  <c r="B1043" i="25"/>
  <c r="C1043" i="25"/>
  <c r="A1044" i="25"/>
  <c r="B1044" i="25"/>
  <c r="C1044" i="25"/>
  <c r="A1045" i="25"/>
  <c r="C1045" i="25" s="1"/>
  <c r="B1045" i="25"/>
  <c r="A1046" i="25"/>
  <c r="C1046" i="25" s="1"/>
  <c r="B1046" i="25"/>
  <c r="A1047" i="25"/>
  <c r="C1047" i="25" s="1"/>
  <c r="B1047" i="25"/>
  <c r="A1048" i="25"/>
  <c r="C1048" i="25" s="1"/>
  <c r="B1048" i="25"/>
  <c r="A1049" i="25"/>
  <c r="B1049" i="25"/>
  <c r="C1049" i="25"/>
  <c r="A1050" i="25"/>
  <c r="C1050" i="25" s="1"/>
  <c r="B1050" i="25"/>
  <c r="A1051" i="25"/>
  <c r="B1051" i="25"/>
  <c r="C1051" i="25"/>
  <c r="A1052" i="25"/>
  <c r="C1052" i="25" s="1"/>
  <c r="B1052" i="25"/>
  <c r="A1053" i="25"/>
  <c r="B1053" i="25"/>
  <c r="C1053" i="25"/>
  <c r="A1054" i="25"/>
  <c r="C1054" i="25" s="1"/>
  <c r="B1054" i="25"/>
  <c r="A1055" i="25"/>
  <c r="B1055" i="25"/>
  <c r="C1055" i="25"/>
  <c r="A1056" i="25"/>
  <c r="B1056" i="25"/>
  <c r="C1056" i="25"/>
  <c r="A1057" i="25"/>
  <c r="C1057" i="25" s="1"/>
  <c r="B1057" i="25"/>
  <c r="A1058" i="25"/>
  <c r="B1058" i="25"/>
  <c r="C1058" i="25"/>
  <c r="A1059" i="25"/>
  <c r="C1059" i="25" s="1"/>
  <c r="B1059" i="25"/>
  <c r="A1060" i="25"/>
  <c r="B1060" i="25"/>
  <c r="C1060" i="25"/>
  <c r="A1061" i="25"/>
  <c r="C1061" i="25" s="1"/>
  <c r="B1061" i="25"/>
  <c r="A1062" i="25"/>
  <c r="B1062" i="25"/>
  <c r="C1062" i="25"/>
  <c r="A1063" i="25"/>
  <c r="B1063" i="25"/>
  <c r="C1063" i="25"/>
  <c r="A1064" i="25"/>
  <c r="C1064" i="25" s="1"/>
  <c r="B1064" i="25"/>
  <c r="A1065" i="25"/>
  <c r="C1065" i="25" s="1"/>
  <c r="B1065" i="25"/>
  <c r="A1066" i="25"/>
  <c r="C1066" i="25" s="1"/>
  <c r="B1066" i="25"/>
  <c r="A1067" i="25"/>
  <c r="C1067" i="25" s="1"/>
  <c r="B1067" i="25"/>
  <c r="A1068" i="25"/>
  <c r="C1068" i="25" s="1"/>
  <c r="B1068" i="25"/>
  <c r="A1069" i="25"/>
  <c r="C1069" i="25" s="1"/>
  <c r="B1069" i="25"/>
  <c r="A1070" i="25"/>
  <c r="B1070" i="25"/>
  <c r="C1070" i="25"/>
  <c r="A1071" i="25"/>
  <c r="C1071" i="25" s="1"/>
  <c r="B1071" i="25"/>
  <c r="A1072" i="25"/>
  <c r="B1072" i="25"/>
  <c r="C1072" i="25"/>
  <c r="A1073" i="25"/>
  <c r="C1073" i="25" s="1"/>
  <c r="B1073" i="25"/>
  <c r="A1074" i="25"/>
  <c r="B1074" i="25"/>
  <c r="C1074" i="25"/>
  <c r="A1075" i="25"/>
  <c r="C1075" i="25" s="1"/>
  <c r="B1075" i="25"/>
  <c r="A1076" i="25"/>
  <c r="B1076" i="25"/>
  <c r="C1076" i="25"/>
  <c r="A1077" i="25"/>
  <c r="B1077" i="25"/>
  <c r="C1077" i="25"/>
  <c r="A1078" i="25"/>
  <c r="B1078" i="25"/>
  <c r="C1078" i="25"/>
  <c r="A1079" i="25"/>
  <c r="C1079" i="25" s="1"/>
  <c r="B1079" i="25"/>
  <c r="A1080" i="25"/>
  <c r="C1080" i="25" s="1"/>
  <c r="B1080" i="25"/>
  <c r="A1081" i="25"/>
  <c r="B1081" i="25"/>
  <c r="C1081" i="25"/>
  <c r="A1082" i="25"/>
  <c r="C1082" i="25" s="1"/>
  <c r="B1082" i="25"/>
  <c r="A1083" i="25"/>
  <c r="C1083" i="25" s="1"/>
  <c r="B1083" i="25"/>
  <c r="A1084" i="25"/>
  <c r="C1084" i="25" s="1"/>
  <c r="B1084" i="25"/>
  <c r="A1085" i="25"/>
  <c r="C1085" i="25" s="1"/>
  <c r="B1085" i="25"/>
  <c r="A1086" i="25"/>
  <c r="C1086" i="25" s="1"/>
  <c r="B1086" i="25"/>
  <c r="A1087" i="25"/>
  <c r="C1087" i="25" s="1"/>
  <c r="B1087" i="25"/>
  <c r="A1088" i="25"/>
  <c r="C1088" i="25" s="1"/>
  <c r="B1088" i="25"/>
  <c r="A1089" i="25"/>
  <c r="C1089" i="25" s="1"/>
  <c r="B1089" i="25"/>
  <c r="A1090" i="25"/>
  <c r="C1090" i="25" s="1"/>
  <c r="B1090" i="25"/>
  <c r="A1091" i="25"/>
  <c r="C1091" i="25" s="1"/>
  <c r="B1091" i="25"/>
  <c r="A1092" i="25"/>
  <c r="C1092" i="25" s="1"/>
  <c r="B1092" i="25"/>
  <c r="A1093" i="25"/>
  <c r="C1093" i="25" s="1"/>
  <c r="B1093" i="25"/>
  <c r="A1094" i="25"/>
  <c r="C1094" i="25" s="1"/>
  <c r="B1094" i="25"/>
  <c r="A1095" i="25"/>
  <c r="C1095" i="25" s="1"/>
  <c r="B1095" i="25"/>
  <c r="A1096" i="25"/>
  <c r="C1096" i="25" s="1"/>
  <c r="B1096" i="25"/>
  <c r="A1097" i="25"/>
  <c r="B1097" i="25"/>
  <c r="C1097" i="25"/>
  <c r="A1098" i="25"/>
  <c r="B1098" i="25"/>
  <c r="C1098" i="25"/>
  <c r="A1099" i="25"/>
  <c r="C1099" i="25" s="1"/>
  <c r="B1099" i="25"/>
  <c r="A1100" i="25"/>
  <c r="C1100" i="25" s="1"/>
  <c r="B1100" i="25"/>
  <c r="A1101" i="25"/>
  <c r="C1101" i="25" s="1"/>
  <c r="B1101" i="25"/>
  <c r="A1102" i="25"/>
  <c r="C1102" i="25" s="1"/>
  <c r="B1102" i="25"/>
  <c r="A1103" i="25"/>
  <c r="C1103" i="25" s="1"/>
  <c r="B1103" i="25"/>
  <c r="A1104" i="25"/>
  <c r="C1104" i="25" s="1"/>
  <c r="B1104" i="25"/>
  <c r="A1105" i="25"/>
  <c r="C1105" i="25" s="1"/>
  <c r="B1105" i="25"/>
  <c r="A1106" i="25"/>
  <c r="C1106" i="25" s="1"/>
  <c r="B1106" i="25"/>
  <c r="A1107" i="25"/>
  <c r="B1107" i="25"/>
  <c r="C1107" i="25"/>
  <c r="A1108" i="25"/>
  <c r="C1108" i="25" s="1"/>
  <c r="B1108" i="25"/>
  <c r="A1109" i="25"/>
  <c r="B1109" i="25"/>
  <c r="C1109" i="25"/>
  <c r="A1110" i="25"/>
  <c r="C1110" i="25" s="1"/>
  <c r="B1110" i="25"/>
  <c r="A1111" i="25"/>
  <c r="B1111" i="25"/>
  <c r="C1111" i="25"/>
  <c r="A1112" i="25"/>
  <c r="B1112" i="25"/>
  <c r="C1112" i="25"/>
  <c r="A1113" i="25"/>
  <c r="B1113" i="25"/>
  <c r="C1113" i="25"/>
  <c r="A1114" i="25"/>
  <c r="B1114" i="25"/>
  <c r="C1114" i="25"/>
  <c r="A1115" i="25"/>
  <c r="C1115" i="25" s="1"/>
  <c r="B1115" i="25"/>
  <c r="A1116" i="25"/>
  <c r="C1116" i="25" s="1"/>
  <c r="B1116" i="25"/>
  <c r="A1117" i="25"/>
  <c r="C1117" i="25" s="1"/>
  <c r="B1117" i="25"/>
  <c r="A1118" i="25"/>
  <c r="C1118" i="25" s="1"/>
  <c r="B1118" i="25"/>
  <c r="A1119" i="25"/>
  <c r="B1119" i="25"/>
  <c r="C1119" i="25"/>
  <c r="A1120" i="25"/>
  <c r="C1120" i="25" s="1"/>
  <c r="B1120" i="25"/>
  <c r="A1121" i="25"/>
  <c r="B1121" i="25"/>
  <c r="C1121" i="25"/>
  <c r="A1122" i="25"/>
  <c r="C1122" i="25" s="1"/>
  <c r="B1122" i="25"/>
  <c r="A1123" i="25"/>
  <c r="B1123" i="25"/>
  <c r="C1123" i="25"/>
  <c r="A1124" i="25"/>
  <c r="C1124" i="25" s="1"/>
  <c r="B1124" i="25"/>
  <c r="A1125" i="25"/>
  <c r="B1125" i="25"/>
  <c r="C1125" i="25"/>
  <c r="A1126" i="25"/>
  <c r="C1126" i="25" s="1"/>
  <c r="B1126" i="25"/>
  <c r="A1127" i="25"/>
  <c r="C1127" i="25" s="1"/>
  <c r="B1127" i="25"/>
  <c r="A1128" i="25"/>
  <c r="B1128" i="25"/>
  <c r="C1128" i="25"/>
  <c r="A1129" i="25"/>
  <c r="C1129" i="25" s="1"/>
  <c r="B1129" i="25"/>
  <c r="A1130" i="25"/>
  <c r="C1130" i="25" s="1"/>
  <c r="B1130" i="25"/>
  <c r="A1131" i="25"/>
  <c r="C1131" i="25" s="1"/>
  <c r="B1131" i="25"/>
  <c r="A1132" i="25"/>
  <c r="B1132" i="25"/>
  <c r="C1132" i="25"/>
  <c r="A1133" i="25"/>
  <c r="B1133" i="25"/>
  <c r="C1133" i="25"/>
  <c r="A1134" i="25"/>
  <c r="C1134" i="25" s="1"/>
  <c r="B1134" i="25"/>
  <c r="A1135" i="25"/>
  <c r="B1135" i="25"/>
  <c r="C1135" i="25"/>
  <c r="A1136" i="25"/>
  <c r="C1136" i="25" s="1"/>
  <c r="B1136" i="25"/>
  <c r="A1137" i="25"/>
  <c r="C1137" i="25" s="1"/>
  <c r="B1137" i="25"/>
  <c r="A1138" i="25"/>
  <c r="C1138" i="25" s="1"/>
  <c r="B1138" i="25"/>
  <c r="A1139" i="25"/>
  <c r="C1139" i="25" s="1"/>
  <c r="B1139" i="25"/>
  <c r="A1140" i="25"/>
  <c r="B1140" i="25"/>
  <c r="C1140" i="25"/>
  <c r="A1141" i="25"/>
  <c r="B1141" i="25"/>
  <c r="C1141" i="25"/>
  <c r="A1142" i="25"/>
  <c r="C1142" i="25" s="1"/>
  <c r="B1142" i="25"/>
  <c r="A1143" i="25"/>
  <c r="C1143" i="25" s="1"/>
  <c r="B1143" i="25"/>
  <c r="A1144" i="25"/>
  <c r="C1144" i="25" s="1"/>
  <c r="B1144" i="25"/>
  <c r="A1145" i="25"/>
  <c r="C1145" i="25" s="1"/>
  <c r="B1145" i="25"/>
  <c r="A1146" i="25"/>
  <c r="B1146" i="25"/>
  <c r="C1146" i="25"/>
  <c r="A1147" i="25"/>
  <c r="C1147" i="25" s="1"/>
  <c r="B1147" i="25"/>
  <c r="A1148" i="25"/>
  <c r="C1148" i="25" s="1"/>
  <c r="B1148" i="25"/>
  <c r="A1149" i="25"/>
  <c r="B1149" i="25"/>
  <c r="C1149" i="25"/>
  <c r="A1150" i="25"/>
  <c r="C1150" i="25" s="1"/>
  <c r="B1150" i="25"/>
  <c r="A1151" i="25"/>
  <c r="C1151" i="25" s="1"/>
  <c r="B1151" i="25"/>
  <c r="A1152" i="25"/>
  <c r="C1152" i="25" s="1"/>
  <c r="B1152" i="25"/>
  <c r="A1153" i="25"/>
  <c r="B1153" i="25"/>
  <c r="C1153" i="25"/>
  <c r="A1154" i="25"/>
  <c r="C1154" i="25" s="1"/>
  <c r="B1154" i="25"/>
  <c r="A1155" i="25"/>
  <c r="C1155" i="25" s="1"/>
  <c r="B1155" i="25"/>
  <c r="A1156" i="25"/>
  <c r="C1156" i="25" s="1"/>
  <c r="B1156" i="25"/>
  <c r="A1157" i="25"/>
  <c r="C1157" i="25" s="1"/>
  <c r="B1157" i="25"/>
  <c r="A1158" i="25"/>
  <c r="C1158" i="25" s="1"/>
  <c r="B1158" i="25"/>
  <c r="A1159" i="25"/>
  <c r="C1159" i="25" s="1"/>
  <c r="B1159" i="25"/>
  <c r="A1160" i="25"/>
  <c r="C1160" i="25" s="1"/>
  <c r="B1160" i="25"/>
  <c r="A1161" i="25"/>
  <c r="C1161" i="25" s="1"/>
  <c r="B1161" i="25"/>
  <c r="A1162" i="25"/>
  <c r="B1162" i="25"/>
  <c r="C1162" i="25"/>
  <c r="A1163" i="25"/>
  <c r="B1163" i="25"/>
  <c r="C1163" i="25"/>
  <c r="A1164" i="25"/>
  <c r="C1164" i="25" s="1"/>
  <c r="B1164" i="25"/>
  <c r="A1165" i="25"/>
  <c r="C1165" i="25" s="1"/>
  <c r="B1165" i="25"/>
  <c r="A1166" i="25"/>
  <c r="C1166" i="25" s="1"/>
  <c r="B1166" i="25"/>
  <c r="A1167" i="25"/>
  <c r="C1167" i="25" s="1"/>
  <c r="B1167" i="25"/>
  <c r="A1168" i="25"/>
  <c r="C1168" i="25" s="1"/>
  <c r="B1168" i="25"/>
  <c r="A1169" i="25"/>
  <c r="C1169" i="25" s="1"/>
  <c r="B1169" i="25"/>
  <c r="A1170" i="25"/>
  <c r="C1170" i="25" s="1"/>
  <c r="B1170" i="25"/>
  <c r="A1171" i="25"/>
  <c r="C1171" i="25" s="1"/>
  <c r="B1171" i="25"/>
  <c r="A1172" i="25"/>
  <c r="C1172" i="25" s="1"/>
  <c r="B1172" i="25"/>
  <c r="A1173" i="25"/>
  <c r="C1173" i="25" s="1"/>
  <c r="B1173" i="25"/>
  <c r="A1174" i="25"/>
  <c r="C1174" i="25" s="1"/>
  <c r="B1174" i="25"/>
  <c r="A1175" i="25"/>
  <c r="B1175" i="25"/>
  <c r="C1175" i="25"/>
  <c r="A1176" i="25"/>
  <c r="B1176" i="25"/>
  <c r="C1176" i="25"/>
  <c r="A1177" i="25"/>
  <c r="B1177" i="25"/>
  <c r="C1177" i="25"/>
  <c r="A1178" i="25"/>
  <c r="C1178" i="25" s="1"/>
  <c r="B1178" i="25"/>
  <c r="A1179" i="25"/>
  <c r="B1179" i="25"/>
  <c r="C1179" i="25"/>
  <c r="A1180" i="25"/>
  <c r="C1180" i="25" s="1"/>
  <c r="B1180" i="25"/>
  <c r="A1181" i="25"/>
  <c r="B1181" i="25"/>
  <c r="C1181" i="25"/>
  <c r="A1182" i="25"/>
  <c r="C1182" i="25" s="1"/>
  <c r="B1182" i="25"/>
  <c r="A1183" i="25"/>
  <c r="B1183" i="25"/>
  <c r="C1183" i="25"/>
  <c r="A1184" i="25"/>
  <c r="B1184" i="25"/>
  <c r="C1184" i="25"/>
  <c r="A1185" i="25"/>
  <c r="C1185" i="25" s="1"/>
  <c r="B1185" i="25"/>
  <c r="A1186" i="25"/>
  <c r="C1186" i="25" s="1"/>
  <c r="B1186" i="25"/>
  <c r="A1187" i="25"/>
  <c r="C1187" i="25" s="1"/>
  <c r="B1187" i="25"/>
  <c r="A1188" i="25"/>
  <c r="C1188" i="25" s="1"/>
  <c r="B1188" i="25"/>
  <c r="A1189" i="25"/>
  <c r="C1189" i="25" s="1"/>
  <c r="B1189" i="25"/>
  <c r="A1190" i="25"/>
  <c r="C1190" i="25" s="1"/>
  <c r="B1190" i="25"/>
  <c r="A1191" i="25"/>
  <c r="B1191" i="25"/>
  <c r="C1191" i="25"/>
  <c r="A1192" i="25"/>
  <c r="C1192" i="25" s="1"/>
  <c r="B1192" i="25"/>
  <c r="A1193" i="25"/>
  <c r="C1193" i="25" s="1"/>
  <c r="B1193" i="25"/>
  <c r="A1194" i="25"/>
  <c r="C1194" i="25" s="1"/>
  <c r="B1194" i="25"/>
  <c r="A1195" i="25"/>
  <c r="B1195" i="25"/>
  <c r="C1195" i="25"/>
  <c r="A1196" i="25"/>
  <c r="B1196" i="25"/>
  <c r="C1196" i="25"/>
  <c r="A1197" i="25"/>
  <c r="C1197" i="25" s="1"/>
  <c r="B1197" i="25"/>
  <c r="A1198" i="25"/>
  <c r="C1198" i="25" s="1"/>
  <c r="B1198" i="25"/>
  <c r="A1199" i="25"/>
  <c r="C1199" i="25" s="1"/>
  <c r="B1199" i="25"/>
  <c r="A1200" i="25"/>
  <c r="B1200" i="25"/>
  <c r="C1200" i="25"/>
  <c r="A1201" i="25"/>
  <c r="C1201" i="25" s="1"/>
  <c r="B1201" i="25"/>
  <c r="A1202" i="25"/>
  <c r="C1202" i="25" s="1"/>
  <c r="B1202" i="25"/>
  <c r="A1203" i="25"/>
  <c r="C1203" i="25" s="1"/>
  <c r="B1203" i="25"/>
  <c r="A1204" i="25"/>
  <c r="B1204" i="25"/>
  <c r="C1204" i="25"/>
  <c r="A1205" i="25"/>
  <c r="C1205" i="25" s="1"/>
  <c r="B1205" i="25"/>
  <c r="A1206" i="25"/>
  <c r="C1206" i="25" s="1"/>
  <c r="B1206" i="25"/>
  <c r="A1207" i="25"/>
  <c r="C1207" i="25" s="1"/>
  <c r="B1207" i="25"/>
  <c r="A1208" i="25"/>
  <c r="C1208" i="25" s="1"/>
  <c r="B1208" i="25"/>
  <c r="A1209" i="25"/>
  <c r="B1209" i="25"/>
  <c r="C1209" i="25"/>
  <c r="A1210" i="25"/>
  <c r="B1210" i="25"/>
  <c r="C1210" i="25"/>
  <c r="A1211" i="25"/>
  <c r="B1211" i="25"/>
  <c r="C1211" i="25"/>
  <c r="A1212" i="25"/>
  <c r="B1212" i="25"/>
  <c r="C1212" i="25"/>
  <c r="A1213" i="25"/>
  <c r="C1213" i="25" s="1"/>
  <c r="B1213" i="25"/>
  <c r="A1214" i="25"/>
  <c r="C1214" i="25" s="1"/>
  <c r="B1214" i="25"/>
  <c r="A1215" i="25"/>
  <c r="C1215" i="25" s="1"/>
  <c r="B1215" i="25"/>
  <c r="A1216" i="25"/>
  <c r="C1216" i="25" s="1"/>
  <c r="B1216" i="25"/>
  <c r="A1217" i="25"/>
  <c r="B1217" i="25"/>
  <c r="C1217" i="25"/>
  <c r="A1218" i="25"/>
  <c r="C1218" i="25" s="1"/>
  <c r="B1218" i="25"/>
  <c r="A1219" i="25"/>
  <c r="C1219" i="25" s="1"/>
  <c r="B1219" i="25"/>
  <c r="A1220" i="25"/>
  <c r="C1220" i="25" s="1"/>
  <c r="B1220" i="25"/>
  <c r="A1221" i="25"/>
  <c r="B1221" i="25"/>
  <c r="C1221" i="25"/>
  <c r="A1222" i="25"/>
  <c r="C1222" i="25" s="1"/>
  <c r="B1222" i="25"/>
  <c r="A1223" i="25"/>
  <c r="C1223" i="25" s="1"/>
  <c r="B1223" i="25"/>
  <c r="A1224" i="25"/>
  <c r="B1224" i="25"/>
  <c r="C1224" i="25"/>
  <c r="A1225" i="25"/>
  <c r="B1225" i="25"/>
  <c r="C1225" i="25"/>
  <c r="A1226" i="25"/>
  <c r="B1226" i="25"/>
  <c r="C1226" i="25"/>
  <c r="A1227" i="25"/>
  <c r="C1227" i="25" s="1"/>
  <c r="B1227" i="25"/>
  <c r="A1228" i="25"/>
  <c r="C1228" i="25" s="1"/>
  <c r="B1228" i="25"/>
  <c r="A1229" i="25"/>
  <c r="C1229" i="25" s="1"/>
  <c r="B1229" i="25"/>
  <c r="A1230" i="25"/>
  <c r="B1230" i="25"/>
  <c r="C1230" i="25"/>
  <c r="A1231" i="25"/>
  <c r="B1231" i="25"/>
  <c r="C1231" i="25"/>
  <c r="A1232" i="25"/>
  <c r="B1232" i="25"/>
  <c r="C1232" i="25"/>
  <c r="A1233" i="25"/>
  <c r="C1233" i="25" s="1"/>
  <c r="B1233" i="25"/>
  <c r="A1234" i="25"/>
  <c r="C1234" i="25" s="1"/>
  <c r="B1234" i="25"/>
  <c r="A1235" i="25"/>
  <c r="C1235" i="25" s="1"/>
  <c r="B1235" i="25"/>
  <c r="A1236" i="25"/>
  <c r="C1236" i="25" s="1"/>
  <c r="B1236" i="25"/>
  <c r="A1237" i="25"/>
  <c r="C1237" i="25" s="1"/>
  <c r="B1237" i="25"/>
  <c r="A1238" i="25"/>
  <c r="C1238" i="25" s="1"/>
  <c r="B1238" i="25"/>
  <c r="A1239" i="25"/>
  <c r="C1239" i="25" s="1"/>
  <c r="B1239" i="25"/>
  <c r="A1240" i="25"/>
  <c r="C1240" i="25" s="1"/>
  <c r="B1240" i="25"/>
  <c r="A1241" i="25"/>
  <c r="C1241" i="25" s="1"/>
  <c r="B1241" i="25"/>
  <c r="A1242" i="25"/>
  <c r="C1242" i="25" s="1"/>
  <c r="B1242" i="25"/>
  <c r="A1243" i="25"/>
  <c r="B1243" i="25"/>
  <c r="C1243" i="25"/>
  <c r="A1244" i="25"/>
  <c r="C1244" i="25" s="1"/>
  <c r="B1244" i="25"/>
  <c r="A1245" i="25"/>
  <c r="C1245" i="25" s="1"/>
  <c r="B1245" i="25"/>
  <c r="A1246" i="25"/>
  <c r="C1246" i="25" s="1"/>
  <c r="B1246" i="25"/>
  <c r="A1247" i="25"/>
  <c r="B1247" i="25"/>
  <c r="C1247" i="25"/>
  <c r="A1248" i="25"/>
  <c r="C1248" i="25" s="1"/>
  <c r="B1248" i="25"/>
  <c r="A1249" i="25"/>
  <c r="C1249" i="25" s="1"/>
  <c r="B1249" i="25"/>
  <c r="A1250" i="25"/>
  <c r="C1250" i="25" s="1"/>
  <c r="B1250" i="25"/>
  <c r="A1251" i="25"/>
  <c r="C1251" i="25" s="1"/>
  <c r="B1251" i="25"/>
  <c r="A1252" i="25"/>
  <c r="C1252" i="25" s="1"/>
  <c r="B1252" i="25"/>
  <c r="A1253" i="25"/>
  <c r="C1253" i="25" s="1"/>
  <c r="B1253" i="25"/>
  <c r="A1254" i="25"/>
  <c r="C1254" i="25" s="1"/>
  <c r="B1254" i="25"/>
  <c r="A1255" i="25"/>
  <c r="C1255" i="25" s="1"/>
  <c r="B1255" i="25"/>
  <c r="A1256" i="25"/>
  <c r="B1256" i="25"/>
  <c r="C1256" i="25"/>
  <c r="A1257" i="25"/>
  <c r="B1257" i="25"/>
  <c r="C1257" i="25"/>
  <c r="A1258" i="25"/>
  <c r="B1258" i="25"/>
  <c r="C1258" i="25"/>
  <c r="A1259" i="25"/>
  <c r="B1259" i="25"/>
  <c r="C1259" i="25"/>
  <c r="A1260" i="25"/>
  <c r="C1260" i="25" s="1"/>
  <c r="B1260" i="25"/>
  <c r="A1261" i="25"/>
  <c r="B1261" i="25"/>
  <c r="C1261" i="25"/>
  <c r="A1262" i="25"/>
  <c r="C1262" i="25" s="1"/>
  <c r="B1262" i="25"/>
  <c r="A1263" i="25"/>
  <c r="C1263" i="25" s="1"/>
  <c r="B1263" i="25"/>
  <c r="A1264" i="25"/>
  <c r="C1264" i="25" s="1"/>
  <c r="B1264" i="25"/>
  <c r="A1265" i="25"/>
  <c r="B1265" i="25"/>
  <c r="C1265" i="25"/>
  <c r="A1266" i="25"/>
  <c r="B1266" i="25"/>
  <c r="C1266" i="25"/>
  <c r="A1267" i="25"/>
  <c r="C1267" i="25" s="1"/>
  <c r="B1267" i="25"/>
  <c r="A1268" i="25"/>
  <c r="C1268" i="25" s="1"/>
  <c r="B1268" i="25"/>
  <c r="A1269" i="25"/>
  <c r="C1269" i="25" s="1"/>
  <c r="B1269" i="25"/>
  <c r="A1270" i="25"/>
  <c r="B1270" i="25"/>
  <c r="C1270" i="25"/>
  <c r="A1271" i="25"/>
  <c r="C1271" i="25" s="1"/>
  <c r="B1271" i="25"/>
  <c r="A1272" i="25"/>
  <c r="C1272" i="25" s="1"/>
  <c r="B1272" i="25"/>
  <c r="A1273" i="25"/>
  <c r="B1273" i="25"/>
  <c r="C1273" i="25"/>
  <c r="A1274" i="25"/>
  <c r="B1274" i="25"/>
  <c r="C1274" i="25"/>
  <c r="A1275" i="25"/>
  <c r="B1275" i="25"/>
  <c r="C1275" i="25"/>
  <c r="A1276" i="25"/>
  <c r="C1276" i="25" s="1"/>
  <c r="B1276" i="25"/>
  <c r="A1277" i="25"/>
  <c r="B1277" i="25"/>
  <c r="C1277" i="25"/>
  <c r="A1278" i="25"/>
  <c r="C1278" i="25" s="1"/>
  <c r="B1278" i="25"/>
  <c r="A1279" i="25"/>
  <c r="B1279" i="25"/>
  <c r="C1279" i="25"/>
  <c r="A1280" i="25"/>
  <c r="C1280" i="25" s="1"/>
  <c r="B1280" i="25"/>
  <c r="A1281" i="25"/>
  <c r="C1281" i="25" s="1"/>
  <c r="B1281" i="25"/>
  <c r="A1282" i="25"/>
  <c r="C1282" i="25" s="1"/>
  <c r="B1282" i="25"/>
  <c r="A1283" i="25"/>
  <c r="C1283" i="25" s="1"/>
  <c r="B1283" i="25"/>
  <c r="A1284" i="25"/>
  <c r="C1284" i="25" s="1"/>
  <c r="B1284" i="25"/>
  <c r="A1285" i="25"/>
  <c r="B1285" i="25"/>
  <c r="C1285" i="25"/>
  <c r="A1286" i="25"/>
  <c r="B1286" i="25"/>
  <c r="C1286" i="25"/>
  <c r="A1287" i="25"/>
  <c r="B1287" i="25"/>
  <c r="C1287" i="25"/>
  <c r="A1288" i="25"/>
  <c r="B1288" i="25"/>
  <c r="C1288" i="25"/>
  <c r="A1289" i="25"/>
  <c r="C1289" i="25" s="1"/>
  <c r="B1289" i="25"/>
  <c r="A1290" i="25"/>
  <c r="C1290" i="25" s="1"/>
  <c r="B1290" i="25"/>
  <c r="A1291" i="25"/>
  <c r="C1291" i="25" s="1"/>
  <c r="B1291" i="25"/>
  <c r="A1292" i="25"/>
  <c r="C1292" i="25" s="1"/>
  <c r="B1292" i="25"/>
  <c r="A1293" i="25"/>
  <c r="C1293" i="25" s="1"/>
  <c r="B1293" i="25"/>
  <c r="A1294" i="25"/>
  <c r="B1294" i="25"/>
  <c r="C1294" i="25"/>
  <c r="A1295" i="25"/>
  <c r="C1295" i="25" s="1"/>
  <c r="B1295" i="25"/>
  <c r="A1296" i="25"/>
  <c r="C1296" i="25" s="1"/>
  <c r="B1296" i="25"/>
  <c r="A1297" i="25"/>
  <c r="C1297" i="25" s="1"/>
  <c r="B1297" i="25"/>
  <c r="A1298" i="25"/>
  <c r="B1298" i="25"/>
  <c r="C1298" i="25"/>
  <c r="A1299" i="25"/>
  <c r="C1299" i="25" s="1"/>
  <c r="B1299" i="25"/>
  <c r="A1300" i="25"/>
  <c r="C1300" i="25" s="1"/>
  <c r="B1300" i="25"/>
  <c r="A1301" i="25"/>
  <c r="B1301" i="25"/>
  <c r="C1301" i="25"/>
  <c r="A1302" i="25"/>
  <c r="C1302" i="25" s="1"/>
  <c r="B1302" i="25"/>
  <c r="A1303" i="25"/>
  <c r="C1303" i="25" s="1"/>
  <c r="B1303" i="25"/>
  <c r="A1304" i="25"/>
  <c r="C1304" i="25" s="1"/>
  <c r="B1304" i="25"/>
  <c r="A1305" i="25"/>
  <c r="B1305" i="25"/>
  <c r="C1305" i="25"/>
  <c r="A1306" i="25"/>
  <c r="B1306" i="25"/>
  <c r="C1306" i="25"/>
  <c r="A1307" i="25"/>
  <c r="C1307" i="25" s="1"/>
  <c r="B1307" i="25"/>
  <c r="A1308" i="25"/>
  <c r="C1308" i="25" s="1"/>
  <c r="B1308" i="25"/>
  <c r="A1309" i="25"/>
  <c r="C1309" i="25" s="1"/>
  <c r="B1309" i="25"/>
  <c r="A1310" i="25"/>
  <c r="C1310" i="25" s="1"/>
  <c r="B1310" i="25"/>
  <c r="A1311" i="25"/>
  <c r="C1311" i="25" s="1"/>
  <c r="B1311" i="25"/>
  <c r="A1312" i="25"/>
  <c r="C1312" i="25" s="1"/>
  <c r="B1312" i="25"/>
  <c r="A1313" i="25"/>
  <c r="C1313" i="25" s="1"/>
  <c r="B1313" i="25"/>
  <c r="A1314" i="25"/>
  <c r="C1314" i="25" s="1"/>
  <c r="B1314" i="25"/>
  <c r="A1315" i="25"/>
  <c r="B1315" i="25"/>
  <c r="C1315" i="25"/>
  <c r="A1316" i="25"/>
  <c r="C1316" i="25" s="1"/>
  <c r="B1316" i="25"/>
  <c r="A1317" i="25"/>
  <c r="C1317" i="25" s="1"/>
  <c r="B1317" i="25"/>
  <c r="A1318" i="25"/>
  <c r="C1318" i="25" s="1"/>
  <c r="B1318" i="25"/>
  <c r="A1319" i="25"/>
  <c r="B1319" i="25"/>
  <c r="C1319" i="25"/>
  <c r="A1320" i="25"/>
  <c r="C1320" i="25" s="1"/>
  <c r="B1320" i="25"/>
  <c r="A1321" i="25"/>
  <c r="C1321" i="25" s="1"/>
  <c r="B1321" i="25"/>
  <c r="A1322" i="25"/>
  <c r="C1322" i="25" s="1"/>
  <c r="B1322" i="25"/>
  <c r="A1323" i="25"/>
  <c r="B1323" i="25"/>
  <c r="C1323" i="25"/>
  <c r="A1324" i="25"/>
  <c r="B1324" i="25"/>
  <c r="C1324" i="25"/>
  <c r="A1325" i="25"/>
  <c r="C1325" i="25" s="1"/>
  <c r="B1325" i="25"/>
  <c r="A1326" i="25"/>
  <c r="B1326" i="25"/>
  <c r="C1326" i="25"/>
  <c r="A1327" i="25"/>
  <c r="C1327" i="25" s="1"/>
  <c r="B1327" i="25"/>
  <c r="A1328" i="25"/>
  <c r="B1328" i="25"/>
  <c r="C1328" i="25"/>
  <c r="A1329" i="25"/>
  <c r="B1329" i="25"/>
  <c r="C1329" i="25"/>
  <c r="A1330" i="25"/>
  <c r="B1330" i="25"/>
  <c r="C1330" i="25"/>
  <c r="A1331" i="25"/>
  <c r="C1331" i="25" s="1"/>
  <c r="B1331" i="25"/>
  <c r="A1332" i="25"/>
  <c r="C1332" i="25" s="1"/>
  <c r="B1332" i="25"/>
  <c r="A1333" i="25"/>
  <c r="C1333" i="25" s="1"/>
  <c r="B1333" i="25"/>
  <c r="A1334" i="25"/>
  <c r="B1334" i="25"/>
  <c r="C1334" i="25"/>
  <c r="A1335" i="25"/>
  <c r="C1335" i="25" s="1"/>
  <c r="B1335" i="25"/>
  <c r="A1336" i="25"/>
  <c r="B1336" i="25"/>
  <c r="C1336" i="25"/>
  <c r="A1337" i="25"/>
  <c r="B1337" i="25"/>
  <c r="C1337" i="25"/>
  <c r="A1338" i="25"/>
  <c r="C1338" i="25" s="1"/>
  <c r="B1338" i="25"/>
  <c r="A1339" i="25"/>
  <c r="C1339" i="25" s="1"/>
  <c r="B1339" i="25"/>
  <c r="A1340" i="25"/>
  <c r="C1340" i="25" s="1"/>
  <c r="B1340" i="25"/>
  <c r="A1341" i="25"/>
  <c r="B1341" i="25"/>
  <c r="C1341" i="25"/>
  <c r="A1342" i="25"/>
  <c r="C1342" i="25" s="1"/>
  <c r="B1342" i="25"/>
  <c r="A1343" i="25"/>
  <c r="C1343" i="25" s="1"/>
  <c r="B1343" i="25"/>
  <c r="A1344" i="25"/>
  <c r="B1344" i="25"/>
  <c r="C1344" i="25"/>
  <c r="A1345" i="25"/>
  <c r="B1345" i="25"/>
  <c r="C1345" i="25"/>
  <c r="A1346" i="25"/>
  <c r="C1346" i="25" s="1"/>
  <c r="B1346" i="25"/>
  <c r="A1347" i="25"/>
  <c r="C1347" i="25" s="1"/>
  <c r="B1347" i="25"/>
  <c r="A1348" i="25"/>
  <c r="B1348" i="25"/>
  <c r="C1348" i="25"/>
  <c r="A1349" i="25"/>
  <c r="C1349" i="25" s="1"/>
  <c r="B1349" i="25"/>
  <c r="A1350" i="25"/>
  <c r="B1350" i="25"/>
  <c r="C1350" i="25"/>
  <c r="A1351" i="25"/>
  <c r="C1351" i="25" s="1"/>
  <c r="B1351" i="25"/>
  <c r="A1352" i="25"/>
  <c r="B1352" i="25"/>
  <c r="C1352" i="25"/>
  <c r="A1353" i="25"/>
  <c r="C1353" i="25" s="1"/>
  <c r="B1353" i="25"/>
  <c r="A1354" i="25"/>
  <c r="C1354" i="25" s="1"/>
  <c r="B1354" i="25"/>
  <c r="A1355" i="25"/>
  <c r="C1355" i="25" s="1"/>
  <c r="B1355" i="25"/>
  <c r="A1356" i="25"/>
  <c r="B1356" i="25"/>
  <c r="C1356" i="25"/>
  <c r="A1357" i="25"/>
  <c r="C1357" i="25" s="1"/>
  <c r="B1357" i="25"/>
  <c r="A1358" i="25"/>
  <c r="C1358" i="25" s="1"/>
  <c r="B1358" i="25"/>
  <c r="A1359" i="25"/>
  <c r="C1359" i="25" s="1"/>
  <c r="B1359" i="25"/>
  <c r="A1360" i="25"/>
  <c r="C1360" i="25" s="1"/>
  <c r="B1360" i="25"/>
  <c r="A1361" i="25"/>
  <c r="C1361" i="25" s="1"/>
  <c r="B1361" i="25"/>
  <c r="A1362" i="25"/>
  <c r="C1362" i="25" s="1"/>
  <c r="B1362" i="25"/>
  <c r="A1363" i="25"/>
  <c r="C1363" i="25" s="1"/>
  <c r="B1363" i="25"/>
  <c r="A1364" i="25"/>
  <c r="C1364" i="25" s="1"/>
  <c r="B1364" i="25"/>
  <c r="A1365" i="25"/>
  <c r="C1365" i="25" s="1"/>
  <c r="B1365" i="25"/>
  <c r="A1366" i="25"/>
  <c r="B1366" i="25"/>
  <c r="C1366" i="25"/>
  <c r="A1367" i="25"/>
  <c r="C1367" i="25" s="1"/>
  <c r="B1367" i="25"/>
  <c r="A1368" i="25"/>
  <c r="C1368" i="25" s="1"/>
  <c r="B1368" i="25"/>
  <c r="A1369" i="25"/>
  <c r="C1369" i="25" s="1"/>
  <c r="B1369" i="25"/>
  <c r="A1370" i="25"/>
  <c r="C1370" i="25" s="1"/>
  <c r="B1370" i="25"/>
  <c r="A1371" i="25"/>
  <c r="B1371" i="25"/>
  <c r="C1371" i="25"/>
  <c r="A1372" i="25"/>
  <c r="C1372" i="25" s="1"/>
  <c r="B1372" i="25"/>
  <c r="A1373" i="25"/>
  <c r="B1373" i="25"/>
  <c r="C1373" i="25"/>
  <c r="A1374" i="25"/>
  <c r="C1374" i="25" s="1"/>
  <c r="B1374" i="25"/>
  <c r="A1375" i="25"/>
  <c r="B1375" i="25"/>
  <c r="C1375" i="25"/>
  <c r="A1376" i="25"/>
  <c r="C1376" i="25" s="1"/>
  <c r="B1376" i="25"/>
  <c r="A1377" i="25"/>
  <c r="B1377" i="25"/>
  <c r="C1377" i="25"/>
  <c r="A1378" i="25"/>
  <c r="C1378" i="25" s="1"/>
  <c r="B1378" i="25"/>
  <c r="A1379" i="25"/>
  <c r="B1379" i="25"/>
  <c r="C1379" i="25"/>
  <c r="A1380" i="25"/>
  <c r="C1380" i="25" s="1"/>
  <c r="B1380" i="25"/>
  <c r="A1381" i="25"/>
  <c r="C1381" i="25" s="1"/>
  <c r="B1381" i="25"/>
  <c r="A1382" i="25"/>
  <c r="C1382" i="25" s="1"/>
  <c r="B1382" i="25"/>
  <c r="A1383" i="25"/>
  <c r="B1383" i="25"/>
  <c r="C1383" i="25"/>
  <c r="A1384" i="25"/>
  <c r="B1384" i="25"/>
  <c r="C1384" i="25"/>
  <c r="A1385" i="25"/>
  <c r="B1385" i="25"/>
  <c r="C1385" i="25"/>
  <c r="A1386" i="25"/>
  <c r="C1386" i="25" s="1"/>
  <c r="B1386" i="25"/>
  <c r="A1387" i="25"/>
  <c r="C1387" i="25" s="1"/>
  <c r="B1387" i="25"/>
  <c r="A1388" i="25"/>
  <c r="C1388" i="25" s="1"/>
  <c r="B1388" i="25"/>
  <c r="A1389" i="25"/>
  <c r="C1389" i="25" s="1"/>
  <c r="B1389" i="25"/>
  <c r="A1390" i="25"/>
  <c r="C1390" i="25" s="1"/>
  <c r="B1390" i="25"/>
  <c r="A1391" i="25"/>
  <c r="C1391" i="25" s="1"/>
  <c r="B1391" i="25"/>
  <c r="A1392" i="25"/>
  <c r="B1392" i="25"/>
  <c r="C1392" i="25"/>
  <c r="A1393" i="25"/>
  <c r="B1393" i="25"/>
  <c r="C1393" i="25"/>
  <c r="A1394" i="25"/>
  <c r="C1394" i="25" s="1"/>
  <c r="B1394" i="25"/>
  <c r="A1395" i="25"/>
  <c r="C1395" i="25" s="1"/>
  <c r="B1395" i="25"/>
  <c r="A1396" i="25"/>
  <c r="B1396" i="25"/>
  <c r="C1396" i="25"/>
  <c r="A1397" i="25"/>
  <c r="B1397" i="25"/>
  <c r="C1397" i="25"/>
  <c r="A1398" i="25"/>
  <c r="C1398" i="25" s="1"/>
  <c r="B1398" i="25"/>
  <c r="A1399" i="25"/>
  <c r="C1399" i="25" s="1"/>
  <c r="B1399" i="25"/>
  <c r="A1400" i="25"/>
  <c r="C1400" i="25" s="1"/>
  <c r="B1400" i="25"/>
  <c r="A1401" i="25"/>
  <c r="C1401" i="25" s="1"/>
  <c r="B1401" i="25"/>
  <c r="A1402" i="25"/>
  <c r="C1402" i="25" s="1"/>
  <c r="B1402" i="25"/>
  <c r="A1403" i="25"/>
  <c r="B1403" i="25"/>
  <c r="C1403" i="25"/>
  <c r="A1404" i="25"/>
  <c r="B1404" i="25"/>
  <c r="C1404" i="25"/>
  <c r="A1405" i="25"/>
  <c r="C1405" i="25" s="1"/>
  <c r="B1405" i="25"/>
  <c r="A1406" i="25"/>
  <c r="C1406" i="25" s="1"/>
  <c r="B1406" i="25"/>
  <c r="A1407" i="25"/>
  <c r="C1407" i="25" s="1"/>
  <c r="B1407" i="25"/>
  <c r="A1408" i="25"/>
  <c r="B1408" i="25"/>
  <c r="C1408" i="25"/>
  <c r="A1409" i="25"/>
  <c r="C1409" i="25" s="1"/>
  <c r="B1409" i="25"/>
  <c r="A1410" i="25"/>
  <c r="C1410" i="25" s="1"/>
  <c r="B1410" i="25"/>
  <c r="A1411" i="25"/>
  <c r="C1411" i="25" s="1"/>
  <c r="B1411" i="25"/>
  <c r="A1412" i="25"/>
  <c r="B1412" i="25"/>
  <c r="C1412" i="25"/>
  <c r="A1413" i="25"/>
  <c r="C1413" i="25" s="1"/>
  <c r="B1413" i="25"/>
  <c r="A1414" i="25"/>
  <c r="C1414" i="25" s="1"/>
  <c r="B1414" i="25"/>
  <c r="A1415" i="25"/>
  <c r="C1415" i="25" s="1"/>
  <c r="B1415" i="25"/>
  <c r="A1416" i="25"/>
  <c r="C1416" i="25" s="1"/>
  <c r="B1416" i="25"/>
  <c r="A1417" i="25"/>
  <c r="B1417" i="25"/>
  <c r="C1417" i="25"/>
  <c r="A1418" i="25"/>
  <c r="C1418" i="25" s="1"/>
  <c r="B1418" i="25"/>
  <c r="A1419" i="25"/>
  <c r="C1419" i="25" s="1"/>
  <c r="B1419" i="25"/>
  <c r="A1420" i="25"/>
  <c r="C1420" i="25" s="1"/>
  <c r="B1420" i="25"/>
  <c r="A1421" i="25"/>
  <c r="B1421" i="25"/>
  <c r="C1421" i="25"/>
  <c r="A1422" i="25"/>
  <c r="B1422" i="25"/>
  <c r="C1422" i="25"/>
  <c r="A1423" i="25"/>
  <c r="C1423" i="25" s="1"/>
  <c r="B1423" i="25"/>
  <c r="A1424" i="25"/>
  <c r="B1424" i="25"/>
  <c r="C1424" i="25"/>
  <c r="A1425" i="25"/>
  <c r="C1425" i="25" s="1"/>
  <c r="B1425" i="25"/>
  <c r="A1426" i="25"/>
  <c r="B1426" i="25"/>
  <c r="C1426" i="25"/>
  <c r="A1427" i="25"/>
  <c r="B1427" i="25"/>
  <c r="C1427" i="25"/>
  <c r="A1428" i="25"/>
  <c r="B1428" i="25"/>
  <c r="C1428" i="25"/>
  <c r="A1429" i="25"/>
  <c r="C1429" i="25" s="1"/>
  <c r="B1429" i="25"/>
  <c r="A1430" i="25"/>
  <c r="C1430" i="25" s="1"/>
  <c r="B1430" i="25"/>
  <c r="A1431" i="25"/>
  <c r="C1431" i="25" s="1"/>
  <c r="B1431" i="25"/>
  <c r="A1432" i="25"/>
  <c r="B1432" i="25"/>
  <c r="C1432" i="25"/>
  <c r="A1433" i="25"/>
  <c r="C1433" i="25" s="1"/>
  <c r="B1433" i="25"/>
  <c r="A1434" i="25"/>
  <c r="C1434" i="25" s="1"/>
  <c r="B1434" i="25"/>
  <c r="A1435" i="25"/>
  <c r="C1435" i="25" s="1"/>
  <c r="B1435" i="25"/>
  <c r="A1436" i="25"/>
  <c r="C1436" i="25" s="1"/>
  <c r="B1436" i="25"/>
  <c r="A1437" i="25"/>
  <c r="C1437" i="25" s="1"/>
  <c r="B1437" i="25"/>
  <c r="A1438" i="25"/>
  <c r="C1438" i="25" s="1"/>
  <c r="B1438" i="25"/>
  <c r="A1439" i="25"/>
  <c r="C1439" i="25" s="1"/>
  <c r="B1439" i="25"/>
  <c r="A1440" i="25"/>
  <c r="C1440" i="25" s="1"/>
  <c r="B1440" i="25"/>
  <c r="A1441" i="25"/>
  <c r="C1441" i="25" s="1"/>
  <c r="B1441" i="25"/>
  <c r="A1442" i="25"/>
  <c r="C1442" i="25" s="1"/>
  <c r="B1442" i="25"/>
  <c r="A1443" i="25"/>
  <c r="B1443" i="25"/>
  <c r="C1443" i="25"/>
  <c r="A1444" i="25"/>
  <c r="C1444" i="25" s="1"/>
  <c r="B1444" i="25"/>
  <c r="A1445" i="25"/>
  <c r="C1445" i="25" s="1"/>
  <c r="B1445" i="25"/>
  <c r="A1446" i="25"/>
  <c r="C1446" i="25" s="1"/>
  <c r="B1446" i="25"/>
  <c r="A1447" i="25"/>
  <c r="C1447" i="25" s="1"/>
  <c r="B1447" i="25"/>
  <c r="A1448" i="25"/>
  <c r="C1448" i="25" s="1"/>
  <c r="B1448" i="25"/>
  <c r="A1449" i="25"/>
  <c r="C1449" i="25" s="1"/>
  <c r="B1449" i="25"/>
  <c r="A1450" i="25"/>
  <c r="C1450" i="25" s="1"/>
  <c r="B1450" i="25"/>
  <c r="A1451" i="25"/>
  <c r="C1451" i="25" s="1"/>
  <c r="B1451" i="25"/>
  <c r="A1452" i="25"/>
  <c r="C1452" i="25" s="1"/>
  <c r="B1452" i="25"/>
  <c r="A1453" i="25"/>
  <c r="C1453" i="25" s="1"/>
  <c r="B1453" i="25"/>
  <c r="A1454" i="25"/>
  <c r="B1454" i="25"/>
  <c r="C1454" i="25"/>
  <c r="A1455" i="25"/>
  <c r="B1455" i="25"/>
  <c r="C1455" i="25"/>
  <c r="A1456" i="25"/>
  <c r="C1456" i="25" s="1"/>
  <c r="B1456" i="25"/>
  <c r="A1457" i="25"/>
  <c r="B1457" i="25"/>
  <c r="C1457" i="25"/>
  <c r="A1458" i="25"/>
  <c r="C1458" i="25" s="1"/>
  <c r="B1458" i="25"/>
  <c r="A1459" i="25"/>
  <c r="C1459" i="25" s="1"/>
  <c r="B1459" i="25"/>
  <c r="A1460" i="25"/>
  <c r="C1460" i="25" s="1"/>
  <c r="B1460" i="25"/>
  <c r="A1461" i="25"/>
  <c r="C1461" i="25" s="1"/>
  <c r="B1461" i="25"/>
  <c r="A1462" i="25"/>
  <c r="B1462" i="25"/>
  <c r="C1462" i="25"/>
  <c r="A1463" i="25"/>
  <c r="C1463" i="25" s="1"/>
  <c r="B1463" i="25"/>
  <c r="A1464" i="25"/>
  <c r="C1464" i="25" s="1"/>
  <c r="B1464" i="25"/>
  <c r="A1465" i="25"/>
  <c r="C1465" i="25" s="1"/>
  <c r="B1465" i="25"/>
  <c r="A1466" i="25"/>
  <c r="B1466" i="25"/>
  <c r="C1466" i="25"/>
  <c r="A1467" i="25"/>
  <c r="C1467" i="25" s="1"/>
  <c r="B1467" i="25"/>
  <c r="A1468" i="25"/>
  <c r="C1468" i="25" s="1"/>
  <c r="B1468" i="25"/>
  <c r="A1469" i="25"/>
  <c r="B1469" i="25"/>
  <c r="C1469" i="25"/>
  <c r="A1470" i="25"/>
  <c r="C1470" i="25" s="1"/>
  <c r="B1470" i="25"/>
  <c r="A1471" i="25"/>
  <c r="B1471" i="25"/>
  <c r="C1471" i="25"/>
  <c r="A1472" i="25"/>
  <c r="C1472" i="25" s="1"/>
  <c r="B1472" i="25"/>
  <c r="A1473" i="25"/>
  <c r="B1473" i="25"/>
  <c r="C1473" i="25"/>
  <c r="A1474" i="25"/>
  <c r="C1474" i="25" s="1"/>
  <c r="B1474" i="25"/>
  <c r="A1475" i="25"/>
  <c r="B1475" i="25"/>
  <c r="C1475" i="25"/>
  <c r="A1476" i="25"/>
  <c r="C1476" i="25" s="1"/>
  <c r="B1476" i="25"/>
  <c r="A1477" i="25"/>
  <c r="B1477" i="25"/>
  <c r="C1477" i="25"/>
  <c r="A1478" i="25"/>
  <c r="C1478" i="25" s="1"/>
  <c r="B1478" i="25"/>
  <c r="A1479" i="25"/>
  <c r="C1479" i="25" s="1"/>
  <c r="B1479" i="25"/>
  <c r="A1480" i="25"/>
  <c r="C1480" i="25" s="1"/>
  <c r="B1480" i="25"/>
  <c r="A1481" i="25"/>
  <c r="B1481" i="25"/>
  <c r="C1481" i="25"/>
  <c r="A1482" i="25"/>
  <c r="C1482" i="25" s="1"/>
  <c r="B1482" i="25"/>
  <c r="A1483" i="25"/>
  <c r="B1483" i="25"/>
  <c r="C1483" i="25"/>
  <c r="A1484" i="25"/>
  <c r="B1484" i="25"/>
  <c r="C1484" i="25"/>
  <c r="A1485" i="25"/>
  <c r="C1485" i="25" s="1"/>
  <c r="B1485" i="25"/>
  <c r="A1486" i="25"/>
  <c r="C1486" i="25" s="1"/>
  <c r="B1486" i="25"/>
  <c r="A1487" i="25"/>
  <c r="C1487" i="25" s="1"/>
  <c r="B1487" i="25"/>
  <c r="A1488" i="25"/>
  <c r="C1488" i="25" s="1"/>
  <c r="B1488" i="25"/>
  <c r="A1489" i="25"/>
  <c r="C1489" i="25" s="1"/>
  <c r="B1489" i="25"/>
  <c r="A1490" i="25"/>
  <c r="B1490" i="25"/>
  <c r="C1490" i="25"/>
  <c r="A1491" i="25"/>
  <c r="B1491" i="25"/>
  <c r="C1491" i="25"/>
  <c r="A1492" i="25"/>
  <c r="C1492" i="25" s="1"/>
  <c r="B1492" i="25"/>
  <c r="A1493" i="25"/>
  <c r="C1493" i="25" s="1"/>
  <c r="B1493" i="25"/>
  <c r="A1494" i="25"/>
  <c r="B1494" i="25"/>
  <c r="C1494" i="25"/>
  <c r="A1495" i="25"/>
  <c r="B1495" i="25"/>
  <c r="C1495" i="25"/>
  <c r="A1496" i="25"/>
  <c r="C1496" i="25" s="1"/>
  <c r="B1496" i="25"/>
  <c r="A1497" i="25"/>
  <c r="B1497" i="25"/>
  <c r="C1497" i="25"/>
  <c r="A1498" i="25"/>
  <c r="C1498" i="25" s="1"/>
  <c r="B1498" i="25"/>
  <c r="A1499" i="25"/>
  <c r="B1499" i="25"/>
  <c r="C1499" i="25"/>
  <c r="A1500" i="25"/>
  <c r="C1500" i="25" s="1"/>
  <c r="B1500" i="25"/>
  <c r="A1501" i="25"/>
  <c r="B1501" i="25"/>
  <c r="C1501" i="25"/>
  <c r="A1502" i="25"/>
  <c r="C1502" i="25" s="1"/>
  <c r="B1502" i="25"/>
  <c r="A1503" i="25"/>
  <c r="C1503" i="25" s="1"/>
  <c r="B1503" i="25"/>
  <c r="A1504" i="25"/>
  <c r="B1504" i="25"/>
  <c r="C1504" i="25"/>
  <c r="A1505" i="25"/>
  <c r="C1505" i="25" s="1"/>
  <c r="B1505" i="25"/>
  <c r="A1506" i="25"/>
  <c r="C1506" i="25" s="1"/>
  <c r="B1506" i="25"/>
  <c r="A1507" i="25"/>
  <c r="C1507" i="25" s="1"/>
  <c r="B1507" i="25"/>
  <c r="A1508" i="25"/>
  <c r="C1508" i="25" s="1"/>
  <c r="B1508" i="25"/>
  <c r="A1509" i="25"/>
  <c r="C1509" i="25" s="1"/>
  <c r="B1509" i="25"/>
  <c r="A1510" i="25"/>
  <c r="C1510" i="25" s="1"/>
  <c r="B1510" i="25"/>
  <c r="A1511" i="25"/>
  <c r="C1511" i="25" s="1"/>
  <c r="B1511" i="25"/>
  <c r="A1512" i="25"/>
  <c r="C1512" i="25" s="1"/>
  <c r="B1512" i="25"/>
  <c r="A1513" i="25"/>
  <c r="B1513" i="25"/>
  <c r="C1513" i="25"/>
  <c r="A1514" i="25"/>
  <c r="C1514" i="25" s="1"/>
  <c r="B1514" i="25"/>
  <c r="A1515" i="25"/>
  <c r="C1515" i="25" s="1"/>
  <c r="B1515" i="25"/>
  <c r="A1516" i="25"/>
  <c r="C1516" i="25" s="1"/>
  <c r="B1516" i="25"/>
  <c r="A1517" i="25"/>
  <c r="B1517" i="25"/>
  <c r="C1517" i="25"/>
  <c r="A1518" i="25"/>
  <c r="B1518" i="25"/>
  <c r="C1518" i="25"/>
  <c r="A1519" i="25"/>
  <c r="B1519" i="25"/>
  <c r="C1519" i="25"/>
  <c r="A1520" i="25"/>
  <c r="B1520" i="25"/>
  <c r="C1520" i="25"/>
  <c r="A1521" i="25"/>
  <c r="C1521" i="25" s="1"/>
  <c r="B1521" i="25"/>
  <c r="A1522" i="25"/>
  <c r="B1522" i="25"/>
  <c r="C1522" i="25"/>
  <c r="A1523" i="25"/>
  <c r="B1523" i="25"/>
  <c r="C1523" i="25"/>
  <c r="A1524" i="25"/>
  <c r="B1524" i="25"/>
  <c r="C1524" i="25"/>
  <c r="A1525" i="25"/>
  <c r="B1525" i="25"/>
  <c r="C1525" i="25"/>
  <c r="A1526" i="25"/>
  <c r="C1526" i="25" s="1"/>
  <c r="B1526" i="25"/>
  <c r="A1527" i="25"/>
  <c r="C1527" i="25" s="1"/>
  <c r="B1527" i="25"/>
  <c r="A1528" i="25"/>
  <c r="C1528" i="25" s="1"/>
  <c r="B1528" i="25"/>
  <c r="A1529" i="25"/>
  <c r="C1529" i="25" s="1"/>
  <c r="B1529" i="25"/>
  <c r="A1530" i="25"/>
  <c r="C1530" i="25" s="1"/>
  <c r="B1530" i="25"/>
  <c r="A1531" i="25"/>
  <c r="C1531" i="25" s="1"/>
  <c r="B1531" i="25"/>
  <c r="A1532" i="25"/>
  <c r="B1532" i="25"/>
  <c r="C1532" i="25"/>
  <c r="A1533" i="25"/>
  <c r="B1533" i="25"/>
  <c r="C1533" i="25"/>
  <c r="A1534" i="25"/>
  <c r="C1534" i="25" s="1"/>
  <c r="B1534" i="25"/>
  <c r="A1535" i="25"/>
  <c r="C1535" i="25" s="1"/>
  <c r="B1535" i="25"/>
  <c r="A1536" i="25"/>
  <c r="C1536" i="25" s="1"/>
  <c r="B1536" i="25"/>
  <c r="A1537" i="25"/>
  <c r="B1537" i="25"/>
  <c r="C1537" i="25"/>
  <c r="A1538" i="25"/>
  <c r="C1538" i="25" s="1"/>
  <c r="B1538" i="25"/>
  <c r="A1539" i="25"/>
  <c r="C1539" i="25" s="1"/>
  <c r="B1539" i="25"/>
  <c r="A1540" i="25"/>
  <c r="C1540" i="25" s="1"/>
  <c r="B1540" i="25"/>
  <c r="A1541" i="25"/>
  <c r="B1541" i="25"/>
  <c r="C1541" i="25"/>
  <c r="A1542" i="25"/>
  <c r="C1542" i="25" s="1"/>
  <c r="B1542" i="25"/>
  <c r="A1543" i="25"/>
  <c r="C1543" i="25" s="1"/>
  <c r="B1543" i="25"/>
  <c r="A1544" i="25"/>
  <c r="C1544" i="25" s="1"/>
  <c r="B1544" i="25"/>
  <c r="A1545" i="25"/>
  <c r="C1545" i="25" s="1"/>
  <c r="B1545" i="25"/>
  <c r="A1546" i="25"/>
  <c r="B1546" i="25"/>
  <c r="C1546" i="25"/>
  <c r="A1547" i="25"/>
  <c r="C1547" i="25" s="1"/>
  <c r="B1547" i="25"/>
  <c r="A1548" i="25"/>
  <c r="C1548" i="25" s="1"/>
  <c r="B1548" i="25"/>
  <c r="A1549" i="25"/>
  <c r="C1549" i="25" s="1"/>
  <c r="B1549" i="25"/>
  <c r="A1550" i="25"/>
  <c r="B1550" i="25"/>
  <c r="C1550" i="25"/>
  <c r="A1551" i="25"/>
  <c r="B1551" i="25"/>
  <c r="C1551" i="25"/>
  <c r="A1552" i="25"/>
  <c r="B1552" i="25"/>
  <c r="C1552" i="25"/>
  <c r="A1553" i="25"/>
  <c r="B1553" i="25"/>
  <c r="C1553" i="25"/>
  <c r="A1554" i="25"/>
  <c r="C1554" i="25" s="1"/>
  <c r="B1554" i="25"/>
  <c r="A1555" i="25"/>
  <c r="B1555" i="25"/>
  <c r="C1555" i="25"/>
  <c r="A1556" i="25"/>
  <c r="C1556" i="25" s="1"/>
  <c r="B1556" i="25"/>
  <c r="A1557" i="25"/>
  <c r="B1557" i="25"/>
  <c r="C1557" i="25"/>
  <c r="A1558" i="25"/>
  <c r="C1558" i="25" s="1"/>
  <c r="B1558" i="25"/>
  <c r="A1559" i="25"/>
  <c r="B1559" i="25"/>
  <c r="C1559" i="25"/>
  <c r="A1560" i="25"/>
  <c r="B1560" i="25"/>
  <c r="C1560" i="25"/>
  <c r="A1561" i="25"/>
  <c r="C1561" i="25" s="1"/>
  <c r="B1561" i="25"/>
  <c r="A1562" i="25"/>
  <c r="C1562" i="25" s="1"/>
  <c r="B1562" i="25"/>
  <c r="A1563" i="25"/>
  <c r="C1563" i="25" s="1"/>
  <c r="B1563" i="25"/>
  <c r="A1564" i="25"/>
  <c r="B1564" i="25"/>
  <c r="C1564" i="25"/>
  <c r="A1565" i="25"/>
  <c r="C1565" i="25" s="1"/>
  <c r="B1565" i="25"/>
  <c r="A1566" i="25"/>
  <c r="C1566" i="25" s="1"/>
  <c r="B1566" i="25"/>
  <c r="A1567" i="25"/>
  <c r="C1567" i="25" s="1"/>
  <c r="B1567" i="25"/>
  <c r="A1568" i="25"/>
  <c r="C1568" i="25" s="1"/>
  <c r="B1568" i="25"/>
  <c r="A1569" i="25"/>
  <c r="B1569" i="25"/>
  <c r="C1569" i="25"/>
  <c r="A1570" i="25"/>
  <c r="C1570" i="25" s="1"/>
  <c r="B1570" i="25"/>
  <c r="A1571" i="25"/>
  <c r="C1571" i="25" s="1"/>
  <c r="B1571" i="25"/>
  <c r="A1572" i="25"/>
  <c r="C1572" i="25" s="1"/>
  <c r="B1572" i="25"/>
  <c r="A1573" i="25"/>
  <c r="B1573" i="25"/>
  <c r="C1573" i="25"/>
  <c r="A1574" i="25"/>
  <c r="B1574" i="25"/>
  <c r="C1574" i="25"/>
  <c r="A1575" i="25"/>
  <c r="C1575" i="25" s="1"/>
  <c r="B1575" i="25"/>
  <c r="A1576" i="25"/>
  <c r="C1576" i="25" s="1"/>
  <c r="B1576" i="25"/>
  <c r="A1577" i="25"/>
  <c r="C1577" i="25" s="1"/>
  <c r="B1577" i="25"/>
  <c r="A1578" i="25"/>
  <c r="C1578" i="25" s="1"/>
  <c r="B1578" i="25"/>
  <c r="A1579" i="25"/>
  <c r="C1579" i="25" s="1"/>
  <c r="B1579" i="25"/>
  <c r="A1580" i="25"/>
  <c r="C1580" i="25" s="1"/>
  <c r="B1580" i="25"/>
  <c r="A1581" i="25"/>
  <c r="B1581" i="25"/>
  <c r="C1581" i="25"/>
  <c r="A1582" i="25"/>
  <c r="B1582" i="25"/>
  <c r="C1582" i="25"/>
  <c r="A1583" i="25"/>
  <c r="C1583" i="25" s="1"/>
  <c r="B1583" i="25"/>
  <c r="A1584" i="25"/>
  <c r="C1584" i="25" s="1"/>
  <c r="B1584" i="25"/>
  <c r="A1585" i="25"/>
  <c r="C1585" i="25" s="1"/>
  <c r="B1585" i="25"/>
  <c r="A1586" i="25"/>
  <c r="C1586" i="25" s="1"/>
  <c r="B1586" i="25"/>
  <c r="A1587" i="25"/>
  <c r="C1587" i="25" s="1"/>
  <c r="B1587" i="25"/>
  <c r="A1588" i="25"/>
  <c r="B1588" i="25"/>
  <c r="C1588" i="25"/>
  <c r="A1589" i="25"/>
  <c r="B1589" i="25"/>
  <c r="C1589" i="25"/>
  <c r="A1590" i="25"/>
  <c r="C1590" i="25" s="1"/>
  <c r="B1590" i="25"/>
  <c r="A1591" i="25"/>
  <c r="C1591" i="25" s="1"/>
  <c r="B1591" i="25"/>
  <c r="A1592" i="25"/>
  <c r="B1592" i="25"/>
  <c r="C1592" i="25"/>
  <c r="A1593" i="25"/>
  <c r="B1593" i="25"/>
  <c r="C1593" i="25"/>
  <c r="A1594" i="25"/>
  <c r="C1594" i="25" s="1"/>
  <c r="B1594" i="25"/>
  <c r="A1595" i="25"/>
  <c r="C1595" i="25" s="1"/>
  <c r="B1595" i="25"/>
  <c r="A1596" i="25"/>
  <c r="C1596" i="25" s="1"/>
  <c r="B1596" i="25"/>
  <c r="A1597" i="25"/>
  <c r="B1597" i="25"/>
  <c r="C1597" i="25"/>
  <c r="A1598" i="25"/>
  <c r="C1598" i="25" s="1"/>
  <c r="B1598" i="25"/>
  <c r="A1599" i="25"/>
  <c r="C1599" i="25" s="1"/>
  <c r="B1599" i="25"/>
  <c r="A1600" i="25"/>
  <c r="C1600" i="25" s="1"/>
  <c r="B1600" i="25"/>
  <c r="A1601" i="25"/>
  <c r="C1601" i="25" s="1"/>
  <c r="B1601" i="25"/>
  <c r="A1602" i="25"/>
  <c r="B1602" i="25"/>
  <c r="C1602" i="25"/>
  <c r="A1603" i="25"/>
  <c r="C1603" i="25" s="1"/>
  <c r="B1603" i="25"/>
  <c r="A1604" i="25"/>
  <c r="C1604" i="25" s="1"/>
  <c r="B1604" i="25"/>
  <c r="A1605" i="25"/>
  <c r="C1605" i="25" s="1"/>
  <c r="B1605" i="25"/>
  <c r="A1606" i="25"/>
  <c r="B1606" i="25"/>
  <c r="C1606" i="25"/>
  <c r="A1607" i="25"/>
  <c r="C1607" i="25" s="1"/>
  <c r="B1607" i="25"/>
  <c r="A1608" i="25"/>
  <c r="C1608" i="25" s="1"/>
  <c r="B1608" i="25"/>
  <c r="A1609" i="25"/>
  <c r="B1609" i="25"/>
  <c r="C1609" i="25"/>
  <c r="A1610" i="25"/>
  <c r="B1610" i="25"/>
  <c r="C1610" i="25"/>
  <c r="A1611" i="25"/>
  <c r="B1611" i="25"/>
  <c r="C1611" i="25"/>
  <c r="A1612" i="25"/>
  <c r="C1612" i="25" s="1"/>
  <c r="B1612" i="25"/>
  <c r="A1613" i="25"/>
  <c r="C1613" i="25" s="1"/>
  <c r="B1613" i="25"/>
  <c r="A1614" i="25"/>
  <c r="C1614" i="25" s="1"/>
  <c r="B1614" i="25"/>
  <c r="A1615" i="25"/>
  <c r="B1615" i="25"/>
  <c r="C1615" i="25"/>
  <c r="A1616" i="25"/>
  <c r="B1616" i="25"/>
  <c r="C1616" i="25"/>
  <c r="A1617" i="25"/>
  <c r="C1617" i="25" s="1"/>
  <c r="B1617" i="25"/>
  <c r="A1618" i="25"/>
  <c r="B1618" i="25"/>
  <c r="C1618" i="25"/>
  <c r="A1619" i="25"/>
  <c r="C1619" i="25" s="1"/>
  <c r="B1619" i="25"/>
  <c r="A1620" i="25"/>
  <c r="B1620" i="25"/>
  <c r="C1620" i="25"/>
  <c r="A1621" i="25"/>
  <c r="C1621" i="25" s="1"/>
  <c r="B1621" i="25"/>
  <c r="A1622" i="25"/>
  <c r="C1622" i="25" s="1"/>
  <c r="B1622" i="25"/>
  <c r="A1623" i="25"/>
  <c r="C1623" i="25" s="1"/>
  <c r="B1623" i="25"/>
  <c r="A1624" i="25"/>
  <c r="B1624" i="25"/>
  <c r="C1624" i="25"/>
  <c r="A1625" i="25"/>
  <c r="C1625" i="25" s="1"/>
  <c r="B1625" i="25"/>
  <c r="A1626" i="25"/>
  <c r="C1626" i="25" s="1"/>
  <c r="B1626" i="25"/>
  <c r="A1627" i="25"/>
  <c r="C1627" i="25" s="1"/>
  <c r="B1627" i="25"/>
  <c r="A1628" i="25"/>
  <c r="B1628" i="25"/>
  <c r="C1628" i="25"/>
  <c r="A1629" i="25"/>
  <c r="B1629" i="25"/>
  <c r="C1629" i="25"/>
  <c r="A1630" i="25"/>
  <c r="C1630" i="25" s="1"/>
  <c r="B1630" i="25"/>
  <c r="A1631" i="25"/>
  <c r="B1631" i="25"/>
  <c r="C1631" i="25"/>
  <c r="A1632" i="25"/>
  <c r="C1632" i="25" s="1"/>
  <c r="B1632" i="25"/>
  <c r="A1633" i="25"/>
  <c r="C1633" i="25" s="1"/>
  <c r="B1633" i="25"/>
  <c r="A1634" i="25"/>
  <c r="C1634" i="25" s="1"/>
  <c r="B1634" i="25"/>
  <c r="A1635" i="25"/>
  <c r="C1635" i="25" s="1"/>
  <c r="B1635" i="25"/>
  <c r="A1636" i="25"/>
  <c r="C1636" i="25" s="1"/>
  <c r="B1636" i="25"/>
  <c r="A1637" i="25"/>
  <c r="B1637" i="25"/>
  <c r="C1637" i="25"/>
  <c r="A1638" i="25"/>
  <c r="C1638" i="25" s="1"/>
  <c r="B1638" i="25"/>
  <c r="A1639" i="25"/>
  <c r="B1639" i="25"/>
  <c r="C1639" i="25"/>
  <c r="A1640" i="25"/>
  <c r="C1640" i="25" s="1"/>
  <c r="B1640" i="25"/>
  <c r="A1641" i="25"/>
  <c r="C1641" i="25" s="1"/>
  <c r="B1641" i="25"/>
  <c r="A1642" i="25"/>
  <c r="C1642" i="25" s="1"/>
  <c r="B1642" i="25"/>
  <c r="A1643" i="25"/>
  <c r="C1643" i="25" s="1"/>
  <c r="B1643" i="25"/>
  <c r="A1644" i="25"/>
  <c r="B1644" i="25"/>
  <c r="C1644" i="25"/>
  <c r="A1645" i="25"/>
  <c r="C1645" i="25" s="1"/>
  <c r="B1645" i="25"/>
  <c r="A1646" i="25"/>
  <c r="C1646" i="25" s="1"/>
  <c r="B1646" i="25"/>
  <c r="A1647" i="25"/>
  <c r="C1647" i="25" s="1"/>
  <c r="B1647" i="25"/>
  <c r="A1648" i="25"/>
  <c r="C1648" i="25" s="1"/>
  <c r="B1648" i="25"/>
  <c r="A1649" i="25"/>
  <c r="B1649" i="25"/>
  <c r="C1649" i="25"/>
  <c r="A1650" i="25"/>
  <c r="C1650" i="25" s="1"/>
  <c r="B1650" i="25"/>
  <c r="A1651" i="25"/>
  <c r="B1651" i="25"/>
  <c r="C1651" i="25"/>
  <c r="A1652" i="25"/>
  <c r="C1652" i="25" s="1"/>
  <c r="B1652" i="25"/>
  <c r="A1653" i="25"/>
  <c r="B1653" i="25"/>
  <c r="C1653" i="25"/>
  <c r="A1654" i="25"/>
  <c r="C1654" i="25" s="1"/>
  <c r="B1654" i="25"/>
  <c r="A1655" i="25"/>
  <c r="B1655" i="25"/>
  <c r="C1655" i="25"/>
  <c r="A1656" i="25"/>
  <c r="C1656" i="25" s="1"/>
  <c r="B1656" i="25"/>
  <c r="A1657" i="25"/>
  <c r="B1657" i="25"/>
  <c r="C1657" i="25"/>
  <c r="A1658" i="25"/>
  <c r="B1658" i="25"/>
  <c r="C1658" i="25"/>
  <c r="A1659" i="25"/>
  <c r="C1659" i="25" s="1"/>
  <c r="B1659" i="25"/>
  <c r="A1660" i="25"/>
  <c r="C1660" i="25" s="1"/>
  <c r="B1660" i="25"/>
  <c r="A1661" i="25"/>
  <c r="C1661" i="25" s="1"/>
  <c r="B1661" i="25"/>
  <c r="A1662" i="25"/>
  <c r="C1662" i="25" s="1"/>
  <c r="B1662" i="25"/>
  <c r="A1663" i="25"/>
  <c r="C1663" i="25" s="1"/>
  <c r="B1663" i="25"/>
  <c r="A1664" i="25"/>
  <c r="C1664" i="25" s="1"/>
  <c r="B1664" i="25"/>
  <c r="A1665" i="25"/>
  <c r="B1665" i="25"/>
  <c r="C1665" i="25"/>
  <c r="A1666" i="25"/>
  <c r="C1666" i="25" s="1"/>
  <c r="B1666" i="25"/>
  <c r="A1667" i="25"/>
  <c r="B1667" i="25"/>
  <c r="C1667" i="25"/>
  <c r="A1668" i="25"/>
  <c r="C1668" i="25" s="1"/>
  <c r="B1668" i="25"/>
  <c r="A1669" i="25"/>
  <c r="B1669" i="25"/>
  <c r="C1669" i="25"/>
  <c r="A1670" i="25"/>
  <c r="C1670" i="25" s="1"/>
  <c r="B1670" i="25"/>
  <c r="A1671" i="25"/>
  <c r="B1671" i="25"/>
  <c r="C1671" i="25"/>
  <c r="A1672" i="25"/>
  <c r="B1672" i="25"/>
  <c r="C1672" i="25"/>
  <c r="A1673" i="25"/>
  <c r="B1673" i="25"/>
  <c r="C1673" i="25"/>
  <c r="A1674" i="25"/>
  <c r="C1674" i="25" s="1"/>
  <c r="B1674" i="25"/>
  <c r="A1675" i="25"/>
  <c r="C1675" i="25" s="1"/>
  <c r="B1675" i="25"/>
  <c r="A1676" i="25"/>
  <c r="C1676" i="25" s="1"/>
  <c r="B1676" i="25"/>
  <c r="A1677" i="25"/>
  <c r="B1677" i="25"/>
  <c r="C1677" i="25"/>
  <c r="A1678" i="25"/>
  <c r="B1678" i="25"/>
  <c r="C1678" i="25"/>
  <c r="A1679" i="25"/>
  <c r="B1679" i="25"/>
  <c r="C1679" i="25"/>
  <c r="A1680" i="25"/>
  <c r="C1680" i="25" s="1"/>
  <c r="B1680" i="25"/>
  <c r="A1681" i="25"/>
  <c r="C1681" i="25" s="1"/>
  <c r="B1681" i="25"/>
  <c r="A1682" i="25"/>
  <c r="C1682" i="25" s="1"/>
  <c r="B1682" i="25"/>
  <c r="A1683" i="25"/>
  <c r="C1683" i="25" s="1"/>
  <c r="B1683" i="25"/>
  <c r="A1684" i="25"/>
  <c r="B1684" i="25"/>
  <c r="C1684" i="25"/>
  <c r="A1685" i="25"/>
  <c r="C1685" i="25" s="1"/>
  <c r="B1685" i="25"/>
  <c r="A1686" i="25"/>
  <c r="B1686" i="25"/>
  <c r="C1686" i="25"/>
  <c r="A1687" i="25"/>
  <c r="B1687" i="25"/>
  <c r="C1687" i="25"/>
  <c r="A1688" i="25"/>
  <c r="C1688" i="25" s="1"/>
  <c r="B1688" i="25"/>
  <c r="A1689" i="25"/>
  <c r="C1689" i="25" s="1"/>
  <c r="B1689" i="25"/>
  <c r="A1690" i="25"/>
  <c r="B1690" i="25"/>
  <c r="C1690" i="25"/>
  <c r="A1691" i="25"/>
  <c r="B1691" i="25"/>
  <c r="C1691" i="25"/>
  <c r="A1692" i="25"/>
  <c r="C1692" i="25" s="1"/>
  <c r="B1692" i="25"/>
  <c r="A1693" i="25"/>
  <c r="B1693" i="25"/>
  <c r="C1693" i="25"/>
  <c r="A1694" i="25"/>
  <c r="C1694" i="25" s="1"/>
  <c r="B1694" i="25"/>
  <c r="A1695" i="25"/>
  <c r="B1695" i="25"/>
  <c r="C1695" i="25"/>
  <c r="A1696" i="25"/>
  <c r="C1696" i="25" s="1"/>
  <c r="B1696" i="25"/>
  <c r="A1697" i="25"/>
  <c r="B1697" i="25"/>
  <c r="C1697" i="25"/>
  <c r="A1698" i="25"/>
  <c r="B1698" i="25"/>
  <c r="C1698" i="25"/>
  <c r="A1699" i="25"/>
  <c r="C1699" i="25" s="1"/>
  <c r="B1699" i="25"/>
  <c r="A1700" i="25"/>
  <c r="C1700" i="25" s="1"/>
  <c r="B1700" i="25"/>
  <c r="A1701" i="25"/>
  <c r="C1701" i="25" s="1"/>
  <c r="B1701" i="25"/>
  <c r="A1702" i="25"/>
  <c r="B1702" i="25"/>
  <c r="C1702" i="25"/>
  <c r="A1703" i="25"/>
  <c r="C1703" i="25" s="1"/>
  <c r="B1703" i="25"/>
  <c r="A1704" i="25"/>
  <c r="C1704" i="25" s="1"/>
  <c r="B1704" i="25"/>
  <c r="A1705" i="25"/>
  <c r="C1705" i="25" s="1"/>
  <c r="B1705" i="25"/>
  <c r="A1706" i="25"/>
  <c r="B1706" i="25"/>
  <c r="C1706" i="25"/>
  <c r="A1707" i="25"/>
  <c r="C1707" i="25" s="1"/>
  <c r="B1707" i="25"/>
  <c r="A1708" i="25"/>
  <c r="C1708" i="25" s="1"/>
  <c r="B1708" i="25"/>
  <c r="A1709" i="25"/>
  <c r="C1709" i="25" s="1"/>
  <c r="B1709" i="25"/>
  <c r="A1710" i="25"/>
  <c r="C1710" i="25" s="1"/>
  <c r="B1710" i="25"/>
  <c r="A1711" i="25"/>
  <c r="B1711" i="25"/>
  <c r="C1711" i="25"/>
  <c r="A1712" i="25"/>
  <c r="C1712" i="25" s="1"/>
  <c r="B1712" i="25"/>
  <c r="A1713" i="25"/>
  <c r="C1713" i="25" s="1"/>
  <c r="B1713" i="25"/>
  <c r="A1714" i="25"/>
  <c r="C1714" i="25" s="1"/>
  <c r="B1714" i="25"/>
  <c r="A1715" i="25"/>
  <c r="B1715" i="25"/>
  <c r="C1715" i="25"/>
  <c r="A1716" i="25"/>
  <c r="B1716" i="25"/>
  <c r="C1716" i="25"/>
  <c r="A1717" i="25"/>
  <c r="C1717" i="25" s="1"/>
  <c r="B1717" i="25"/>
  <c r="A1718" i="25"/>
  <c r="B1718" i="25"/>
  <c r="C1718" i="25"/>
  <c r="A1719" i="25"/>
  <c r="C1719" i="25" s="1"/>
  <c r="B1719" i="25"/>
  <c r="A1720" i="25"/>
  <c r="B1720" i="25"/>
  <c r="C1720" i="25"/>
  <c r="A1721" i="25"/>
  <c r="B1721" i="25"/>
  <c r="C1721" i="25"/>
  <c r="A1722" i="25"/>
  <c r="B1722" i="25"/>
  <c r="C1722" i="25"/>
  <c r="A1723" i="25"/>
  <c r="C1723" i="25" s="1"/>
  <c r="B1723" i="25"/>
  <c r="A1724" i="25"/>
  <c r="C1724" i="25" s="1"/>
  <c r="B1724" i="25"/>
  <c r="A1725" i="25"/>
  <c r="C1725" i="25" s="1"/>
  <c r="B1725" i="25"/>
  <c r="A1726" i="25"/>
  <c r="C1726" i="25" s="1"/>
  <c r="B1726" i="25"/>
  <c r="A1727" i="25"/>
  <c r="C1727" i="25" s="1"/>
  <c r="B1727" i="25"/>
  <c r="A1728" i="25"/>
  <c r="B1728" i="25"/>
  <c r="C1728" i="25"/>
  <c r="A1729" i="25"/>
  <c r="B1729" i="25"/>
  <c r="C1729" i="25"/>
  <c r="A1730" i="25"/>
  <c r="C1730" i="25" s="1"/>
  <c r="B1730" i="25"/>
  <c r="A1731" i="25"/>
  <c r="C1731" i="25" s="1"/>
  <c r="B1731" i="25"/>
  <c r="A1732" i="25"/>
  <c r="C1732" i="25" s="1"/>
  <c r="B1732" i="25"/>
  <c r="A1733" i="25"/>
  <c r="B1733" i="25"/>
  <c r="C1733" i="25"/>
  <c r="A1734" i="25"/>
  <c r="C1734" i="25" s="1"/>
  <c r="B1734" i="25"/>
  <c r="A1735" i="25"/>
  <c r="C1735" i="25" s="1"/>
  <c r="B1735" i="25"/>
  <c r="A1736" i="25"/>
  <c r="B1736" i="25"/>
  <c r="C1736" i="25"/>
  <c r="A1737" i="25"/>
  <c r="B1737" i="25"/>
  <c r="C1737" i="25"/>
  <c r="A1738" i="25"/>
  <c r="C1738" i="25" s="1"/>
  <c r="B1738" i="25"/>
  <c r="A1739" i="25"/>
  <c r="C1739" i="25" s="1"/>
  <c r="B1739" i="25"/>
  <c r="A1740" i="25"/>
  <c r="B1740" i="25"/>
  <c r="C1740" i="25"/>
  <c r="A1741" i="25"/>
  <c r="C1741" i="25" s="1"/>
  <c r="B1741" i="25"/>
  <c r="A1742" i="25"/>
  <c r="B1742" i="25"/>
  <c r="C1742" i="25"/>
  <c r="A1743" i="25"/>
  <c r="C1743" i="25" s="1"/>
  <c r="B1743" i="25"/>
  <c r="A1744" i="25"/>
  <c r="B1744" i="25"/>
  <c r="C1744" i="25"/>
  <c r="A1745" i="25"/>
  <c r="C1745" i="25" s="1"/>
  <c r="B1745" i="25"/>
  <c r="A1746" i="25"/>
  <c r="B1746" i="25"/>
  <c r="C1746" i="25"/>
  <c r="A1747" i="25"/>
  <c r="C1747" i="25" s="1"/>
  <c r="B1747" i="25"/>
  <c r="A1748" i="25"/>
  <c r="C1748" i="25" s="1"/>
  <c r="B1748" i="25"/>
  <c r="A1749" i="25"/>
  <c r="C1749" i="25" s="1"/>
  <c r="B1749" i="25"/>
  <c r="A1750" i="25"/>
  <c r="C1750" i="25" s="1"/>
  <c r="B1750" i="25"/>
  <c r="A1751" i="25"/>
  <c r="B1751" i="25"/>
  <c r="C1751" i="25"/>
  <c r="A1752" i="25"/>
  <c r="C1752" i="25" s="1"/>
  <c r="B1752" i="25"/>
  <c r="A1753" i="25"/>
  <c r="C1753" i="25" s="1"/>
  <c r="B1753" i="25"/>
  <c r="A1754" i="25"/>
  <c r="C1754" i="25" s="1"/>
  <c r="B1754" i="25"/>
  <c r="A1755" i="25"/>
  <c r="B1755" i="25"/>
  <c r="C1755" i="25"/>
  <c r="A1756" i="25"/>
  <c r="C1756" i="25" s="1"/>
  <c r="B1756" i="25"/>
  <c r="A1757" i="25"/>
  <c r="C1757" i="25" s="1"/>
  <c r="B1757" i="25"/>
  <c r="A1758" i="25"/>
  <c r="B1758" i="25"/>
  <c r="C1758" i="25"/>
  <c r="A1759" i="25"/>
  <c r="C1759" i="25" s="1"/>
  <c r="B1759" i="25"/>
  <c r="A1760" i="25"/>
  <c r="C1760" i="25" s="1"/>
  <c r="B1760" i="25"/>
  <c r="A1761" i="25"/>
  <c r="C1761" i="25" s="1"/>
  <c r="B1761" i="25"/>
  <c r="A1762" i="25"/>
  <c r="B1762" i="25"/>
  <c r="C1762" i="25"/>
  <c r="A1763" i="25"/>
  <c r="B1763" i="25"/>
  <c r="C1763" i="25"/>
  <c r="A1764" i="25"/>
  <c r="B1764" i="25"/>
  <c r="C1764" i="25"/>
  <c r="A1765" i="25"/>
  <c r="B1765" i="25"/>
  <c r="C1765" i="25"/>
  <c r="A1766" i="25"/>
  <c r="C1766" i="25" s="1"/>
  <c r="B1766" i="25"/>
  <c r="A1767" i="25"/>
  <c r="B1767" i="25"/>
  <c r="C1767" i="25"/>
  <c r="A1768" i="25"/>
  <c r="C1768" i="25" s="1"/>
  <c r="B1768" i="25"/>
  <c r="A1769" i="25"/>
  <c r="B1769" i="25"/>
  <c r="C1769" i="25"/>
  <c r="A1770" i="25"/>
  <c r="C1770" i="25" s="1"/>
  <c r="B1770" i="25"/>
  <c r="A1771" i="25"/>
  <c r="C1771" i="25" s="1"/>
  <c r="B1771" i="25"/>
  <c r="A1772" i="25"/>
  <c r="C1772" i="25" s="1"/>
  <c r="B1772" i="25"/>
  <c r="A1773" i="25"/>
  <c r="C1773" i="25" s="1"/>
  <c r="B1773" i="25"/>
  <c r="A1774" i="25"/>
  <c r="C1774" i="25" s="1"/>
  <c r="B1774" i="25"/>
  <c r="A1775" i="25"/>
  <c r="B1775" i="25"/>
  <c r="C1775" i="25"/>
  <c r="A1776" i="25"/>
  <c r="B1776" i="25"/>
  <c r="C1776" i="25"/>
  <c r="A1777" i="25"/>
  <c r="B1777" i="25"/>
  <c r="C1777" i="25"/>
  <c r="A1778" i="25"/>
  <c r="B1778" i="25"/>
  <c r="C1778" i="25"/>
  <c r="A1779" i="25"/>
  <c r="C1779" i="25" s="1"/>
  <c r="B1779" i="25"/>
  <c r="A1780" i="25"/>
  <c r="C1780" i="25" s="1"/>
  <c r="B1780" i="25"/>
  <c r="A1781" i="25"/>
  <c r="C1781" i="25" s="1"/>
  <c r="B1781" i="25"/>
  <c r="A1782" i="25"/>
  <c r="C1782" i="25" s="1"/>
  <c r="B1782" i="25"/>
  <c r="A1783" i="25"/>
  <c r="C1783" i="25" s="1"/>
  <c r="B1783" i="25"/>
  <c r="A1784" i="25"/>
  <c r="B1784" i="25"/>
  <c r="C1784" i="25"/>
  <c r="A1785" i="25"/>
  <c r="B1785" i="25"/>
  <c r="C1785" i="25"/>
  <c r="A1786" i="25"/>
  <c r="C1786" i="25" s="1"/>
  <c r="B1786" i="25"/>
  <c r="A1787" i="25"/>
  <c r="C1787" i="25" s="1"/>
  <c r="B1787" i="25"/>
  <c r="A1788" i="25"/>
  <c r="B1788" i="25"/>
  <c r="C1788" i="25"/>
  <c r="A1789" i="25"/>
  <c r="B1789" i="25"/>
  <c r="C1789" i="25"/>
  <c r="A1790" i="25"/>
  <c r="C1790" i="25" s="1"/>
  <c r="B1790" i="25"/>
  <c r="A1791" i="25"/>
  <c r="C1791" i="25" s="1"/>
  <c r="B1791" i="25"/>
  <c r="A1792" i="25"/>
  <c r="C1792" i="25" s="1"/>
  <c r="B1792" i="25"/>
  <c r="A1793" i="25"/>
  <c r="B1793" i="25"/>
  <c r="C1793" i="25"/>
  <c r="A1794" i="25"/>
  <c r="C1794" i="25" s="1"/>
  <c r="B1794" i="25"/>
  <c r="A1795" i="25"/>
  <c r="C1795" i="25" s="1"/>
  <c r="B1795" i="25"/>
  <c r="A1796" i="25"/>
  <c r="C1796" i="25" s="1"/>
  <c r="B1796" i="25"/>
  <c r="A1797" i="25"/>
  <c r="C1797" i="25" s="1"/>
  <c r="B1797" i="25"/>
  <c r="A1798" i="25"/>
  <c r="B1798" i="25"/>
  <c r="C1798" i="25"/>
  <c r="A1799" i="25"/>
  <c r="C1799" i="25" s="1"/>
  <c r="B1799" i="25"/>
  <c r="A1800" i="25"/>
  <c r="C1800" i="25" s="1"/>
  <c r="B1800" i="25"/>
  <c r="A1801" i="25"/>
  <c r="C1801" i="25" s="1"/>
  <c r="B1801" i="25"/>
  <c r="A1802" i="25"/>
  <c r="B1802" i="25"/>
  <c r="C1802" i="25"/>
  <c r="A1803" i="25"/>
  <c r="C1803" i="25" s="1"/>
  <c r="B1803" i="25"/>
  <c r="A1804" i="25"/>
  <c r="C1804" i="25" s="1"/>
  <c r="B1804" i="25"/>
  <c r="A1805" i="25"/>
  <c r="B1805" i="25"/>
  <c r="C1805" i="25"/>
  <c r="A1806" i="25"/>
  <c r="B1806" i="25"/>
  <c r="C1806" i="25"/>
  <c r="A1807" i="25"/>
  <c r="B1807" i="25"/>
  <c r="C1807" i="25"/>
  <c r="A1808" i="25"/>
  <c r="C1808" i="25" s="1"/>
  <c r="B1808" i="25"/>
  <c r="A1809" i="25"/>
  <c r="C1809" i="25" s="1"/>
  <c r="B1809" i="25"/>
  <c r="A1810" i="25"/>
  <c r="C1810" i="25" s="1"/>
  <c r="B1810" i="25"/>
  <c r="A1811" i="25"/>
  <c r="B1811" i="25"/>
  <c r="C1811" i="25"/>
  <c r="A1812" i="25"/>
  <c r="B1812" i="25"/>
  <c r="C1812" i="25"/>
  <c r="A1813" i="25"/>
  <c r="C1813" i="25" s="1"/>
  <c r="B1813" i="25"/>
  <c r="A1814" i="25"/>
  <c r="C1814" i="25" s="1"/>
  <c r="B1814" i="25"/>
  <c r="A1815" i="25"/>
  <c r="C1815" i="25" s="1"/>
  <c r="B1815" i="25"/>
  <c r="A1816" i="25"/>
  <c r="B1816" i="25"/>
  <c r="C1816" i="25"/>
  <c r="A1817" i="25"/>
  <c r="B1817" i="25"/>
  <c r="C1817" i="25"/>
  <c r="A1818" i="25"/>
  <c r="C1818" i="25" s="1"/>
  <c r="B1818" i="25"/>
  <c r="A1819" i="25"/>
  <c r="C1819" i="25" s="1"/>
  <c r="B1819" i="25"/>
  <c r="A1820" i="25"/>
  <c r="B1820" i="25"/>
  <c r="C1820" i="25"/>
  <c r="A1821" i="25"/>
  <c r="C1821" i="25" s="1"/>
  <c r="B1821" i="25"/>
  <c r="A1822" i="25"/>
  <c r="C1822" i="25" s="1"/>
  <c r="B1822" i="25"/>
  <c r="A1823" i="25"/>
  <c r="C1823" i="25" s="1"/>
  <c r="B1823" i="25"/>
  <c r="A1824" i="25"/>
  <c r="B1824" i="25"/>
  <c r="C1824" i="25"/>
  <c r="A1825" i="25"/>
  <c r="B1825" i="25"/>
  <c r="C1825" i="25"/>
  <c r="A1826" i="25"/>
  <c r="C1826" i="25" s="1"/>
  <c r="B1826" i="25"/>
  <c r="A1827" i="25"/>
  <c r="B1827" i="25"/>
  <c r="C1827" i="25"/>
  <c r="A1828" i="25"/>
  <c r="C1828" i="25" s="1"/>
  <c r="B1828" i="25"/>
  <c r="A1829" i="25"/>
  <c r="C1829" i="25" s="1"/>
  <c r="B1829" i="25"/>
  <c r="A1830" i="25"/>
  <c r="C1830" i="25" s="1"/>
  <c r="B1830" i="25"/>
  <c r="A1831" i="25"/>
  <c r="C1831" i="25" s="1"/>
  <c r="B1831" i="25"/>
  <c r="A1832" i="25"/>
  <c r="C1832" i="25" s="1"/>
  <c r="B1832" i="25"/>
  <c r="A1833" i="25"/>
  <c r="C1833" i="25" s="1"/>
  <c r="B1833" i="25"/>
  <c r="A1834" i="25"/>
  <c r="C1834" i="25" s="1"/>
  <c r="B1834" i="25"/>
  <c r="A1835" i="25"/>
  <c r="C1835" i="25" s="1"/>
  <c r="B1835" i="25"/>
  <c r="A1836" i="25"/>
  <c r="C1836" i="25" s="1"/>
  <c r="B1836" i="25"/>
  <c r="A1837" i="25"/>
  <c r="C1837" i="25" s="1"/>
  <c r="B1837" i="25"/>
  <c r="A1838" i="25"/>
  <c r="C1838" i="25" s="1"/>
  <c r="B1838" i="25"/>
  <c r="A1839" i="25"/>
  <c r="C1839" i="25" s="1"/>
  <c r="B1839" i="25"/>
  <c r="A1840" i="25"/>
  <c r="B1840" i="25"/>
  <c r="C1840" i="25"/>
  <c r="A1841" i="25"/>
  <c r="C1841" i="25" s="1"/>
  <c r="B1841" i="25"/>
  <c r="A1842" i="25"/>
  <c r="C1842" i="25" s="1"/>
  <c r="B1842" i="25"/>
  <c r="A1843" i="25"/>
  <c r="C1843" i="25" s="1"/>
  <c r="B1843" i="25"/>
  <c r="A1844" i="25"/>
  <c r="C1844" i="25" s="1"/>
  <c r="B1844" i="25"/>
  <c r="A1845" i="25"/>
  <c r="C1845" i="25" s="1"/>
  <c r="B1845" i="25"/>
  <c r="A1846" i="25"/>
  <c r="C1846" i="25" s="1"/>
  <c r="B1846" i="25"/>
  <c r="A1847" i="25"/>
  <c r="C1847" i="25" s="1"/>
  <c r="B1847" i="25"/>
  <c r="A1848" i="25"/>
  <c r="C1848" i="25" s="1"/>
  <c r="B1848" i="25"/>
  <c r="A1849" i="25"/>
  <c r="B1849" i="25"/>
  <c r="C1849" i="25"/>
  <c r="A1850" i="25"/>
  <c r="C1850" i="25" s="1"/>
  <c r="B1850" i="25"/>
  <c r="A1851" i="25"/>
  <c r="C1851" i="25" s="1"/>
  <c r="B1851" i="25"/>
  <c r="A1852" i="25"/>
  <c r="C1852" i="25" s="1"/>
  <c r="B1852" i="25"/>
  <c r="A1853" i="25"/>
  <c r="B1853" i="25"/>
  <c r="C1853" i="25"/>
  <c r="A1854" i="25"/>
  <c r="C1854" i="25" s="1"/>
  <c r="B1854" i="25"/>
  <c r="A1855" i="25"/>
  <c r="C1855" i="25" s="1"/>
  <c r="B1855" i="25"/>
  <c r="A1856" i="25"/>
  <c r="B1856" i="25"/>
  <c r="C1856" i="25"/>
  <c r="A1857" i="25"/>
  <c r="C1857" i="25" s="1"/>
  <c r="B1857" i="25"/>
  <c r="A1858" i="25"/>
  <c r="C1858" i="25" s="1"/>
  <c r="B1858" i="25"/>
  <c r="A1859" i="25"/>
  <c r="C1859" i="25" s="1"/>
  <c r="B1859" i="25"/>
  <c r="A1860" i="25"/>
  <c r="B1860" i="25"/>
  <c r="C1860" i="25"/>
  <c r="A1861" i="25"/>
  <c r="B1861" i="25"/>
  <c r="C1861" i="25"/>
  <c r="A1862" i="25"/>
  <c r="B1862" i="25"/>
  <c r="C1862" i="25"/>
  <c r="A1863" i="25"/>
  <c r="B1863" i="25"/>
  <c r="C1863" i="25"/>
  <c r="A1864" i="25"/>
  <c r="C1864" i="25" s="1"/>
  <c r="B1864" i="25"/>
  <c r="A1865" i="25"/>
  <c r="B1865" i="25"/>
  <c r="C1865" i="25"/>
  <c r="A1866" i="25"/>
  <c r="C1866" i="25" s="1"/>
  <c r="B1866" i="25"/>
  <c r="A1867" i="25"/>
  <c r="B1867" i="25"/>
  <c r="C1867" i="25"/>
  <c r="A1868" i="25"/>
  <c r="C1868" i="25" s="1"/>
  <c r="B1868" i="25"/>
  <c r="A1869" i="25"/>
  <c r="C1869" i="25" s="1"/>
  <c r="B1869" i="25"/>
  <c r="A1870" i="25"/>
  <c r="C1870" i="25" s="1"/>
  <c r="B1870" i="25"/>
  <c r="A1871" i="25"/>
  <c r="C1871" i="25" s="1"/>
  <c r="B1871" i="25"/>
  <c r="A1872" i="25"/>
  <c r="C1872" i="25" s="1"/>
  <c r="B1872" i="25"/>
  <c r="A1873" i="25"/>
  <c r="B1873" i="25"/>
  <c r="C1873" i="25"/>
  <c r="A1874" i="25"/>
  <c r="B1874" i="25"/>
  <c r="C1874" i="25"/>
  <c r="A1875" i="25"/>
  <c r="B1875" i="25"/>
  <c r="C1875" i="25"/>
  <c r="A1876" i="25"/>
  <c r="C1876" i="25" s="1"/>
  <c r="B1876" i="25"/>
  <c r="A1877" i="25"/>
  <c r="C1877" i="25" s="1"/>
  <c r="B1877" i="25"/>
  <c r="A1878" i="25"/>
  <c r="C1878" i="25" s="1"/>
  <c r="B1878" i="25"/>
  <c r="A1879" i="25"/>
  <c r="C1879" i="25" s="1"/>
  <c r="B1879" i="25"/>
  <c r="A1880" i="25"/>
  <c r="C1880" i="25" s="1"/>
  <c r="B1880" i="25"/>
  <c r="A1881" i="25"/>
  <c r="C1881" i="25" s="1"/>
  <c r="B1881" i="25"/>
  <c r="A1882" i="25"/>
  <c r="B1882" i="25"/>
  <c r="C1882" i="25"/>
  <c r="A1883" i="25"/>
  <c r="B1883" i="25"/>
  <c r="C1883" i="25"/>
  <c r="A1884" i="25"/>
  <c r="C1884" i="25" s="1"/>
  <c r="B1884" i="25"/>
  <c r="A1885" i="25"/>
  <c r="C1885" i="25" s="1"/>
  <c r="B1885" i="25"/>
  <c r="A1886" i="25"/>
  <c r="B1886" i="25"/>
  <c r="C1886" i="25"/>
  <c r="A1887" i="25"/>
  <c r="B1887" i="25"/>
  <c r="C1887" i="25"/>
  <c r="A1888" i="25"/>
  <c r="C1888" i="25" s="1"/>
  <c r="B1888" i="25"/>
  <c r="A1889" i="25"/>
  <c r="B1889" i="25"/>
  <c r="C1889" i="25"/>
  <c r="A1890" i="25"/>
  <c r="C1890" i="25" s="1"/>
  <c r="B1890" i="25"/>
  <c r="A1891" i="25"/>
  <c r="B1891" i="25"/>
  <c r="C1891" i="25"/>
  <c r="A1892" i="25"/>
  <c r="C1892" i="25" s="1"/>
  <c r="B1892" i="25"/>
  <c r="A1893" i="25"/>
  <c r="B1893" i="25"/>
  <c r="C1893" i="25"/>
  <c r="A1894" i="25"/>
  <c r="C1894" i="25" s="1"/>
  <c r="B1894" i="25"/>
  <c r="A1895" i="25"/>
  <c r="C1895" i="25" s="1"/>
  <c r="B1895" i="25"/>
  <c r="A1896" i="25"/>
  <c r="C1896" i="25" s="1"/>
  <c r="B1896" i="25"/>
  <c r="A1897" i="25"/>
  <c r="C1897" i="25" s="1"/>
  <c r="B1897" i="25"/>
  <c r="A1898" i="25"/>
  <c r="C1898" i="25" s="1"/>
  <c r="B1898" i="25"/>
  <c r="A1899" i="25"/>
  <c r="C1899" i="25" s="1"/>
  <c r="B1899" i="25"/>
  <c r="A1900" i="25"/>
  <c r="B1900" i="25"/>
  <c r="C1900" i="25"/>
  <c r="A1901" i="25"/>
  <c r="C1901" i="25" s="1"/>
  <c r="B1901" i="25"/>
  <c r="A1902" i="25"/>
  <c r="C1902" i="25" s="1"/>
  <c r="B1902" i="25"/>
  <c r="A1903" i="25"/>
  <c r="B1903" i="25"/>
  <c r="C1903" i="25"/>
  <c r="A1904" i="25"/>
  <c r="B1904" i="25"/>
  <c r="C1904" i="25"/>
  <c r="A1905" i="25"/>
  <c r="B1905" i="25"/>
  <c r="C1905" i="25"/>
  <c r="A1906" i="25"/>
  <c r="C1906" i="25" s="1"/>
  <c r="B1906" i="25"/>
  <c r="A1907" i="25"/>
  <c r="B1907" i="25"/>
  <c r="C1907" i="25"/>
  <c r="A1908" i="25"/>
  <c r="C1908" i="25" s="1"/>
  <c r="B1908" i="25"/>
  <c r="A1909" i="25"/>
  <c r="B1909" i="25"/>
  <c r="C1909" i="25"/>
  <c r="A1910" i="25"/>
  <c r="B1910" i="25"/>
  <c r="C1910" i="25"/>
  <c r="A1911" i="25"/>
  <c r="B1911" i="25"/>
  <c r="C1911" i="25"/>
  <c r="A1912" i="25"/>
  <c r="C1912" i="25" s="1"/>
  <c r="B1912" i="25"/>
  <c r="A1913" i="25"/>
  <c r="C1913" i="25" s="1"/>
  <c r="B1913" i="25"/>
  <c r="A1914" i="25"/>
  <c r="B1914" i="25"/>
  <c r="C1914" i="25"/>
  <c r="A1915" i="25"/>
  <c r="B1915" i="25"/>
  <c r="C1915" i="25"/>
  <c r="A1916" i="25"/>
  <c r="B1916" i="25"/>
  <c r="C1916" i="25"/>
  <c r="A1917" i="25"/>
  <c r="C1917" i="25" s="1"/>
  <c r="B1917" i="25"/>
  <c r="A1918" i="25"/>
  <c r="B1918" i="25"/>
  <c r="C1918" i="25"/>
  <c r="A1919" i="25"/>
  <c r="C1919" i="25" s="1"/>
  <c r="B1919" i="25"/>
  <c r="A1920" i="25"/>
  <c r="C1920" i="25" s="1"/>
  <c r="B1920" i="25"/>
  <c r="A1921" i="25"/>
  <c r="C1921" i="25" s="1"/>
  <c r="B1921" i="25"/>
  <c r="A1922" i="25"/>
  <c r="B1922" i="25"/>
  <c r="C1922" i="25"/>
  <c r="A1923" i="25"/>
  <c r="B1923" i="25"/>
  <c r="C1923" i="25"/>
  <c r="A1924" i="25"/>
  <c r="B1924" i="25"/>
  <c r="C1924" i="25"/>
  <c r="A1925" i="25"/>
  <c r="B1925" i="25"/>
  <c r="C1925" i="25"/>
  <c r="A1926" i="25"/>
  <c r="C1926" i="25" s="1"/>
  <c r="B1926" i="25"/>
  <c r="A1927" i="25"/>
  <c r="C1927" i="25" s="1"/>
  <c r="B1927" i="25"/>
  <c r="A1928" i="25"/>
  <c r="C1928" i="25" s="1"/>
  <c r="B1928" i="25"/>
  <c r="A1929" i="25"/>
  <c r="C1929" i="25" s="1"/>
  <c r="B1929" i="25"/>
  <c r="A1930" i="25"/>
  <c r="C1930" i="25" s="1"/>
  <c r="B1930" i="25"/>
  <c r="A1931" i="25"/>
  <c r="B1931" i="25"/>
  <c r="C1931" i="25"/>
  <c r="A1932" i="25"/>
  <c r="B1932" i="25"/>
  <c r="C1932" i="25"/>
  <c r="A1933" i="25"/>
  <c r="B1933" i="25"/>
  <c r="C1933" i="25"/>
  <c r="A1934" i="25"/>
  <c r="C1934" i="25" s="1"/>
  <c r="B1934" i="25"/>
  <c r="A1935" i="25"/>
  <c r="C1935" i="25" s="1"/>
  <c r="B1935" i="25"/>
  <c r="A1936" i="25"/>
  <c r="B1936" i="25"/>
  <c r="C1936" i="25"/>
  <c r="A1937" i="25"/>
  <c r="C1937" i="25" s="1"/>
  <c r="B1937" i="25"/>
  <c r="A1938" i="25"/>
  <c r="B1938" i="25"/>
  <c r="C1938" i="25"/>
  <c r="A1939" i="25"/>
  <c r="C1939" i="25" s="1"/>
  <c r="B1939" i="25"/>
  <c r="A1940" i="25"/>
  <c r="B1940" i="25"/>
  <c r="C1940" i="25"/>
  <c r="A1941" i="25"/>
  <c r="C1941" i="25" s="1"/>
  <c r="B1941" i="25"/>
  <c r="A1942" i="25"/>
  <c r="C1942" i="25" s="1"/>
  <c r="B1942" i="25"/>
  <c r="A1943" i="25"/>
  <c r="B1943" i="25"/>
  <c r="C1943" i="25"/>
  <c r="A1944" i="25"/>
  <c r="B1944" i="25"/>
  <c r="C1944" i="25"/>
  <c r="A1945" i="25"/>
  <c r="B1945" i="25"/>
  <c r="C1945" i="25"/>
  <c r="A1946" i="25"/>
  <c r="C1946" i="25" s="1"/>
  <c r="B1946" i="25"/>
  <c r="A1947" i="25"/>
  <c r="C1947" i="25" s="1"/>
  <c r="B1947" i="25"/>
  <c r="A1948" i="25"/>
  <c r="C1948" i="25" s="1"/>
  <c r="B1948" i="25"/>
  <c r="A1949" i="25"/>
  <c r="B1949" i="25"/>
  <c r="C1949" i="25"/>
  <c r="A1950" i="25"/>
  <c r="C1950" i="25" s="1"/>
  <c r="B1950" i="25"/>
  <c r="A1951" i="25"/>
  <c r="C1951" i="25" s="1"/>
  <c r="B1951" i="25"/>
  <c r="A1952" i="25"/>
  <c r="B1952" i="25"/>
  <c r="C1952" i="25"/>
  <c r="A1953" i="25"/>
  <c r="C1953" i="25" s="1"/>
  <c r="B1953" i="25"/>
  <c r="A1954" i="25"/>
  <c r="B1954" i="25"/>
  <c r="C1954" i="25"/>
  <c r="A1955" i="25"/>
  <c r="C1955" i="25" s="1"/>
  <c r="B1955" i="25"/>
  <c r="A1956" i="25"/>
  <c r="B1956" i="25"/>
  <c r="C1956" i="25"/>
  <c r="A1957" i="25"/>
  <c r="C1957" i="25" s="1"/>
  <c r="B1957" i="25"/>
  <c r="A1958" i="25"/>
  <c r="B1958" i="25"/>
  <c r="C1958" i="25"/>
  <c r="A1959" i="25"/>
  <c r="C1959" i="25" s="1"/>
  <c r="B1959" i="25"/>
  <c r="A1960" i="25"/>
  <c r="C1960" i="25" s="1"/>
  <c r="B1960" i="25"/>
  <c r="A1961" i="25"/>
  <c r="B1961" i="25"/>
  <c r="C1961" i="25"/>
  <c r="A1962" i="25"/>
  <c r="C1962" i="25" s="1"/>
  <c r="B1962" i="25"/>
  <c r="A1963" i="25"/>
  <c r="C1963" i="25" s="1"/>
  <c r="B1963" i="25"/>
  <c r="A1964" i="25"/>
  <c r="C1964" i="25" s="1"/>
  <c r="B1964" i="25"/>
  <c r="A1965" i="25"/>
  <c r="B1965" i="25"/>
  <c r="C1965" i="25"/>
  <c r="A1966" i="25"/>
  <c r="B1966" i="25"/>
  <c r="C1966" i="25"/>
  <c r="A1967" i="25"/>
  <c r="B1967" i="25"/>
  <c r="C1967" i="25"/>
  <c r="A1968" i="25"/>
  <c r="C1968" i="25" s="1"/>
  <c r="B1968" i="25"/>
  <c r="A1969" i="25"/>
  <c r="C1969" i="25" s="1"/>
  <c r="B1969" i="25"/>
  <c r="A1970" i="25"/>
  <c r="C1970" i="25" s="1"/>
  <c r="B1970" i="25"/>
  <c r="A1971" i="25"/>
  <c r="C1971" i="25" s="1"/>
  <c r="B1971" i="25"/>
  <c r="A1972" i="25"/>
  <c r="C1972" i="25" s="1"/>
  <c r="B1972" i="25"/>
  <c r="A1973" i="25"/>
  <c r="B1973" i="25"/>
  <c r="C1973" i="25"/>
  <c r="A1974" i="25"/>
  <c r="B1974" i="25"/>
  <c r="C1974" i="25"/>
  <c r="A1975" i="25"/>
  <c r="C1975" i="25" s="1"/>
  <c r="B1975" i="25"/>
  <c r="A1976" i="25"/>
  <c r="C1976" i="25" s="1"/>
  <c r="B1976" i="25"/>
  <c r="A1977" i="25"/>
  <c r="C1977" i="25" s="1"/>
  <c r="B1977" i="25"/>
  <c r="A1978" i="25"/>
  <c r="B1978" i="25"/>
  <c r="C1978" i="25"/>
  <c r="A1979" i="25"/>
  <c r="B1979" i="25"/>
  <c r="C1979" i="25"/>
  <c r="A1980" i="25"/>
  <c r="B1980" i="25"/>
  <c r="C1980" i="25"/>
  <c r="A1981" i="25"/>
  <c r="B1981" i="25"/>
  <c r="C1981" i="25"/>
  <c r="A1982" i="25"/>
  <c r="C1982" i="25" s="1"/>
  <c r="B1982" i="25"/>
  <c r="A1983" i="25"/>
  <c r="B1983" i="25"/>
  <c r="C1983" i="25"/>
  <c r="A1984" i="25"/>
  <c r="C1984" i="25" s="1"/>
  <c r="B1984" i="25"/>
  <c r="A1985" i="25"/>
  <c r="B1985" i="25"/>
  <c r="C1985" i="25"/>
  <c r="A1986" i="25"/>
  <c r="C1986" i="25" s="1"/>
  <c r="B1986" i="25"/>
  <c r="A1987" i="25"/>
  <c r="C1987" i="25" s="1"/>
  <c r="B1987" i="25"/>
  <c r="A1988" i="25"/>
  <c r="B1988" i="25"/>
  <c r="C1988" i="25"/>
  <c r="A1989" i="25"/>
  <c r="C1989" i="25" s="1"/>
  <c r="B1989" i="25"/>
  <c r="A1990" i="25"/>
  <c r="C1990" i="25" s="1"/>
  <c r="B1990" i="25"/>
  <c r="A1991" i="25"/>
  <c r="C1991" i="25" s="1"/>
  <c r="B1991" i="25"/>
  <c r="A1992" i="25"/>
  <c r="B1992" i="25"/>
  <c r="C1992" i="25"/>
  <c r="A1993" i="25"/>
  <c r="B1993" i="25"/>
  <c r="C1993" i="25"/>
  <c r="A1994" i="25"/>
  <c r="C1994" i="25" s="1"/>
  <c r="B1994" i="25"/>
  <c r="A1995" i="25"/>
  <c r="B1995" i="25"/>
  <c r="C1995" i="25"/>
  <c r="A1996" i="25"/>
  <c r="C1996" i="25" s="1"/>
  <c r="B1996" i="25"/>
  <c r="A1997" i="25"/>
  <c r="B1997" i="25"/>
  <c r="C1997" i="25"/>
  <c r="A1998" i="25"/>
  <c r="C1998" i="25" s="1"/>
  <c r="B1998" i="25"/>
  <c r="A1999" i="25"/>
  <c r="B1999" i="25"/>
  <c r="C1999" i="25"/>
  <c r="A2000" i="25"/>
  <c r="B2000" i="25"/>
  <c r="C2000" i="25"/>
  <c r="A2001" i="25"/>
  <c r="B2001" i="25"/>
  <c r="C2001" i="25"/>
  <c r="A2002" i="25"/>
  <c r="C2002" i="25" s="1"/>
  <c r="B2002" i="25"/>
  <c r="A2003" i="25"/>
  <c r="C2003" i="25" s="1"/>
  <c r="B2003" i="25"/>
  <c r="A2004" i="25"/>
  <c r="B2004" i="25"/>
  <c r="C2004" i="25"/>
  <c r="A2005" i="25"/>
  <c r="C2005" i="25" s="1"/>
  <c r="B2005" i="25"/>
  <c r="A2006" i="25"/>
  <c r="C2006" i="25" s="1"/>
  <c r="B2006" i="25"/>
  <c r="A2007" i="25"/>
  <c r="C2007" i="25" s="1"/>
  <c r="B2007" i="25"/>
  <c r="A2008" i="25"/>
  <c r="B2008" i="25"/>
  <c r="C2008" i="25"/>
  <c r="A2009" i="25"/>
  <c r="B2009" i="25"/>
  <c r="C2009" i="25"/>
  <c r="A2010" i="25"/>
  <c r="C2010" i="25" s="1"/>
  <c r="B2010" i="25"/>
  <c r="A2011" i="25"/>
  <c r="C2011" i="25" s="1"/>
  <c r="B2011" i="25"/>
  <c r="A2012" i="25"/>
  <c r="C2012" i="25" s="1"/>
  <c r="B2012" i="25"/>
  <c r="A2013" i="25"/>
  <c r="B2013" i="25"/>
  <c r="C2013" i="25"/>
  <c r="A2014" i="25"/>
  <c r="B2014" i="25"/>
  <c r="C2014" i="25"/>
  <c r="A2015" i="25"/>
  <c r="B2015" i="25"/>
  <c r="C2015" i="25"/>
  <c r="A2016" i="25"/>
  <c r="B2016" i="25"/>
  <c r="C2016" i="25"/>
  <c r="A2017" i="25"/>
  <c r="C2017" i="25" s="1"/>
  <c r="B2017" i="25"/>
  <c r="A2018" i="25"/>
  <c r="B2018" i="25"/>
  <c r="C2018" i="25"/>
  <c r="A2019" i="25"/>
  <c r="C2019" i="25" s="1"/>
  <c r="B2019" i="25"/>
  <c r="A2020" i="25"/>
  <c r="B2020" i="25"/>
  <c r="C2020" i="25"/>
  <c r="A2021" i="25"/>
  <c r="C2021" i="25" s="1"/>
  <c r="B2021" i="25"/>
  <c r="A2022" i="25"/>
  <c r="C2022" i="25" s="1"/>
  <c r="B2022" i="25"/>
  <c r="A2023" i="25"/>
  <c r="B2023" i="25"/>
  <c r="C2023" i="25"/>
  <c r="A2024" i="25"/>
  <c r="C2024" i="25" s="1"/>
  <c r="B2024" i="25"/>
  <c r="A2025" i="25"/>
  <c r="C2025" i="25" s="1"/>
  <c r="B2025" i="25"/>
  <c r="A2026" i="25"/>
  <c r="C2026" i="25" s="1"/>
  <c r="B2026" i="25"/>
  <c r="A2027" i="25"/>
  <c r="B2027" i="25"/>
  <c r="C2027" i="25"/>
  <c r="A2028" i="25"/>
  <c r="B2028" i="25"/>
  <c r="C2028" i="25"/>
  <c r="A2029" i="25"/>
  <c r="B2029" i="25"/>
  <c r="C2029" i="25"/>
  <c r="A2030" i="25"/>
  <c r="C2030" i="25" s="1"/>
  <c r="B2030" i="25"/>
  <c r="A2031" i="25"/>
  <c r="C2031" i="25" s="1"/>
  <c r="B2031" i="25"/>
  <c r="A2032" i="25"/>
  <c r="B2032" i="25"/>
  <c r="C2032" i="25"/>
  <c r="A2033" i="25"/>
  <c r="C2033" i="25" s="1"/>
  <c r="B2033" i="25"/>
  <c r="A2034" i="25"/>
  <c r="C2034" i="25" s="1"/>
  <c r="B2034" i="25"/>
  <c r="A2035" i="25"/>
  <c r="B2035" i="25"/>
  <c r="C2035" i="25"/>
  <c r="A2036" i="25"/>
  <c r="C2036" i="25" s="1"/>
  <c r="B2036" i="25"/>
  <c r="A2037" i="25"/>
  <c r="B2037" i="25"/>
  <c r="C2037" i="25"/>
  <c r="A2038" i="25"/>
  <c r="C2038" i="25" s="1"/>
  <c r="B2038" i="25"/>
  <c r="A2039" i="25"/>
  <c r="B2039" i="25"/>
  <c r="C2039" i="25"/>
  <c r="A2040" i="25"/>
  <c r="C2040" i="25" s="1"/>
  <c r="B2040" i="25"/>
  <c r="A2041" i="25"/>
  <c r="B2041" i="25"/>
  <c r="C2041" i="25"/>
  <c r="A2042" i="25"/>
  <c r="B2042" i="25"/>
  <c r="C2042" i="25"/>
  <c r="A2043" i="25"/>
  <c r="B2043" i="25"/>
  <c r="C2043" i="25"/>
  <c r="A2044" i="25"/>
  <c r="B2044" i="25"/>
  <c r="C2044" i="25"/>
  <c r="A2045" i="25"/>
  <c r="C2045" i="25" s="1"/>
  <c r="B2045" i="25"/>
  <c r="A2046" i="25"/>
  <c r="B2046" i="25"/>
  <c r="C2046" i="25"/>
  <c r="A2047" i="25"/>
  <c r="C2047" i="25" s="1"/>
  <c r="B2047" i="25"/>
  <c r="A2048" i="25"/>
  <c r="B2048" i="25"/>
  <c r="C2048" i="25"/>
  <c r="A2049" i="25"/>
  <c r="C2049" i="25" s="1"/>
  <c r="B2049" i="25"/>
  <c r="A2050" i="25"/>
  <c r="B2050" i="25"/>
  <c r="C2050" i="25"/>
  <c r="A2051" i="25"/>
  <c r="C2051" i="25" s="1"/>
  <c r="B2051" i="25"/>
  <c r="A2052" i="25"/>
  <c r="C2052" i="25" s="1"/>
  <c r="B2052" i="25"/>
  <c r="A2053" i="25"/>
  <c r="B2053" i="25"/>
  <c r="C2053" i="25"/>
  <c r="A2054" i="25"/>
  <c r="C2054" i="25" s="1"/>
  <c r="B2054" i="25"/>
  <c r="A2055" i="25"/>
  <c r="C2055" i="25" s="1"/>
  <c r="B2055" i="25"/>
  <c r="A2056" i="25"/>
  <c r="B2056" i="25"/>
  <c r="C2056" i="25"/>
  <c r="A2057" i="25"/>
  <c r="B2057" i="25"/>
  <c r="C2057" i="25"/>
  <c r="A2058" i="25"/>
  <c r="B2058" i="25"/>
  <c r="C2058" i="25"/>
  <c r="A2059" i="25"/>
  <c r="C2059" i="25" s="1"/>
  <c r="B2059" i="25"/>
  <c r="A2060" i="25"/>
  <c r="B2060" i="25"/>
  <c r="C2060" i="25"/>
  <c r="A2061" i="25"/>
  <c r="C2061" i="25" s="1"/>
  <c r="B2061" i="25"/>
  <c r="A2062" i="25"/>
  <c r="B2062" i="25"/>
  <c r="C2062" i="25"/>
  <c r="A2063" i="25"/>
  <c r="C2063" i="25" s="1"/>
  <c r="B2063" i="25"/>
  <c r="A2064" i="25"/>
  <c r="B2064" i="25"/>
  <c r="C2064" i="25"/>
  <c r="A2065" i="25"/>
  <c r="B2065" i="25"/>
  <c r="C2065" i="25"/>
  <c r="A2066" i="25"/>
  <c r="C2066" i="25" s="1"/>
  <c r="B2066" i="25"/>
  <c r="A2067" i="25"/>
  <c r="C2067" i="25" s="1"/>
  <c r="B2067" i="25"/>
  <c r="A2068" i="25"/>
  <c r="C2068" i="25" s="1"/>
  <c r="B2068" i="25"/>
  <c r="A2069" i="25"/>
  <c r="B2069" i="25"/>
  <c r="C2069" i="25"/>
  <c r="A2070" i="25"/>
  <c r="B2070" i="25"/>
  <c r="C2070" i="25"/>
  <c r="A2071" i="25"/>
  <c r="B2071" i="25"/>
  <c r="C2071" i="25"/>
  <c r="A2072" i="25"/>
  <c r="C2072" i="25" s="1"/>
  <c r="B2072" i="25"/>
  <c r="A2073" i="25"/>
  <c r="C2073" i="25" s="1"/>
  <c r="B2073" i="25"/>
  <c r="A2074" i="25"/>
  <c r="B2074" i="25"/>
  <c r="C2074" i="25"/>
  <c r="A2075" i="25"/>
  <c r="C2075" i="25" s="1"/>
  <c r="B2075" i="25"/>
  <c r="A2076" i="25"/>
  <c r="C2076" i="25" s="1"/>
  <c r="B2076" i="25"/>
  <c r="A2077" i="25"/>
  <c r="B2077" i="25"/>
  <c r="C2077" i="25"/>
  <c r="A2078" i="25"/>
  <c r="C2078" i="25" s="1"/>
  <c r="B2078" i="25"/>
  <c r="A2079" i="25"/>
  <c r="B2079" i="25"/>
  <c r="C2079" i="25"/>
  <c r="A2080" i="25"/>
  <c r="C2080" i="25" s="1"/>
  <c r="B2080" i="25"/>
  <c r="A2081" i="25"/>
  <c r="B2081" i="25"/>
  <c r="C2081" i="25"/>
  <c r="A2082" i="25"/>
  <c r="C2082" i="25" s="1"/>
  <c r="B2082" i="25"/>
  <c r="A2083" i="25"/>
  <c r="B2083" i="25"/>
  <c r="C2083" i="25"/>
  <c r="A2084" i="25"/>
  <c r="B2084" i="25"/>
  <c r="C2084" i="25"/>
  <c r="A2085" i="25"/>
  <c r="B2085" i="25"/>
  <c r="C2085" i="25"/>
  <c r="A2086" i="25"/>
  <c r="B2086" i="25"/>
  <c r="C2086" i="25"/>
  <c r="A2087" i="25"/>
  <c r="C2087" i="25" s="1"/>
  <c r="B2087" i="25"/>
  <c r="A2088" i="25"/>
  <c r="B2088" i="25"/>
  <c r="C2088" i="25"/>
  <c r="A2089" i="25"/>
  <c r="C2089" i="25" s="1"/>
  <c r="B2089" i="25"/>
  <c r="A2090" i="25"/>
  <c r="B2090" i="25"/>
  <c r="C2090" i="25"/>
  <c r="A2091" i="25"/>
  <c r="C2091" i="25" s="1"/>
  <c r="B2091" i="25"/>
  <c r="A2092" i="25"/>
  <c r="B2092" i="25"/>
  <c r="C2092" i="25"/>
  <c r="A2093" i="25"/>
  <c r="C2093" i="25" s="1"/>
  <c r="B2093" i="25"/>
  <c r="A2094" i="25"/>
  <c r="C2094" i="25" s="1"/>
  <c r="B2094" i="25"/>
  <c r="A2095" i="25"/>
  <c r="C2095" i="25" s="1"/>
  <c r="B2095" i="25"/>
  <c r="A2096" i="25"/>
  <c r="C2096" i="25" s="1"/>
  <c r="B2096" i="25"/>
  <c r="A2097" i="25"/>
  <c r="C2097" i="25" s="1"/>
  <c r="B2097" i="25"/>
  <c r="A2098" i="25"/>
  <c r="C2098" i="25" s="1"/>
  <c r="B2098" i="25"/>
  <c r="A2099" i="25"/>
  <c r="C2099" i="25" s="1"/>
  <c r="B2099" i="25"/>
  <c r="A2100" i="25"/>
  <c r="B2100" i="25"/>
  <c r="C2100" i="25"/>
  <c r="A2101" i="25"/>
  <c r="C2101" i="25" s="1"/>
  <c r="B2101" i="25"/>
  <c r="A2102" i="25"/>
  <c r="B2102" i="25"/>
  <c r="C2102" i="25"/>
  <c r="A2103" i="25"/>
  <c r="C2103" i="25" s="1"/>
  <c r="B2103" i="25"/>
  <c r="A2104" i="25"/>
  <c r="C2104" i="25" s="1"/>
  <c r="B2104" i="25"/>
  <c r="A2105" i="25"/>
  <c r="B2105" i="25"/>
  <c r="C2105" i="25"/>
  <c r="A2106" i="25"/>
  <c r="B2106" i="25"/>
  <c r="C2106" i="25"/>
  <c r="A2107" i="25"/>
  <c r="C2107" i="25" s="1"/>
  <c r="B2107" i="25"/>
  <c r="A2108" i="25"/>
  <c r="C2108" i="25" s="1"/>
  <c r="B2108" i="25"/>
  <c r="A2109" i="25"/>
  <c r="B2109" i="25"/>
  <c r="C2109" i="25"/>
  <c r="A2110" i="25"/>
  <c r="C2110" i="25" s="1"/>
  <c r="B2110" i="25"/>
  <c r="A2111" i="25"/>
  <c r="C2111" i="25" s="1"/>
  <c r="B2111" i="25"/>
  <c r="A2112" i="25"/>
  <c r="B2112" i="25"/>
  <c r="C2112" i="25"/>
  <c r="A2113" i="25"/>
  <c r="C2113" i="25" s="1"/>
  <c r="B2113" i="25"/>
  <c r="A2114" i="25"/>
  <c r="B2114" i="25"/>
  <c r="C2114" i="25"/>
  <c r="A2115" i="25"/>
  <c r="C2115" i="25" s="1"/>
  <c r="B2115" i="25"/>
  <c r="A2116" i="25"/>
  <c r="C2116" i="25" s="1"/>
  <c r="B2116" i="25"/>
  <c r="A2117" i="25"/>
  <c r="C2117" i="25" s="1"/>
  <c r="B2117" i="25"/>
  <c r="A2118" i="25"/>
  <c r="B2118" i="25"/>
  <c r="C2118" i="25"/>
  <c r="A2119" i="25"/>
  <c r="B2119" i="25"/>
  <c r="C2119" i="25"/>
  <c r="A2120" i="25"/>
  <c r="B2120" i="25"/>
  <c r="C2120" i="25"/>
  <c r="A2121" i="25"/>
  <c r="C2121" i="25" s="1"/>
  <c r="B2121" i="25"/>
  <c r="A2122" i="25"/>
  <c r="C2122" i="25" s="1"/>
  <c r="B2122" i="25"/>
  <c r="A2123" i="25"/>
  <c r="B2123" i="25"/>
  <c r="C2123" i="25"/>
  <c r="A2124" i="25"/>
  <c r="C2124" i="25" s="1"/>
  <c r="B2124" i="25"/>
  <c r="A2125" i="25"/>
  <c r="C2125" i="25" s="1"/>
  <c r="B2125" i="25"/>
  <c r="A2126" i="25"/>
  <c r="C2126" i="25" s="1"/>
  <c r="B2126" i="25"/>
  <c r="A2127" i="25"/>
  <c r="B2127" i="25"/>
  <c r="C2127" i="25"/>
  <c r="A2128" i="25"/>
  <c r="B2128" i="25"/>
  <c r="C2128" i="25"/>
  <c r="A2129" i="25"/>
  <c r="C2129" i="25" s="1"/>
  <c r="B2129" i="25"/>
  <c r="A2130" i="25"/>
  <c r="C2130" i="25" s="1"/>
  <c r="B2130" i="25"/>
  <c r="A2131" i="25"/>
  <c r="C2131" i="25" s="1"/>
  <c r="B2131" i="25"/>
  <c r="A2132" i="25"/>
  <c r="B2132" i="25"/>
  <c r="C2132" i="25"/>
  <c r="A2133" i="25"/>
  <c r="B2133" i="25"/>
  <c r="C2133" i="25"/>
  <c r="A2134" i="25"/>
  <c r="B2134" i="25"/>
  <c r="C2134" i="25"/>
  <c r="A2135" i="25"/>
  <c r="B2135" i="25"/>
  <c r="C2135" i="25"/>
  <c r="A2136" i="25"/>
  <c r="C2136" i="25" s="1"/>
  <c r="B2136" i="25"/>
  <c r="A2137" i="25"/>
  <c r="B2137" i="25"/>
  <c r="C2137" i="25"/>
  <c r="A2138" i="25"/>
  <c r="C2138" i="25" s="1"/>
  <c r="B2138" i="25"/>
  <c r="A2139" i="25"/>
  <c r="B2139" i="25"/>
  <c r="C2139" i="25"/>
  <c r="A2140" i="25"/>
  <c r="C2140" i="25" s="1"/>
  <c r="B2140" i="25"/>
  <c r="A2141" i="25"/>
  <c r="C2141" i="25" s="1"/>
  <c r="B2141" i="25"/>
  <c r="A2142" i="25"/>
  <c r="B2142" i="25"/>
  <c r="C2142" i="25"/>
  <c r="A2143" i="25"/>
  <c r="C2143" i="25" s="1"/>
  <c r="B2143" i="25"/>
  <c r="A2144" i="25"/>
  <c r="B2144" i="25"/>
  <c r="C2144" i="25"/>
  <c r="A2145" i="25"/>
  <c r="C2145" i="25" s="1"/>
  <c r="B2145" i="25"/>
  <c r="A2146" i="25"/>
  <c r="B2146" i="25"/>
  <c r="C2146" i="25"/>
  <c r="A2147" i="25"/>
  <c r="B2147" i="25"/>
  <c r="C2147" i="25"/>
  <c r="A2148" i="25"/>
  <c r="B2148" i="25"/>
  <c r="C2148" i="25"/>
  <c r="A2149" i="25"/>
  <c r="B2149" i="25"/>
  <c r="C2149" i="25"/>
  <c r="A2150" i="25"/>
  <c r="C2150" i="25" s="1"/>
  <c r="B2150" i="25"/>
  <c r="A2151" i="25"/>
  <c r="C2151" i="25" s="1"/>
  <c r="B2151" i="25"/>
  <c r="A2152" i="25"/>
  <c r="C2152" i="25" s="1"/>
  <c r="B2152" i="25"/>
  <c r="A2153" i="25"/>
  <c r="C2153" i="25" s="1"/>
  <c r="B2153" i="25"/>
  <c r="A2154" i="25"/>
  <c r="C2154" i="25" s="1"/>
  <c r="B2154" i="25"/>
  <c r="A2155" i="25"/>
  <c r="B2155" i="25"/>
  <c r="C2155" i="25"/>
  <c r="A2156" i="25"/>
  <c r="B2156" i="25"/>
  <c r="C2156" i="25"/>
  <c r="A2157" i="25"/>
  <c r="C2157" i="25" s="1"/>
  <c r="B2157" i="25"/>
  <c r="A2158" i="25"/>
  <c r="B2158" i="25"/>
  <c r="C2158" i="25"/>
  <c r="A2159" i="25"/>
  <c r="C2159" i="25" s="1"/>
  <c r="B2159" i="25"/>
  <c r="A2160" i="25"/>
  <c r="B2160" i="25"/>
  <c r="C2160" i="25"/>
  <c r="A2161" i="25"/>
  <c r="B2161" i="25"/>
  <c r="C2161" i="25"/>
  <c r="A2162" i="25"/>
  <c r="B2162" i="25"/>
  <c r="C2162" i="25"/>
  <c r="A2163" i="25"/>
  <c r="C2163" i="25" s="1"/>
  <c r="B2163" i="25"/>
  <c r="A2164" i="25"/>
  <c r="C2164" i="25" s="1"/>
  <c r="B2164" i="25"/>
  <c r="A2165" i="25"/>
  <c r="B2165" i="25"/>
  <c r="C2165" i="25"/>
  <c r="A2166" i="25"/>
  <c r="C2166" i="25" s="1"/>
  <c r="B2166" i="25"/>
  <c r="A2167" i="25"/>
  <c r="C2167" i="25" s="1"/>
  <c r="B2167" i="25"/>
  <c r="A2168" i="25"/>
  <c r="C2168" i="25" s="1"/>
  <c r="B2168" i="25"/>
  <c r="A2169" i="25"/>
  <c r="C2169" i="25" s="1"/>
  <c r="B2169" i="25"/>
  <c r="A2170" i="25"/>
  <c r="B2170" i="25"/>
  <c r="C2170" i="25"/>
  <c r="A2171" i="25"/>
  <c r="C2171" i="25" s="1"/>
  <c r="B2171" i="25"/>
  <c r="A2172" i="25"/>
  <c r="C2172" i="25" s="1"/>
  <c r="B2172" i="25"/>
  <c r="A2173" i="25"/>
  <c r="B2173" i="25"/>
  <c r="C2173" i="25"/>
  <c r="A2174" i="25"/>
  <c r="B2174" i="25"/>
  <c r="C2174" i="25"/>
  <c r="A2175" i="25"/>
  <c r="B2175" i="25"/>
  <c r="C2175" i="25"/>
  <c r="A2176" i="25"/>
  <c r="B2176" i="25"/>
  <c r="C2176" i="25"/>
  <c r="A2177" i="25"/>
  <c r="B2177" i="25"/>
  <c r="C2177" i="25"/>
  <c r="A2178" i="25"/>
  <c r="C2178" i="25" s="1"/>
  <c r="B2178" i="25"/>
  <c r="A2179" i="25"/>
  <c r="B2179" i="25"/>
  <c r="C2179" i="25"/>
  <c r="A2180" i="25"/>
  <c r="B2180" i="25"/>
  <c r="C2180" i="25"/>
  <c r="A2181" i="25"/>
  <c r="B2181" i="25"/>
  <c r="C2181" i="25"/>
  <c r="A2182" i="25"/>
  <c r="B2182" i="25"/>
  <c r="C2182" i="25"/>
  <c r="A2183" i="25"/>
  <c r="C2183" i="25" s="1"/>
  <c r="B2183" i="25"/>
  <c r="A2184" i="25"/>
  <c r="B2184" i="25"/>
  <c r="C2184" i="25"/>
  <c r="A2185" i="25"/>
  <c r="C2185" i="25" s="1"/>
  <c r="B2185" i="25"/>
  <c r="A2186" i="25"/>
  <c r="B2186" i="25"/>
  <c r="C2186" i="25"/>
  <c r="A2187" i="25"/>
  <c r="C2187" i="25" s="1"/>
  <c r="B2187" i="25"/>
  <c r="A2188" i="25"/>
  <c r="B2188" i="25"/>
  <c r="C2188" i="25"/>
  <c r="A2189" i="25"/>
  <c r="C2189" i="25" s="1"/>
  <c r="B2189" i="25"/>
  <c r="A2190" i="25"/>
  <c r="B2190" i="25"/>
  <c r="C2190" i="25"/>
  <c r="A2191" i="25"/>
  <c r="B2191" i="25"/>
  <c r="C2191" i="25"/>
  <c r="A2192" i="25"/>
  <c r="C2192" i="25" s="1"/>
  <c r="B2192" i="25"/>
  <c r="A2193" i="25"/>
  <c r="C2193" i="25" s="1"/>
  <c r="B2193" i="25"/>
  <c r="A2194" i="25"/>
  <c r="C2194" i="25" s="1"/>
  <c r="B2194" i="25"/>
  <c r="A2195" i="25"/>
  <c r="B2195" i="25"/>
  <c r="C2195" i="25"/>
  <c r="A2196" i="25"/>
  <c r="B2196" i="25"/>
  <c r="C2196" i="25"/>
  <c r="A2197" i="25"/>
  <c r="B2197" i="25"/>
  <c r="C2197" i="25"/>
  <c r="A2198" i="25"/>
  <c r="B2198" i="25"/>
  <c r="C2198" i="25"/>
  <c r="A2199" i="25"/>
  <c r="C2199" i="25" s="1"/>
  <c r="B2199" i="25"/>
  <c r="A2200" i="25"/>
  <c r="C2200" i="25" s="1"/>
  <c r="B2200" i="25"/>
  <c r="A2201" i="25"/>
  <c r="B2201" i="25"/>
  <c r="C2201" i="25"/>
  <c r="A2202" i="25"/>
  <c r="B2202" i="25"/>
  <c r="C2202" i="25"/>
  <c r="A2203" i="25"/>
  <c r="B2203" i="25"/>
  <c r="C2203" i="25"/>
  <c r="A2204" i="25"/>
  <c r="B2204" i="25"/>
  <c r="C2204" i="25"/>
  <c r="A2205" i="25"/>
  <c r="C2205" i="25" s="1"/>
  <c r="B2205" i="25"/>
  <c r="A2206" i="25"/>
  <c r="C2206" i="25" s="1"/>
  <c r="B2206" i="25"/>
  <c r="A2207" i="25"/>
  <c r="B2207" i="25"/>
  <c r="C2207" i="25"/>
  <c r="A2208" i="25"/>
  <c r="C2208" i="25" s="1"/>
  <c r="B2208" i="25"/>
  <c r="A2209" i="25"/>
  <c r="C2209" i="25" s="1"/>
  <c r="B2209" i="25"/>
  <c r="A2210" i="25"/>
  <c r="B2210" i="25"/>
  <c r="C2210" i="25"/>
  <c r="A2211" i="25"/>
  <c r="B2211" i="25"/>
  <c r="C2211" i="25"/>
  <c r="A2212" i="25"/>
  <c r="B2212" i="25"/>
  <c r="C2212" i="25"/>
  <c r="A2213" i="25"/>
  <c r="C2213" i="25" s="1"/>
  <c r="B2213" i="25"/>
  <c r="A2214" i="25"/>
  <c r="B2214" i="25"/>
  <c r="C2214" i="25"/>
  <c r="A2215" i="25"/>
  <c r="C2215" i="25" s="1"/>
  <c r="B2215" i="25"/>
  <c r="A2216" i="25"/>
  <c r="C2216" i="25" s="1"/>
  <c r="B2216" i="25"/>
  <c r="A2217" i="25"/>
  <c r="C2217" i="25" s="1"/>
  <c r="B2217" i="25"/>
  <c r="A2218" i="25"/>
  <c r="B2218" i="25"/>
  <c r="C2218" i="25"/>
  <c r="A2219" i="25"/>
  <c r="C2219" i="25" s="1"/>
  <c r="B2219" i="25"/>
  <c r="A2220" i="25"/>
  <c r="C2220" i="25" s="1"/>
  <c r="B2220" i="25"/>
  <c r="A2221" i="25"/>
  <c r="B2221" i="25"/>
  <c r="C2221" i="25"/>
  <c r="A2222" i="25"/>
  <c r="B2222" i="25"/>
  <c r="C2222" i="25"/>
  <c r="A2223" i="25"/>
  <c r="C2223" i="25" s="1"/>
  <c r="B2223" i="25"/>
  <c r="A2224" i="25"/>
  <c r="C2224" i="25" s="1"/>
  <c r="B2224" i="25"/>
  <c r="A2225" i="25"/>
  <c r="B2225" i="25"/>
  <c r="C2225" i="25"/>
  <c r="A2226" i="25"/>
  <c r="C2226" i="25" s="1"/>
  <c r="B2226" i="25"/>
  <c r="A2227" i="25"/>
  <c r="C2227" i="25" s="1"/>
  <c r="B2227" i="25"/>
  <c r="A2228" i="25"/>
  <c r="C2228" i="25" s="1"/>
  <c r="B2228" i="25"/>
  <c r="A2229" i="25"/>
  <c r="B2229" i="25"/>
  <c r="C2229" i="25"/>
  <c r="A2230" i="25"/>
  <c r="B2230" i="25"/>
  <c r="C2230" i="25"/>
  <c r="A2231" i="25"/>
  <c r="B2231" i="25"/>
  <c r="C2231" i="25"/>
  <c r="A2232" i="25"/>
  <c r="B2232" i="25"/>
  <c r="C2232" i="25"/>
  <c r="A2233" i="25"/>
  <c r="C2233" i="25" s="1"/>
  <c r="B2233" i="25"/>
  <c r="A2234" i="25"/>
  <c r="C2234" i="25" s="1"/>
  <c r="B2234" i="25"/>
  <c r="A2235" i="25"/>
  <c r="B2235" i="25"/>
  <c r="C2235" i="25"/>
  <c r="A2236" i="25"/>
  <c r="B2236" i="25"/>
  <c r="C2236" i="25"/>
  <c r="A2237" i="25"/>
  <c r="C2237" i="25" s="1"/>
  <c r="B2237" i="25"/>
  <c r="A2238" i="25"/>
  <c r="C2238" i="25" s="1"/>
  <c r="B2238" i="25"/>
  <c r="A2239" i="25"/>
  <c r="B2239" i="25"/>
  <c r="C2239" i="25"/>
  <c r="A2240" i="25"/>
  <c r="B2240" i="25"/>
  <c r="C2240" i="25"/>
  <c r="A2241" i="25"/>
  <c r="C2241" i="25" s="1"/>
  <c r="B2241" i="25"/>
  <c r="A2242" i="25"/>
  <c r="C2242" i="25" s="1"/>
  <c r="B2242" i="25"/>
  <c r="A2243" i="25"/>
  <c r="C2243" i="25" s="1"/>
  <c r="B2243" i="25"/>
  <c r="A2244" i="25"/>
  <c r="C2244" i="25" s="1"/>
  <c r="B2244" i="25"/>
  <c r="A2245" i="25"/>
  <c r="B2245" i="25"/>
  <c r="C2245" i="25"/>
  <c r="A2246" i="25"/>
  <c r="B2246" i="25"/>
  <c r="C2246" i="25"/>
  <c r="A2247" i="25"/>
  <c r="C2247" i="25" s="1"/>
  <c r="B2247" i="25"/>
  <c r="A2248" i="25"/>
  <c r="C2248" i="25" s="1"/>
  <c r="B2248" i="25"/>
  <c r="A2249" i="25"/>
  <c r="B2249" i="25"/>
  <c r="C2249" i="25"/>
  <c r="A2250" i="25"/>
  <c r="B2250" i="25"/>
  <c r="C2250" i="25"/>
  <c r="A2251" i="25"/>
  <c r="B2251" i="25"/>
  <c r="C2251" i="25"/>
  <c r="A2252" i="25"/>
  <c r="B2252" i="25"/>
  <c r="C2252" i="25"/>
  <c r="A2253" i="25"/>
  <c r="C2253" i="25" s="1"/>
  <c r="B2253" i="25"/>
  <c r="A2254" i="25"/>
  <c r="C2254" i="25" s="1"/>
  <c r="B2254" i="25"/>
  <c r="A2255" i="25"/>
  <c r="C2255" i="25" s="1"/>
  <c r="B2255" i="25"/>
  <c r="A2256" i="25"/>
  <c r="B2256" i="25"/>
  <c r="C2256" i="25"/>
  <c r="A2257" i="25"/>
  <c r="B2257" i="25"/>
  <c r="C2257" i="25"/>
  <c r="A2258" i="25"/>
  <c r="C2258" i="25" s="1"/>
  <c r="B2258" i="25"/>
  <c r="A2259" i="25"/>
  <c r="B2259" i="25"/>
  <c r="C2259" i="25"/>
  <c r="A2260" i="25"/>
  <c r="C2260" i="25" s="1"/>
  <c r="B2260" i="25"/>
  <c r="A2261" i="25"/>
  <c r="B2261" i="25"/>
  <c r="C2261" i="25"/>
  <c r="A2262" i="25"/>
  <c r="C2262" i="25" s="1"/>
  <c r="B2262" i="25"/>
  <c r="A2263" i="25"/>
  <c r="B2263" i="25"/>
  <c r="C2263" i="25"/>
  <c r="A2264" i="25"/>
  <c r="C2264" i="25" s="1"/>
  <c r="B2264" i="25"/>
  <c r="A2265" i="25"/>
  <c r="C2265" i="25" s="1"/>
  <c r="B2265" i="25"/>
  <c r="A2266" i="25"/>
  <c r="B2266" i="25"/>
  <c r="C2266" i="25"/>
  <c r="A2267" i="25"/>
  <c r="B2267" i="25"/>
  <c r="C2267" i="25"/>
  <c r="A2268" i="25"/>
  <c r="B2268" i="25"/>
  <c r="C2268" i="25"/>
  <c r="A2269" i="25"/>
  <c r="C2269" i="25" s="1"/>
  <c r="B2269" i="25"/>
  <c r="G27" i="2"/>
  <c r="G26" i="2"/>
  <c r="B96" i="29"/>
  <c r="A96" i="29"/>
  <c r="B95" i="29"/>
  <c r="A95" i="29"/>
  <c r="A47" i="29"/>
  <c r="B47" i="29"/>
  <c r="A48" i="29"/>
  <c r="B48" i="29"/>
  <c r="H1097" i="25"/>
  <c r="H1096" i="25"/>
  <c r="H2269" i="25" s="1"/>
  <c r="H1095" i="25"/>
  <c r="H2268" i="25" s="1"/>
  <c r="H1094" i="25"/>
  <c r="H2267" i="25" s="1"/>
  <c r="H992" i="25"/>
  <c r="H991" i="25"/>
  <c r="H2265" i="25" s="1"/>
  <c r="H990" i="25"/>
  <c r="H2264" i="25" s="1"/>
  <c r="H989" i="25"/>
  <c r="H2263" i="25" s="1"/>
  <c r="N317" i="4"/>
  <c r="M317" i="4"/>
  <c r="P344" i="4"/>
  <c r="Y344" i="4" s="1"/>
  <c r="I988" i="25" s="1"/>
  <c r="P377" i="4"/>
  <c r="Y377" i="4" s="1"/>
  <c r="I1093" i="25" s="1"/>
  <c r="C29" i="2" l="1"/>
  <c r="F77" i="6"/>
  <c r="F68" i="6"/>
  <c r="H1093" i="25"/>
  <c r="H2266" i="25" s="1"/>
  <c r="H988" i="25"/>
  <c r="H2262" i="25" s="1"/>
  <c r="H48" i="29" l="1"/>
  <c r="H96" i="29" s="1"/>
  <c r="H47" i="29"/>
  <c r="H95" i="29" s="1"/>
  <c r="Q12" i="7" l="1"/>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H684" i="24" l="1"/>
  <c r="B684" i="24"/>
  <c r="A684" i="24"/>
  <c r="H653" i="24"/>
  <c r="B653" i="24"/>
  <c r="A653" i="24"/>
  <c r="B622" i="24"/>
  <c r="A622" i="24"/>
  <c r="B591" i="24"/>
  <c r="A591" i="24"/>
  <c r="B560" i="24"/>
  <c r="A560" i="24"/>
  <c r="B529" i="24"/>
  <c r="A529" i="24"/>
  <c r="B498" i="24"/>
  <c r="A498" i="24"/>
  <c r="B467" i="24"/>
  <c r="A467" i="24"/>
  <c r="B436" i="24"/>
  <c r="A436" i="24"/>
  <c r="B405" i="24"/>
  <c r="A405" i="24"/>
  <c r="H374" i="24"/>
  <c r="B374" i="24"/>
  <c r="A374" i="24"/>
  <c r="H343" i="24"/>
  <c r="B343" i="24"/>
  <c r="A343" i="24"/>
  <c r="H312" i="24"/>
  <c r="B312" i="24"/>
  <c r="A312" i="24"/>
  <c r="H281" i="24"/>
  <c r="H622" i="24" s="1"/>
  <c r="B281" i="24"/>
  <c r="A281" i="24"/>
  <c r="H250" i="24"/>
  <c r="H591" i="24" s="1"/>
  <c r="B250" i="24"/>
  <c r="A250" i="24"/>
  <c r="H219" i="24"/>
  <c r="H560" i="24" s="1"/>
  <c r="B219" i="24"/>
  <c r="A219" i="24"/>
  <c r="H188" i="24"/>
  <c r="H529" i="24" s="1"/>
  <c r="B188" i="24"/>
  <c r="A188" i="24"/>
  <c r="H157" i="24"/>
  <c r="H498" i="24" s="1"/>
  <c r="H158" i="24"/>
  <c r="B157" i="24"/>
  <c r="A157" i="24"/>
  <c r="H126" i="24"/>
  <c r="H467" i="24" s="1"/>
  <c r="B126" i="24"/>
  <c r="A126" i="24"/>
  <c r="H95" i="24"/>
  <c r="H436" i="24" s="1"/>
  <c r="B95" i="24"/>
  <c r="A95" i="24"/>
  <c r="H64" i="24"/>
  <c r="H405" i="24" s="1"/>
  <c r="B64" i="24"/>
  <c r="A64" i="24"/>
  <c r="H33" i="24"/>
  <c r="B33" i="24"/>
  <c r="A33" i="24"/>
  <c r="B15" i="7"/>
  <c r="H1167" i="25"/>
  <c r="H1166" i="25"/>
  <c r="H2258" i="25" s="1"/>
  <c r="H1165" i="25"/>
  <c r="H2257" i="25" s="1"/>
  <c r="H1164" i="25"/>
  <c r="H2256" i="25" s="1"/>
  <c r="H1162" i="25"/>
  <c r="H1161" i="25"/>
  <c r="H2254" i="25" s="1"/>
  <c r="H1160" i="25"/>
  <c r="H2253" i="25" s="1"/>
  <c r="H1159" i="25"/>
  <c r="H2252" i="25" s="1"/>
  <c r="H1157" i="25"/>
  <c r="H1156" i="25"/>
  <c r="H2250" i="25" s="1"/>
  <c r="H1155" i="25"/>
  <c r="H2249" i="25" s="1"/>
  <c r="H1154" i="25"/>
  <c r="H2248" i="25" s="1"/>
  <c r="H1152" i="25"/>
  <c r="H1151" i="25"/>
  <c r="H2246" i="25" s="1"/>
  <c r="H1150" i="25"/>
  <c r="H2245" i="25" s="1"/>
  <c r="H1149" i="25"/>
  <c r="H2244" i="25" s="1"/>
  <c r="H1147" i="25"/>
  <c r="H1146" i="25"/>
  <c r="H2242" i="25" s="1"/>
  <c r="H1145" i="25"/>
  <c r="H2241" i="25" s="1"/>
  <c r="H1144" i="25"/>
  <c r="H2240" i="25" s="1"/>
  <c r="P414" i="4"/>
  <c r="Y414" i="4" s="1"/>
  <c r="P413" i="4"/>
  <c r="H1158" i="25" s="1"/>
  <c r="H2251" i="25" s="1"/>
  <c r="P412" i="4"/>
  <c r="Y412" i="4" s="1"/>
  <c r="I1157" i="25" s="1"/>
  <c r="P411" i="4"/>
  <c r="Y411" i="4" s="1"/>
  <c r="I1152" i="25" s="1"/>
  <c r="P410" i="4"/>
  <c r="Y410" i="4" s="1"/>
  <c r="I1147" i="25" s="1"/>
  <c r="H1153" i="25" l="1"/>
  <c r="H2247" i="25" s="1"/>
  <c r="Y413" i="4"/>
  <c r="I1162" i="25" s="1"/>
  <c r="H1148" i="25"/>
  <c r="H2243" i="25" s="1"/>
  <c r="H1143" i="25"/>
  <c r="H2239" i="25" s="1"/>
  <c r="H1163" i="25"/>
  <c r="H2255" i="25" s="1"/>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44" i="24"/>
  <c r="A344" i="24"/>
  <c r="B344" i="24"/>
  <c r="A345" i="24"/>
  <c r="B345" i="24"/>
  <c r="A346" i="24"/>
  <c r="B346" i="24"/>
  <c r="A347" i="24"/>
  <c r="B347" i="24"/>
  <c r="A348" i="24"/>
  <c r="B348" i="24"/>
  <c r="A349" i="24"/>
  <c r="B349" i="24"/>
  <c r="A350" i="24"/>
  <c r="B350" i="24"/>
  <c r="A351" i="24"/>
  <c r="B351" i="24"/>
  <c r="A352" i="24"/>
  <c r="B352" i="24"/>
  <c r="A353" i="24"/>
  <c r="B353" i="24"/>
  <c r="A354" i="24"/>
  <c r="B354" i="24"/>
  <c r="A355" i="24"/>
  <c r="B355" i="24"/>
  <c r="A356" i="24"/>
  <c r="B356" i="24"/>
  <c r="A357" i="24"/>
  <c r="B357" i="24"/>
  <c r="A358" i="24"/>
  <c r="B358" i="24"/>
  <c r="A359" i="24"/>
  <c r="B359" i="24"/>
  <c r="A360" i="24"/>
  <c r="B360" i="24"/>
  <c r="A361" i="24"/>
  <c r="B361" i="24"/>
  <c r="A362" i="24"/>
  <c r="B362" i="24"/>
  <c r="A363" i="24"/>
  <c r="B363" i="24"/>
  <c r="A364" i="24"/>
  <c r="B364" i="24"/>
  <c r="A365" i="24"/>
  <c r="B365" i="24"/>
  <c r="A366" i="24"/>
  <c r="B366" i="24"/>
  <c r="A367" i="24"/>
  <c r="B367" i="24"/>
  <c r="A368" i="24"/>
  <c r="B368" i="24"/>
  <c r="A369" i="24"/>
  <c r="B369" i="24"/>
  <c r="A370" i="24"/>
  <c r="B370" i="24"/>
  <c r="A371" i="24"/>
  <c r="B371" i="24"/>
  <c r="A372" i="24"/>
  <c r="B372" i="24"/>
  <c r="A373" i="24"/>
  <c r="B37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 i="24"/>
  <c r="H32" i="24"/>
  <c r="A111" i="35" l="1"/>
  <c r="B111" i="35"/>
  <c r="A112" i="35"/>
  <c r="B112" i="35"/>
  <c r="H112" i="35"/>
  <c r="H111" i="35"/>
  <c r="M57" i="20"/>
  <c r="M55" i="20"/>
  <c r="I15" i="47" l="1"/>
  <c r="I14" i="47"/>
  <c r="I13" i="47"/>
  <c r="I12" i="47"/>
  <c r="I11" i="47"/>
  <c r="I10" i="47"/>
  <c r="I9" i="47"/>
  <c r="I8" i="47"/>
  <c r="I7" i="47"/>
  <c r="I6" i="47"/>
  <c r="I5" i="47"/>
  <c r="I4" i="47"/>
  <c r="I3" i="47"/>
  <c r="I2" i="47"/>
  <c r="I1" i="47"/>
  <c r="M86" i="46"/>
  <c r="M81" i="46"/>
  <c r="M76" i="46"/>
  <c r="M71" i="46"/>
  <c r="M66" i="46"/>
  <c r="M61" i="46"/>
  <c r="M56" i="46"/>
  <c r="M51" i="46"/>
  <c r="M46" i="46"/>
  <c r="M41" i="46"/>
  <c r="M36" i="46"/>
  <c r="M31" i="46"/>
  <c r="M26" i="46"/>
  <c r="M21" i="46"/>
  <c r="M16" i="46"/>
  <c r="M12" i="46" s="1"/>
  <c r="H167" i="41"/>
  <c r="H166" i="41"/>
  <c r="H165" i="41"/>
  <c r="H164" i="41"/>
  <c r="H168" i="41"/>
  <c r="H163" i="41"/>
  <c r="H162" i="41"/>
  <c r="H161" i="41"/>
  <c r="H160" i="41"/>
  <c r="H159" i="41"/>
  <c r="H158" i="41"/>
  <c r="A158" i="41"/>
  <c r="B158" i="41"/>
  <c r="A159" i="41"/>
  <c r="B159" i="41"/>
  <c r="A160" i="41"/>
  <c r="B160" i="41"/>
  <c r="A161" i="41"/>
  <c r="B161" i="41"/>
  <c r="A162" i="41"/>
  <c r="B162" i="41"/>
  <c r="A163" i="41"/>
  <c r="B163" i="41"/>
  <c r="A164" i="41"/>
  <c r="B164" i="41"/>
  <c r="A165" i="41"/>
  <c r="B165" i="41"/>
  <c r="A166" i="41"/>
  <c r="B166" i="41"/>
  <c r="A167" i="41"/>
  <c r="B167" i="41"/>
  <c r="J110" i="10"/>
  <c r="H103" i="41"/>
  <c r="J15" i="17" l="1"/>
  <c r="B69" i="29" l="1"/>
  <c r="A69" i="29"/>
  <c r="B21" i="29"/>
  <c r="A21" i="29"/>
  <c r="H900" i="25"/>
  <c r="H2016" i="25" s="1"/>
  <c r="H899" i="25"/>
  <c r="H2015" i="25" s="1"/>
  <c r="H898" i="25"/>
  <c r="H2014" i="25" s="1"/>
  <c r="P312" i="4"/>
  <c r="H897" i="25" s="1"/>
  <c r="H2013" i="25" s="1"/>
  <c r="H427" i="41"/>
  <c r="H426" i="41"/>
  <c r="H425" i="41"/>
  <c r="H424" i="41"/>
  <c r="H423" i="41"/>
  <c r="A423" i="41"/>
  <c r="B423" i="41"/>
  <c r="A424" i="41"/>
  <c r="B424" i="41"/>
  <c r="A425" i="41"/>
  <c r="B425" i="41"/>
  <c r="A426" i="41"/>
  <c r="B426" i="41"/>
  <c r="A427" i="41"/>
  <c r="B427" i="41"/>
  <c r="H405" i="41"/>
  <c r="H404" i="41"/>
  <c r="H403" i="41"/>
  <c r="H402" i="41"/>
  <c r="H401" i="41"/>
  <c r="A401" i="41"/>
  <c r="B401" i="41"/>
  <c r="A402" i="41"/>
  <c r="B402" i="41"/>
  <c r="A403" i="41"/>
  <c r="B403" i="41"/>
  <c r="A404" i="41"/>
  <c r="B404" i="41"/>
  <c r="A405" i="41"/>
  <c r="B405" i="41"/>
  <c r="A343" i="41"/>
  <c r="B343" i="41"/>
  <c r="A344" i="41"/>
  <c r="B344" i="41"/>
  <c r="A345" i="41"/>
  <c r="B345" i="41"/>
  <c r="A346" i="41"/>
  <c r="B346" i="41"/>
  <c r="A347" i="41"/>
  <c r="B347" i="41"/>
  <c r="H347" i="41"/>
  <c r="H346" i="41"/>
  <c r="H345" i="41"/>
  <c r="H344" i="41"/>
  <c r="H343" i="41"/>
  <c r="H342" i="41"/>
  <c r="H341" i="41"/>
  <c r="H340" i="41"/>
  <c r="H339" i="41"/>
  <c r="H338" i="41"/>
  <c r="M184" i="10"/>
  <c r="H213" i="41"/>
  <c r="H212" i="41"/>
  <c r="H211" i="41"/>
  <c r="H210" i="41"/>
  <c r="H209" i="41"/>
  <c r="H208" i="41"/>
  <c r="H207" i="41"/>
  <c r="H206" i="41"/>
  <c r="H205" i="41"/>
  <c r="H204" i="41"/>
  <c r="H163" i="10"/>
  <c r="H162" i="10"/>
  <c r="H161" i="10"/>
  <c r="H160" i="10"/>
  <c r="H159" i="10"/>
  <c r="H158" i="10"/>
  <c r="H157" i="10"/>
  <c r="H156" i="10"/>
  <c r="H155" i="10"/>
  <c r="H154" i="10"/>
  <c r="L24" i="16"/>
  <c r="H225" i="41"/>
  <c r="H226" i="41"/>
  <c r="H227" i="41"/>
  <c r="H228" i="41"/>
  <c r="H229" i="41"/>
  <c r="H230" i="41"/>
  <c r="H231" i="41"/>
  <c r="H232" i="41"/>
  <c r="H233" i="41"/>
  <c r="H224" i="41"/>
  <c r="A224" i="41"/>
  <c r="B224" i="41"/>
  <c r="A225" i="41"/>
  <c r="B225" i="41"/>
  <c r="A226" i="41"/>
  <c r="B226" i="41"/>
  <c r="A227" i="41"/>
  <c r="B227" i="41"/>
  <c r="A228" i="41"/>
  <c r="B228" i="41"/>
  <c r="A229" i="41"/>
  <c r="B229" i="41"/>
  <c r="A230" i="41"/>
  <c r="B230" i="41"/>
  <c r="A231" i="41"/>
  <c r="B231" i="41"/>
  <c r="A232" i="41"/>
  <c r="B232" i="41"/>
  <c r="A233" i="41"/>
  <c r="B233" i="41"/>
  <c r="H265" i="41"/>
  <c r="H264" i="41"/>
  <c r="H263" i="41"/>
  <c r="H262" i="41"/>
  <c r="H261" i="41"/>
  <c r="A257" i="41"/>
  <c r="B257" i="41"/>
  <c r="A258" i="41"/>
  <c r="B258" i="41"/>
  <c r="A259" i="41"/>
  <c r="B259" i="41"/>
  <c r="A260" i="41"/>
  <c r="B260" i="41"/>
  <c r="A261" i="41"/>
  <c r="B261" i="41"/>
  <c r="A262" i="41"/>
  <c r="B262" i="41"/>
  <c r="A263" i="41"/>
  <c r="B263" i="41"/>
  <c r="A264" i="41"/>
  <c r="B264" i="41"/>
  <c r="A265" i="41"/>
  <c r="B265" i="41"/>
  <c r="L82" i="16"/>
  <c r="I140" i="32" s="1"/>
  <c r="B171" i="32"/>
  <c r="A171" i="32"/>
  <c r="B170" i="32"/>
  <c r="A170" i="32"/>
  <c r="B169" i="32"/>
  <c r="A169" i="32"/>
  <c r="B168" i="32"/>
  <c r="A168" i="32"/>
  <c r="B167" i="32"/>
  <c r="A167" i="32"/>
  <c r="H163" i="32"/>
  <c r="H168" i="32" s="1"/>
  <c r="H164" i="32"/>
  <c r="H169" i="32" s="1"/>
  <c r="H165" i="32"/>
  <c r="H170" i="32" s="1"/>
  <c r="H166" i="32"/>
  <c r="H171" i="32" s="1"/>
  <c r="H162" i="32"/>
  <c r="H167" i="32" s="1"/>
  <c r="H158" i="32"/>
  <c r="H159" i="32"/>
  <c r="H160" i="32"/>
  <c r="H161" i="32"/>
  <c r="H157" i="32"/>
  <c r="H153" i="32"/>
  <c r="H154" i="32"/>
  <c r="H155" i="32"/>
  <c r="H156" i="32"/>
  <c r="H152" i="32"/>
  <c r="H148" i="32"/>
  <c r="H149" i="32"/>
  <c r="H150" i="32"/>
  <c r="H151" i="32"/>
  <c r="H147" i="32"/>
  <c r="H143" i="32"/>
  <c r="H144" i="32"/>
  <c r="H145" i="32"/>
  <c r="H146" i="32"/>
  <c r="H142" i="32"/>
  <c r="H138" i="32"/>
  <c r="H139" i="32"/>
  <c r="H140" i="32"/>
  <c r="H141" i="32"/>
  <c r="H137" i="32"/>
  <c r="A137" i="32"/>
  <c r="B137" i="32"/>
  <c r="A138" i="32"/>
  <c r="B138" i="32"/>
  <c r="A139" i="32"/>
  <c r="B139" i="32"/>
  <c r="A140" i="32"/>
  <c r="B140" i="32"/>
  <c r="A141" i="32"/>
  <c r="B141" i="32"/>
  <c r="A142" i="32"/>
  <c r="B142" i="32"/>
  <c r="A143" i="32"/>
  <c r="B143" i="32"/>
  <c r="A144" i="32"/>
  <c r="B144" i="32"/>
  <c r="A145" i="32"/>
  <c r="B145" i="32"/>
  <c r="A146" i="32"/>
  <c r="B146" i="32"/>
  <c r="A147" i="32"/>
  <c r="B147" i="32"/>
  <c r="A148" i="32"/>
  <c r="B148" i="32"/>
  <c r="A149" i="32"/>
  <c r="B149" i="32"/>
  <c r="A150" i="32"/>
  <c r="B150" i="32"/>
  <c r="A151" i="32"/>
  <c r="B151" i="32"/>
  <c r="A152" i="32"/>
  <c r="B152" i="32"/>
  <c r="A153" i="32"/>
  <c r="B153" i="32"/>
  <c r="A154" i="32"/>
  <c r="B154" i="32"/>
  <c r="A155" i="32"/>
  <c r="B155" i="32"/>
  <c r="A156" i="32"/>
  <c r="B156" i="32"/>
  <c r="A157" i="32"/>
  <c r="B157" i="32"/>
  <c r="A158" i="32"/>
  <c r="B158" i="32"/>
  <c r="A159" i="32"/>
  <c r="B159" i="32"/>
  <c r="A160" i="32"/>
  <c r="B160" i="32"/>
  <c r="A161" i="32"/>
  <c r="B161" i="32"/>
  <c r="A162" i="32"/>
  <c r="B162" i="32"/>
  <c r="A163" i="32"/>
  <c r="B163" i="32"/>
  <c r="A164" i="32"/>
  <c r="B164" i="32"/>
  <c r="A165" i="32"/>
  <c r="B165" i="32"/>
  <c r="A166" i="32"/>
  <c r="B166" i="32"/>
  <c r="L54" i="16"/>
  <c r="M128" i="10"/>
  <c r="H177" i="41"/>
  <c r="H176" i="41"/>
  <c r="H175" i="41"/>
  <c r="A175" i="41"/>
  <c r="B175" i="41"/>
  <c r="A176" i="41"/>
  <c r="B176" i="41"/>
  <c r="A177" i="41"/>
  <c r="B177" i="41"/>
  <c r="H174" i="41"/>
  <c r="H173" i="41"/>
  <c r="H172" i="41"/>
  <c r="F36" i="6" l="1"/>
  <c r="H21" i="29" s="1"/>
  <c r="H69" i="29" s="1"/>
  <c r="I167" i="32"/>
  <c r="I166" i="32"/>
  <c r="I165" i="32"/>
  <c r="I162" i="32"/>
  <c r="I163" i="32"/>
  <c r="I161" i="32"/>
  <c r="I138" i="32"/>
  <c r="I164" i="32"/>
  <c r="I152" i="32"/>
  <c r="I139" i="32"/>
  <c r="I153" i="32"/>
  <c r="I148" i="32"/>
  <c r="I151" i="32"/>
  <c r="I150" i="32"/>
  <c r="I149" i="32"/>
  <c r="I147" i="32"/>
  <c r="I159" i="32"/>
  <c r="I145" i="32"/>
  <c r="I146" i="32"/>
  <c r="I158" i="32"/>
  <c r="I171" i="32"/>
  <c r="I157" i="32"/>
  <c r="I143" i="32"/>
  <c r="I170" i="32"/>
  <c r="I156" i="32"/>
  <c r="I142" i="32"/>
  <c r="I169" i="32"/>
  <c r="I155" i="32"/>
  <c r="I141" i="32"/>
  <c r="I160" i="32"/>
  <c r="I137" i="32"/>
  <c r="I144" i="32"/>
  <c r="I168" i="32"/>
  <c r="I154" i="32"/>
  <c r="H260" i="41" l="1"/>
  <c r="H259" i="41"/>
  <c r="H258" i="41"/>
  <c r="H257" i="41"/>
  <c r="H256" i="41"/>
  <c r="H255" i="41"/>
  <c r="H254" i="41"/>
  <c r="H253" i="41"/>
  <c r="H252" i="41"/>
  <c r="H251" i="41"/>
  <c r="H250" i="41"/>
  <c r="A251" i="41"/>
  <c r="B251" i="41"/>
  <c r="A252" i="41"/>
  <c r="B252" i="41"/>
  <c r="A253" i="41"/>
  <c r="B253" i="41"/>
  <c r="A254" i="41"/>
  <c r="B254" i="41"/>
  <c r="A255" i="41"/>
  <c r="B255" i="41"/>
  <c r="A256" i="41"/>
  <c r="B256" i="41"/>
  <c r="B250" i="41"/>
  <c r="A250" i="41"/>
  <c r="H422" i="41"/>
  <c r="H421" i="41"/>
  <c r="H420" i="41"/>
  <c r="H419" i="41"/>
  <c r="H418" i="41"/>
  <c r="H400" i="41"/>
  <c r="H399" i="41"/>
  <c r="H398" i="41"/>
  <c r="H397" i="41"/>
  <c r="H396" i="41"/>
  <c r="K4" i="46" l="1"/>
  <c r="A61" i="45"/>
  <c r="B61" i="45"/>
  <c r="A62" i="45"/>
  <c r="B62" i="45"/>
  <c r="A63" i="45"/>
  <c r="B63" i="45"/>
  <c r="A64" i="45"/>
  <c r="B64" i="45"/>
  <c r="A65" i="45"/>
  <c r="B65" i="45"/>
  <c r="A66" i="45"/>
  <c r="B66" i="45"/>
  <c r="N28" i="44"/>
  <c r="H66" i="45" s="1"/>
  <c r="M28" i="44"/>
  <c r="L28" i="44"/>
  <c r="H64" i="45" s="1"/>
  <c r="K28" i="44"/>
  <c r="H63" i="45" s="1"/>
  <c r="I28" i="44" l="1"/>
  <c r="J28" i="44" s="1"/>
  <c r="H62" i="45" s="1"/>
  <c r="H65" i="45"/>
  <c r="H195" i="47"/>
  <c r="H194" i="47"/>
  <c r="H193" i="47"/>
  <c r="H192" i="47"/>
  <c r="H191" i="47"/>
  <c r="H190" i="47"/>
  <c r="H189" i="47"/>
  <c r="H188" i="47"/>
  <c r="H187" i="47"/>
  <c r="H186" i="47"/>
  <c r="H185" i="47"/>
  <c r="H184" i="47"/>
  <c r="H183" i="47"/>
  <c r="H182" i="47"/>
  <c r="H181" i="47"/>
  <c r="H180" i="47"/>
  <c r="H179" i="47"/>
  <c r="H178" i="47"/>
  <c r="H177" i="47"/>
  <c r="H176" i="47"/>
  <c r="H175" i="47"/>
  <c r="H174" i="47"/>
  <c r="H173" i="47"/>
  <c r="H172" i="47"/>
  <c r="H171" i="47"/>
  <c r="H170" i="47"/>
  <c r="H169" i="47"/>
  <c r="H168" i="47"/>
  <c r="H167" i="47"/>
  <c r="H166" i="47"/>
  <c r="H165" i="47"/>
  <c r="H164" i="47"/>
  <c r="H163" i="47"/>
  <c r="H162" i="47"/>
  <c r="H161" i="47"/>
  <c r="H160" i="47"/>
  <c r="H159" i="47"/>
  <c r="H158" i="47"/>
  <c r="H157" i="47"/>
  <c r="H156" i="47"/>
  <c r="H155" i="47"/>
  <c r="H154" i="47"/>
  <c r="H153" i="47"/>
  <c r="H152" i="47"/>
  <c r="H151" i="47"/>
  <c r="H142" i="47"/>
  <c r="H141" i="47"/>
  <c r="H140" i="47"/>
  <c r="H139" i="47"/>
  <c r="H138" i="47"/>
  <c r="H137" i="47"/>
  <c r="H135" i="47"/>
  <c r="H134" i="47"/>
  <c r="H133" i="47"/>
  <c r="H132" i="47"/>
  <c r="H131" i="47"/>
  <c r="H130" i="47"/>
  <c r="H129" i="47"/>
  <c r="H128" i="47"/>
  <c r="H127" i="47"/>
  <c r="H126" i="47"/>
  <c r="H125" i="47"/>
  <c r="H124" i="47"/>
  <c r="H123" i="47"/>
  <c r="H122" i="47"/>
  <c r="H121" i="47"/>
  <c r="H120" i="47"/>
  <c r="H119" i="47"/>
  <c r="H118" i="47"/>
  <c r="H117" i="47"/>
  <c r="H116" i="47"/>
  <c r="H115" i="47"/>
  <c r="H114" i="47"/>
  <c r="H113" i="47"/>
  <c r="H112" i="47"/>
  <c r="H111" i="47"/>
  <c r="H110" i="47"/>
  <c r="H109" i="47"/>
  <c r="H108" i="47"/>
  <c r="H107" i="47"/>
  <c r="H106"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31" i="47"/>
  <c r="H30" i="47"/>
  <c r="H29" i="47"/>
  <c r="H28" i="47"/>
  <c r="H27" i="47"/>
  <c r="H26" i="47"/>
  <c r="H25" i="47"/>
  <c r="H24" i="47"/>
  <c r="H23" i="47"/>
  <c r="H22" i="47"/>
  <c r="H21" i="47"/>
  <c r="H20" i="47"/>
  <c r="H19" i="47"/>
  <c r="H18" i="47"/>
  <c r="H17" i="47"/>
  <c r="H16" i="47"/>
  <c r="H15" i="47"/>
  <c r="H14" i="47"/>
  <c r="H13" i="47"/>
  <c r="H12" i="47"/>
  <c r="H11" i="47"/>
  <c r="H10" i="47"/>
  <c r="H9" i="47"/>
  <c r="H8" i="47"/>
  <c r="H7" i="47"/>
  <c r="H6" i="47"/>
  <c r="H5" i="47"/>
  <c r="H4" i="47"/>
  <c r="H3" i="47"/>
  <c r="H2" i="47"/>
  <c r="H1" i="47"/>
  <c r="A2" i="47"/>
  <c r="B2" i="47"/>
  <c r="A3" i="47"/>
  <c r="B3" i="47"/>
  <c r="A4" i="47"/>
  <c r="B4" i="47"/>
  <c r="A5" i="47"/>
  <c r="B5" i="47"/>
  <c r="A6" i="47"/>
  <c r="B6" i="47"/>
  <c r="A7" i="47"/>
  <c r="B7" i="47"/>
  <c r="A8" i="47"/>
  <c r="B8" i="47"/>
  <c r="A9" i="47"/>
  <c r="B9" i="47"/>
  <c r="A10" i="47"/>
  <c r="B10" i="47"/>
  <c r="A11" i="47"/>
  <c r="B11" i="47"/>
  <c r="A12" i="47"/>
  <c r="B12" i="47"/>
  <c r="A13" i="47"/>
  <c r="B13" i="47"/>
  <c r="A14" i="47"/>
  <c r="B14" i="47"/>
  <c r="A15" i="47"/>
  <c r="B15" i="47"/>
  <c r="A16" i="47"/>
  <c r="B16" i="47"/>
  <c r="A17" i="47"/>
  <c r="B17" i="47"/>
  <c r="A18" i="47"/>
  <c r="B18" i="47"/>
  <c r="A19" i="47"/>
  <c r="B19" i="47"/>
  <c r="A20" i="47"/>
  <c r="B20" i="47"/>
  <c r="A21" i="47"/>
  <c r="B21" i="47"/>
  <c r="A22" i="47"/>
  <c r="B22" i="47"/>
  <c r="A23" i="47"/>
  <c r="B23" i="47"/>
  <c r="A24" i="47"/>
  <c r="B24" i="47"/>
  <c r="A25" i="47"/>
  <c r="B25" i="47"/>
  <c r="A26" i="47"/>
  <c r="B26" i="47"/>
  <c r="A27" i="47"/>
  <c r="B27" i="47"/>
  <c r="A28" i="47"/>
  <c r="B28" i="47"/>
  <c r="A29" i="47"/>
  <c r="B29" i="47"/>
  <c r="A30" i="47"/>
  <c r="B30" i="47"/>
  <c r="A31" i="47"/>
  <c r="B31" i="47"/>
  <c r="A32" i="47"/>
  <c r="B32" i="47"/>
  <c r="A33" i="47"/>
  <c r="B33" i="47"/>
  <c r="A34" i="47"/>
  <c r="B34" i="47"/>
  <c r="A35" i="47"/>
  <c r="B35" i="47"/>
  <c r="A36" i="47"/>
  <c r="B36" i="47"/>
  <c r="A37" i="47"/>
  <c r="B37" i="47"/>
  <c r="A38" i="47"/>
  <c r="B38" i="47"/>
  <c r="A39" i="47"/>
  <c r="B39" i="47"/>
  <c r="A40" i="47"/>
  <c r="B40" i="47"/>
  <c r="A41" i="47"/>
  <c r="B41" i="47"/>
  <c r="A42" i="47"/>
  <c r="B42" i="47"/>
  <c r="A43" i="47"/>
  <c r="B43" i="47"/>
  <c r="A44" i="47"/>
  <c r="B44" i="47"/>
  <c r="A45" i="47"/>
  <c r="B45" i="47"/>
  <c r="A46" i="47"/>
  <c r="B46" i="47"/>
  <c r="A47" i="47"/>
  <c r="B47" i="47"/>
  <c r="A48" i="47"/>
  <c r="B48" i="47"/>
  <c r="A49" i="47"/>
  <c r="B49" i="47"/>
  <c r="A50" i="47"/>
  <c r="B50" i="47"/>
  <c r="A51" i="47"/>
  <c r="B51" i="47"/>
  <c r="A52" i="47"/>
  <c r="B52" i="47"/>
  <c r="A53" i="47"/>
  <c r="B53" i="47"/>
  <c r="A54" i="47"/>
  <c r="B54" i="47"/>
  <c r="A55" i="47"/>
  <c r="B55" i="47"/>
  <c r="A56" i="47"/>
  <c r="B56" i="47"/>
  <c r="A57" i="47"/>
  <c r="B57" i="47"/>
  <c r="A58" i="47"/>
  <c r="B58" i="47"/>
  <c r="A59" i="47"/>
  <c r="B59" i="47"/>
  <c r="A60" i="47"/>
  <c r="B60" i="47"/>
  <c r="A61" i="47"/>
  <c r="B61" i="47"/>
  <c r="A62" i="47"/>
  <c r="B62" i="47"/>
  <c r="A63" i="47"/>
  <c r="B63" i="47"/>
  <c r="A64" i="47"/>
  <c r="B64" i="47"/>
  <c r="A65" i="47"/>
  <c r="B65" i="47"/>
  <c r="A66" i="47"/>
  <c r="B66" i="47"/>
  <c r="A67" i="47"/>
  <c r="B67" i="47"/>
  <c r="A68" i="47"/>
  <c r="B68" i="47"/>
  <c r="A69" i="47"/>
  <c r="B69" i="47"/>
  <c r="A70" i="47"/>
  <c r="B70" i="47"/>
  <c r="A71" i="47"/>
  <c r="B71" i="47"/>
  <c r="A72" i="47"/>
  <c r="B72" i="47"/>
  <c r="A73" i="47"/>
  <c r="B73" i="47"/>
  <c r="A74" i="47"/>
  <c r="B74" i="47"/>
  <c r="A75" i="47"/>
  <c r="B75" i="47"/>
  <c r="A76" i="47"/>
  <c r="B76" i="47"/>
  <c r="A77" i="47"/>
  <c r="B77" i="47"/>
  <c r="A78" i="47"/>
  <c r="B78" i="47"/>
  <c r="A79" i="47"/>
  <c r="B79" i="47"/>
  <c r="A80" i="47"/>
  <c r="B80" i="47"/>
  <c r="A81" i="47"/>
  <c r="B81" i="47"/>
  <c r="A82" i="47"/>
  <c r="B82" i="47"/>
  <c r="A83" i="47"/>
  <c r="B83" i="47"/>
  <c r="A84" i="47"/>
  <c r="B84" i="47"/>
  <c r="A85" i="47"/>
  <c r="B85" i="47"/>
  <c r="A86" i="47"/>
  <c r="B86" i="47"/>
  <c r="A87" i="47"/>
  <c r="B87" i="47"/>
  <c r="A88" i="47"/>
  <c r="B88" i="47"/>
  <c r="A89" i="47"/>
  <c r="B89" i="47"/>
  <c r="A90" i="47"/>
  <c r="B90" i="47"/>
  <c r="A91" i="47"/>
  <c r="B91" i="47"/>
  <c r="A92" i="47"/>
  <c r="B92" i="47"/>
  <c r="A93" i="47"/>
  <c r="B93" i="47"/>
  <c r="A94" i="47"/>
  <c r="B94" i="47"/>
  <c r="A95" i="47"/>
  <c r="B95" i="47"/>
  <c r="A96" i="47"/>
  <c r="B96" i="47"/>
  <c r="A97" i="47"/>
  <c r="B97" i="47"/>
  <c r="A98" i="47"/>
  <c r="B98" i="47"/>
  <c r="A99" i="47"/>
  <c r="B99" i="47"/>
  <c r="A100" i="47"/>
  <c r="B100" i="47"/>
  <c r="A101" i="47"/>
  <c r="B101" i="47"/>
  <c r="A102" i="47"/>
  <c r="B102" i="47"/>
  <c r="A103" i="47"/>
  <c r="B103" i="47"/>
  <c r="A104" i="47"/>
  <c r="B104" i="47"/>
  <c r="A105" i="47"/>
  <c r="B105" i="47"/>
  <c r="A106" i="47"/>
  <c r="B106" i="47"/>
  <c r="A107" i="47"/>
  <c r="B107" i="47"/>
  <c r="A108" i="47"/>
  <c r="B108" i="47"/>
  <c r="A109" i="47"/>
  <c r="B109" i="47"/>
  <c r="A110" i="47"/>
  <c r="B110" i="47"/>
  <c r="A111" i="47"/>
  <c r="B111" i="47"/>
  <c r="A112" i="47"/>
  <c r="B112" i="47"/>
  <c r="A113" i="47"/>
  <c r="B113" i="47"/>
  <c r="A114" i="47"/>
  <c r="B114" i="47"/>
  <c r="A115" i="47"/>
  <c r="B115" i="47"/>
  <c r="A116" i="47"/>
  <c r="B116" i="47"/>
  <c r="A117" i="47"/>
  <c r="B117" i="47"/>
  <c r="A118" i="47"/>
  <c r="B118" i="47"/>
  <c r="A119" i="47"/>
  <c r="B119" i="47"/>
  <c r="A120" i="47"/>
  <c r="B120" i="47"/>
  <c r="A121" i="47"/>
  <c r="B121" i="47"/>
  <c r="A122" i="47"/>
  <c r="B122" i="47"/>
  <c r="A123" i="47"/>
  <c r="B123" i="47"/>
  <c r="A124" i="47"/>
  <c r="B124" i="47"/>
  <c r="A125" i="47"/>
  <c r="B125" i="47"/>
  <c r="A126" i="47"/>
  <c r="B126" i="47"/>
  <c r="A127" i="47"/>
  <c r="B127" i="47"/>
  <c r="A128" i="47"/>
  <c r="B128" i="47"/>
  <c r="A129" i="47"/>
  <c r="B129" i="47"/>
  <c r="A130" i="47"/>
  <c r="B130" i="47"/>
  <c r="A131" i="47"/>
  <c r="B131" i="47"/>
  <c r="A132" i="47"/>
  <c r="B132" i="47"/>
  <c r="A133" i="47"/>
  <c r="B133" i="47"/>
  <c r="A134" i="47"/>
  <c r="B134" i="47"/>
  <c r="A135" i="47"/>
  <c r="B135" i="47"/>
  <c r="A136" i="47"/>
  <c r="B136" i="47"/>
  <c r="A137" i="47"/>
  <c r="B137" i="47"/>
  <c r="A138" i="47"/>
  <c r="B138" i="47"/>
  <c r="A139" i="47"/>
  <c r="B139" i="47"/>
  <c r="A140" i="47"/>
  <c r="B140" i="47"/>
  <c r="A141" i="47"/>
  <c r="B141" i="47"/>
  <c r="A142" i="47"/>
  <c r="B142" i="47"/>
  <c r="A143" i="47"/>
  <c r="B143" i="47"/>
  <c r="A144" i="47"/>
  <c r="B144" i="47"/>
  <c r="A145" i="47"/>
  <c r="B145" i="47"/>
  <c r="A146" i="47"/>
  <c r="B146" i="47"/>
  <c r="A147" i="47"/>
  <c r="B147" i="47"/>
  <c r="A148" i="47"/>
  <c r="B148" i="47"/>
  <c r="A149" i="47"/>
  <c r="B149" i="47"/>
  <c r="A150" i="47"/>
  <c r="B150" i="47"/>
  <c r="A151" i="47"/>
  <c r="B151" i="47"/>
  <c r="A152" i="47"/>
  <c r="B152" i="47"/>
  <c r="A153" i="47"/>
  <c r="B153" i="47"/>
  <c r="A154" i="47"/>
  <c r="B154" i="47"/>
  <c r="A155" i="47"/>
  <c r="B155" i="47"/>
  <c r="A156" i="47"/>
  <c r="B156" i="47"/>
  <c r="A157" i="47"/>
  <c r="B157" i="47"/>
  <c r="A158" i="47"/>
  <c r="B158" i="47"/>
  <c r="A159" i="47"/>
  <c r="B159" i="47"/>
  <c r="A160" i="47"/>
  <c r="B160" i="47"/>
  <c r="A161" i="47"/>
  <c r="B161" i="47"/>
  <c r="A162" i="47"/>
  <c r="B162" i="47"/>
  <c r="A163" i="47"/>
  <c r="B163" i="47"/>
  <c r="A164" i="47"/>
  <c r="B164" i="47"/>
  <c r="A165" i="47"/>
  <c r="B165" i="47"/>
  <c r="A166" i="47"/>
  <c r="B166" i="47"/>
  <c r="A167" i="47"/>
  <c r="B167" i="47"/>
  <c r="A168" i="47"/>
  <c r="B168" i="47"/>
  <c r="A169" i="47"/>
  <c r="B169" i="47"/>
  <c r="A170" i="47"/>
  <c r="B170" i="47"/>
  <c r="A171" i="47"/>
  <c r="B171" i="47"/>
  <c r="A172" i="47"/>
  <c r="B172" i="47"/>
  <c r="A173" i="47"/>
  <c r="B173" i="47"/>
  <c r="A174" i="47"/>
  <c r="B174" i="47"/>
  <c r="A175" i="47"/>
  <c r="B175" i="47"/>
  <c r="A176" i="47"/>
  <c r="B176" i="47"/>
  <c r="A177" i="47"/>
  <c r="B177" i="47"/>
  <c r="A178" i="47"/>
  <c r="B178" i="47"/>
  <c r="A179" i="47"/>
  <c r="B179" i="47"/>
  <c r="A180" i="47"/>
  <c r="B180" i="47"/>
  <c r="A181" i="47"/>
  <c r="B181" i="47"/>
  <c r="A182" i="47"/>
  <c r="B182" i="47"/>
  <c r="A183" i="47"/>
  <c r="B183" i="47"/>
  <c r="A184" i="47"/>
  <c r="B184" i="47"/>
  <c r="A185" i="47"/>
  <c r="B185" i="47"/>
  <c r="A186" i="47"/>
  <c r="B186" i="47"/>
  <c r="A187" i="47"/>
  <c r="B187" i="47"/>
  <c r="A188" i="47"/>
  <c r="B188" i="47"/>
  <c r="A189" i="47"/>
  <c r="B189" i="47"/>
  <c r="A190" i="47"/>
  <c r="B190" i="47"/>
  <c r="A191" i="47"/>
  <c r="B191" i="47"/>
  <c r="A192" i="47"/>
  <c r="B192" i="47"/>
  <c r="A193" i="47"/>
  <c r="B193" i="47"/>
  <c r="A194" i="47"/>
  <c r="B194" i="47"/>
  <c r="A195" i="47"/>
  <c r="B195" i="47"/>
  <c r="B1" i="47"/>
  <c r="A1" i="47"/>
  <c r="H86" i="46"/>
  <c r="H150" i="47" s="1"/>
  <c r="H81" i="46"/>
  <c r="H149" i="47" s="1"/>
  <c r="H76" i="46"/>
  <c r="H148" i="47" s="1"/>
  <c r="H71" i="46"/>
  <c r="H147" i="47" s="1"/>
  <c r="H66" i="46"/>
  <c r="H146" i="47" s="1"/>
  <c r="H61" i="46"/>
  <c r="H145" i="47" s="1"/>
  <c r="H56" i="46"/>
  <c r="H144" i="47" s="1"/>
  <c r="H51" i="46"/>
  <c r="H143" i="47" s="1"/>
  <c r="H46" i="46"/>
  <c r="H41" i="46"/>
  <c r="H36" i="46"/>
  <c r="H31" i="46"/>
  <c r="H26" i="46"/>
  <c r="H21" i="46"/>
  <c r="H16" i="46"/>
  <c r="H136" i="47" s="1"/>
  <c r="E6" i="46"/>
  <c r="H61" i="45" l="1"/>
  <c r="B9" i="35"/>
  <c r="A9" i="35"/>
  <c r="M182" i="10"/>
  <c r="H171" i="41" l="1"/>
  <c r="H170" i="41"/>
  <c r="H169" i="41"/>
  <c r="A172" i="41"/>
  <c r="B172" i="41"/>
  <c r="A173" i="41"/>
  <c r="B173" i="41"/>
  <c r="A174" i="41"/>
  <c r="B174" i="41"/>
  <c r="A98" i="41"/>
  <c r="B98" i="41"/>
  <c r="A99" i="41"/>
  <c r="B99" i="41"/>
  <c r="A100" i="41"/>
  <c r="B100" i="41"/>
  <c r="H49" i="41" l="1"/>
  <c r="H48" i="41"/>
  <c r="A48" i="41"/>
  <c r="B48" i="41"/>
  <c r="A49" i="41"/>
  <c r="B49" i="41"/>
  <c r="M59" i="10"/>
  <c r="I49" i="41" s="1"/>
  <c r="M55" i="10"/>
  <c r="I48" i="41" s="1"/>
  <c r="A2" i="33" l="1"/>
  <c r="B2"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30" i="33"/>
  <c r="B30" i="33"/>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A62" i="33"/>
  <c r="B62" i="33"/>
  <c r="A63" i="33"/>
  <c r="B63" i="33"/>
  <c r="A64" i="33"/>
  <c r="B64" i="33"/>
  <c r="A65" i="33"/>
  <c r="B65" i="33"/>
  <c r="A66" i="33"/>
  <c r="B66" i="33"/>
  <c r="A67" i="33"/>
  <c r="B67" i="33"/>
  <c r="A68" i="33"/>
  <c r="B68" i="33"/>
  <c r="A69" i="33"/>
  <c r="B69" i="33"/>
  <c r="A70" i="33"/>
  <c r="B70" i="33"/>
  <c r="A71" i="33"/>
  <c r="B71" i="33"/>
  <c r="A72" i="33"/>
  <c r="B72" i="33"/>
  <c r="A73" i="33"/>
  <c r="B73" i="33"/>
  <c r="A74" i="33"/>
  <c r="B74" i="33"/>
  <c r="A75" i="33"/>
  <c r="B75" i="33"/>
  <c r="A76" i="33"/>
  <c r="B76" i="33"/>
  <c r="A77" i="33"/>
  <c r="B77" i="33"/>
  <c r="A78" i="33"/>
  <c r="B78" i="33"/>
  <c r="A79" i="33"/>
  <c r="B79" i="33"/>
  <c r="A80" i="33"/>
  <c r="B80" i="33"/>
  <c r="A81" i="33"/>
  <c r="B81" i="33"/>
  <c r="A82" i="33"/>
  <c r="B82" i="33"/>
  <c r="A83" i="33"/>
  <c r="B83" i="33"/>
  <c r="A84" i="33"/>
  <c r="B84" i="33"/>
  <c r="A85" i="33"/>
  <c r="B85" i="33"/>
  <c r="A86" i="33"/>
  <c r="B86" i="33"/>
  <c r="A87" i="33"/>
  <c r="B87" i="33"/>
  <c r="A88" i="33"/>
  <c r="B88" i="33"/>
  <c r="A89" i="33"/>
  <c r="B89" i="33"/>
  <c r="A90" i="33"/>
  <c r="B90" i="33"/>
  <c r="A91" i="33"/>
  <c r="B91" i="33"/>
  <c r="A92" i="33"/>
  <c r="B92" i="33"/>
  <c r="A93" i="33"/>
  <c r="B93" i="33"/>
  <c r="A94" i="33"/>
  <c r="B94" i="33"/>
  <c r="A95" i="33"/>
  <c r="B95" i="33"/>
  <c r="A96" i="33"/>
  <c r="B96" i="33"/>
  <c r="A97" i="33"/>
  <c r="B97" i="33"/>
  <c r="A98" i="33"/>
  <c r="B98" i="33"/>
  <c r="A99" i="33"/>
  <c r="B99" i="33"/>
  <c r="A100" i="33"/>
  <c r="B100" i="33"/>
  <c r="A101" i="33"/>
  <c r="B101" i="33"/>
  <c r="A102" i="33"/>
  <c r="B102" i="33"/>
  <c r="A103" i="33"/>
  <c r="B103" i="33"/>
  <c r="A104" i="33"/>
  <c r="B104" i="33"/>
  <c r="A105" i="33"/>
  <c r="B105" i="33"/>
  <c r="A106" i="33"/>
  <c r="B106" i="33"/>
  <c r="A107" i="33"/>
  <c r="B107" i="33"/>
  <c r="A108" i="33"/>
  <c r="B108" i="33"/>
  <c r="A109" i="33"/>
  <c r="B109" i="33"/>
  <c r="A110" i="33"/>
  <c r="B110" i="33"/>
  <c r="A111" i="33"/>
  <c r="B111" i="33"/>
  <c r="A112" i="33"/>
  <c r="B112" i="33"/>
  <c r="A113" i="33"/>
  <c r="B113" i="33"/>
  <c r="A114" i="33"/>
  <c r="B114" i="33"/>
  <c r="A115" i="33"/>
  <c r="B115" i="33"/>
  <c r="A116" i="33"/>
  <c r="B116" i="33"/>
  <c r="A117" i="33"/>
  <c r="B117" i="33"/>
  <c r="A118" i="33"/>
  <c r="B118" i="33"/>
  <c r="A119" i="33"/>
  <c r="B119" i="33"/>
  <c r="A120" i="33"/>
  <c r="B120" i="33"/>
  <c r="A121" i="33"/>
  <c r="B121" i="33"/>
  <c r="A122" i="33"/>
  <c r="B122" i="33"/>
  <c r="A123" i="33"/>
  <c r="B123" i="33"/>
  <c r="A124" i="33"/>
  <c r="B124" i="33"/>
  <c r="U18" i="9"/>
  <c r="L15" i="18"/>
  <c r="H93" i="31"/>
  <c r="H92" i="31"/>
  <c r="A92" i="31"/>
  <c r="B92" i="31"/>
  <c r="A93" i="31"/>
  <c r="B93" i="31"/>
  <c r="A94" i="31"/>
  <c r="B94" i="31"/>
  <c r="J87" i="17"/>
  <c r="I93" i="31" s="1"/>
  <c r="A30" i="30" l="1"/>
  <c r="B30" i="30"/>
  <c r="H30" i="30"/>
  <c r="A31" i="30"/>
  <c r="B31" i="30"/>
  <c r="H31" i="30"/>
  <c r="A32" i="30"/>
  <c r="B32" i="30"/>
  <c r="H32" i="30"/>
  <c r="A33" i="30"/>
  <c r="B33" i="30"/>
  <c r="H33" i="30"/>
  <c r="A34" i="30"/>
  <c r="B34" i="30"/>
  <c r="H34" i="30"/>
  <c r="A35" i="30"/>
  <c r="B35" i="30"/>
  <c r="H35" i="30"/>
  <c r="A36" i="30"/>
  <c r="B36" i="30"/>
  <c r="H36" i="30"/>
  <c r="A37" i="30"/>
  <c r="B37" i="30"/>
  <c r="H37" i="30"/>
  <c r="A38" i="30"/>
  <c r="B38" i="30"/>
  <c r="H38" i="30"/>
  <c r="A39" i="30"/>
  <c r="B39" i="30"/>
  <c r="H39" i="30"/>
  <c r="A40" i="30"/>
  <c r="B40" i="30"/>
  <c r="H40" i="30"/>
  <c r="A41" i="30"/>
  <c r="B41" i="30"/>
  <c r="H41" i="30"/>
  <c r="A42" i="30"/>
  <c r="B42" i="30"/>
  <c r="H42" i="30"/>
  <c r="A43" i="30"/>
  <c r="B43" i="30"/>
  <c r="H43" i="30"/>
  <c r="A44" i="30"/>
  <c r="B44" i="30"/>
  <c r="H44" i="30"/>
  <c r="A45" i="30"/>
  <c r="B45" i="30"/>
  <c r="H45" i="30"/>
  <c r="A46" i="30"/>
  <c r="B46" i="30"/>
  <c r="H46" i="30"/>
  <c r="A47" i="30"/>
  <c r="B47" i="30"/>
  <c r="H47" i="30"/>
  <c r="A48" i="30"/>
  <c r="B48" i="30"/>
  <c r="H48" i="30"/>
  <c r="A49" i="30"/>
  <c r="B49" i="30"/>
  <c r="H49" i="30"/>
  <c r="I55" i="12"/>
  <c r="I54" i="12"/>
  <c r="H133" i="32"/>
  <c r="B134" i="32"/>
  <c r="A134" i="32"/>
  <c r="B133" i="32"/>
  <c r="A133" i="32"/>
  <c r="L71" i="16"/>
  <c r="I133" i="32" s="1"/>
  <c r="J72" i="16"/>
  <c r="H134" i="32" s="1"/>
  <c r="I71" i="16"/>
  <c r="B67" i="32"/>
  <c r="A67" i="32"/>
  <c r="H57" i="32"/>
  <c r="H58" i="32"/>
  <c r="H59" i="32"/>
  <c r="H60" i="32"/>
  <c r="H61" i="32"/>
  <c r="H62" i="32"/>
  <c r="H63" i="32"/>
  <c r="H64" i="32"/>
  <c r="H65" i="32"/>
  <c r="H56" i="32"/>
  <c r="H37" i="32"/>
  <c r="H38" i="32"/>
  <c r="H39" i="32"/>
  <c r="H40" i="32"/>
  <c r="H41" i="32"/>
  <c r="H42" i="32"/>
  <c r="H43" i="32"/>
  <c r="H44" i="32"/>
  <c r="H45" i="32"/>
  <c r="H36" i="32"/>
  <c r="H27" i="32"/>
  <c r="H28" i="32"/>
  <c r="H29" i="32"/>
  <c r="H30" i="32"/>
  <c r="H31" i="32"/>
  <c r="H32" i="32"/>
  <c r="H33" i="32"/>
  <c r="H34" i="32"/>
  <c r="H35" i="32"/>
  <c r="H26" i="32"/>
  <c r="H17" i="32"/>
  <c r="H18" i="32"/>
  <c r="H19" i="32"/>
  <c r="H20" i="32"/>
  <c r="H21" i="32"/>
  <c r="H22" i="32"/>
  <c r="H23" i="32"/>
  <c r="H24" i="32"/>
  <c r="H25" i="32"/>
  <c r="H16" i="32"/>
  <c r="A56" i="32"/>
  <c r="B56" i="32"/>
  <c r="A57" i="32"/>
  <c r="B57" i="32"/>
  <c r="A58" i="32"/>
  <c r="B58" i="32"/>
  <c r="A59" i="32"/>
  <c r="B59" i="32"/>
  <c r="A60" i="32"/>
  <c r="B60" i="32"/>
  <c r="A61" i="32"/>
  <c r="B61" i="32"/>
  <c r="A62" i="32"/>
  <c r="B62" i="32"/>
  <c r="A63" i="32"/>
  <c r="B63" i="32"/>
  <c r="A64" i="32"/>
  <c r="B64" i="32"/>
  <c r="A65" i="32"/>
  <c r="B65" i="32"/>
  <c r="J38" i="16"/>
  <c r="H67" i="32" s="1"/>
  <c r="L38" i="16"/>
  <c r="I67" i="32" s="1"/>
  <c r="I60" i="32"/>
  <c r="J27" i="16"/>
  <c r="H46" i="32" s="1"/>
  <c r="J28" i="16"/>
  <c r="H47" i="32" s="1"/>
  <c r="J29" i="16"/>
  <c r="H48" i="32" s="1"/>
  <c r="J30" i="16"/>
  <c r="H49" i="32" s="1"/>
  <c r="J31" i="16"/>
  <c r="H50" i="32" s="1"/>
  <c r="J32" i="16"/>
  <c r="H51" i="32" s="1"/>
  <c r="J33" i="16"/>
  <c r="H52" i="32" s="1"/>
  <c r="J34" i="16"/>
  <c r="H53" i="32" s="1"/>
  <c r="J35" i="16"/>
  <c r="H54" i="32" s="1"/>
  <c r="J36" i="16"/>
  <c r="H55" i="32" s="1"/>
  <c r="H121" i="32"/>
  <c r="H131" i="32" s="1"/>
  <c r="H120" i="32"/>
  <c r="H130" i="32" s="1"/>
  <c r="H119" i="32"/>
  <c r="H129" i="32" s="1"/>
  <c r="H118" i="32"/>
  <c r="H128" i="32" s="1"/>
  <c r="H117" i="32"/>
  <c r="H127" i="32" s="1"/>
  <c r="H116" i="32"/>
  <c r="H126" i="32" s="1"/>
  <c r="H115" i="32"/>
  <c r="H125" i="32" s="1"/>
  <c r="H114" i="32"/>
  <c r="H124" i="32" s="1"/>
  <c r="H113" i="32"/>
  <c r="H123" i="32" s="1"/>
  <c r="H112" i="32"/>
  <c r="H122" i="32" s="1"/>
  <c r="A112" i="32"/>
  <c r="B112" i="32"/>
  <c r="A113" i="32"/>
  <c r="B113" i="32"/>
  <c r="A114" i="32"/>
  <c r="B114" i="32"/>
  <c r="A115" i="32"/>
  <c r="B115" i="32"/>
  <c r="A116" i="32"/>
  <c r="B116" i="32"/>
  <c r="A117" i="32"/>
  <c r="B117" i="32"/>
  <c r="A118" i="32"/>
  <c r="B118" i="32"/>
  <c r="A119" i="32"/>
  <c r="B119" i="32"/>
  <c r="A120" i="32"/>
  <c r="B120" i="32"/>
  <c r="A121" i="32"/>
  <c r="B121" i="32"/>
  <c r="A122" i="32"/>
  <c r="B122" i="32"/>
  <c r="A123" i="32"/>
  <c r="B123" i="32"/>
  <c r="A124" i="32"/>
  <c r="B124" i="32"/>
  <c r="A125" i="32"/>
  <c r="B125" i="32"/>
  <c r="A126" i="32"/>
  <c r="B126" i="32"/>
  <c r="A127" i="32"/>
  <c r="B127" i="32"/>
  <c r="A128" i="32"/>
  <c r="B128" i="32"/>
  <c r="A129" i="32"/>
  <c r="B129" i="32"/>
  <c r="A130" i="32"/>
  <c r="B130" i="32"/>
  <c r="A131" i="32"/>
  <c r="B131" i="32"/>
  <c r="A132" i="32"/>
  <c r="B132" i="32"/>
  <c r="I71" i="32"/>
  <c r="H41" i="26"/>
  <c r="H40" i="26"/>
  <c r="H39" i="26"/>
  <c r="H38" i="26"/>
  <c r="H37" i="26"/>
  <c r="H36" i="26"/>
  <c r="H35" i="26"/>
  <c r="H34" i="26"/>
  <c r="H33" i="26"/>
  <c r="H32" i="26"/>
  <c r="H31" i="26"/>
  <c r="H30" i="26"/>
  <c r="H29" i="26"/>
  <c r="H28" i="26"/>
  <c r="H27" i="26"/>
  <c r="H26" i="26"/>
  <c r="H25" i="26"/>
  <c r="H24" i="26"/>
  <c r="H23" i="26"/>
  <c r="H22" i="26"/>
  <c r="A22" i="26"/>
  <c r="B22" i="26"/>
  <c r="A23" i="26"/>
  <c r="B23" i="26"/>
  <c r="A24" i="26"/>
  <c r="B24" i="26"/>
  <c r="A25" i="26"/>
  <c r="B25" i="26"/>
  <c r="A26" i="26"/>
  <c r="B26" i="26"/>
  <c r="A27" i="26"/>
  <c r="B27" i="26"/>
  <c r="A28" i="26"/>
  <c r="B28" i="26"/>
  <c r="A29" i="26"/>
  <c r="B29" i="26"/>
  <c r="A30" i="26"/>
  <c r="B30" i="26"/>
  <c r="A31" i="26"/>
  <c r="B31" i="26"/>
  <c r="A32" i="26"/>
  <c r="B32" i="26"/>
  <c r="A33" i="26"/>
  <c r="B33" i="26"/>
  <c r="A34" i="26"/>
  <c r="B34" i="26"/>
  <c r="A35" i="26"/>
  <c r="B35" i="26"/>
  <c r="A36" i="26"/>
  <c r="B36" i="26"/>
  <c r="A37" i="26"/>
  <c r="B37" i="26"/>
  <c r="A38" i="26"/>
  <c r="B38" i="26"/>
  <c r="L50" i="14"/>
  <c r="I22" i="26" s="1"/>
  <c r="J57" i="14"/>
  <c r="H46" i="26" s="1"/>
  <c r="J56" i="14"/>
  <c r="H45" i="26" s="1"/>
  <c r="J55" i="14"/>
  <c r="H44" i="26" s="1"/>
  <c r="J54" i="14"/>
  <c r="H43" i="26" s="1"/>
  <c r="J53" i="14"/>
  <c r="H42" i="26" s="1"/>
  <c r="H71" i="32"/>
  <c r="B71" i="32"/>
  <c r="A71" i="32"/>
  <c r="I134" i="32" l="1"/>
  <c r="J40" i="16"/>
  <c r="I58" i="32"/>
  <c r="I57" i="32"/>
  <c r="I63" i="32"/>
  <c r="I59" i="32"/>
  <c r="I65" i="32"/>
  <c r="I64" i="32"/>
  <c r="I62" i="32"/>
  <c r="I56" i="32"/>
  <c r="I61" i="32"/>
  <c r="I122" i="32"/>
  <c r="I124" i="32"/>
  <c r="I123" i="32"/>
  <c r="I121" i="32"/>
  <c r="I120" i="32"/>
  <c r="I119" i="32"/>
  <c r="I118" i="32"/>
  <c r="I131" i="32"/>
  <c r="I117" i="32"/>
  <c r="I130" i="32"/>
  <c r="I116" i="32"/>
  <c r="I129" i="32"/>
  <c r="I115" i="32"/>
  <c r="I128" i="32"/>
  <c r="I114" i="32"/>
  <c r="I113" i="32"/>
  <c r="I112" i="32"/>
  <c r="I127" i="32"/>
  <c r="I126" i="32"/>
  <c r="I125" i="32"/>
  <c r="I111" i="32"/>
  <c r="I26" i="26"/>
  <c r="I31" i="26"/>
  <c r="I30" i="26"/>
  <c r="I29" i="26"/>
  <c r="I28" i="26"/>
  <c r="I27" i="26"/>
  <c r="I25" i="26"/>
  <c r="I24" i="26"/>
  <c r="I37" i="26"/>
  <c r="I23" i="26"/>
  <c r="I35" i="26"/>
  <c r="I34" i="26"/>
  <c r="I33" i="26"/>
  <c r="I32" i="26"/>
  <c r="I36" i="26"/>
  <c r="H417" i="41"/>
  <c r="H416" i="41"/>
  <c r="A416" i="41"/>
  <c r="B416" i="41"/>
  <c r="A417" i="41"/>
  <c r="B417" i="41"/>
  <c r="A418" i="41"/>
  <c r="B418" i="41"/>
  <c r="A419" i="41"/>
  <c r="B419" i="41"/>
  <c r="A420" i="41"/>
  <c r="B420" i="41"/>
  <c r="A421" i="41"/>
  <c r="B421" i="41"/>
  <c r="A422" i="41"/>
  <c r="B422" i="41"/>
  <c r="H395" i="41"/>
  <c r="H394" i="41"/>
  <c r="A394" i="41"/>
  <c r="B394" i="41"/>
  <c r="A395" i="41"/>
  <c r="B395" i="41"/>
  <c r="A396" i="41"/>
  <c r="B396" i="41"/>
  <c r="A397" i="41"/>
  <c r="B397" i="41"/>
  <c r="A398" i="41"/>
  <c r="B398" i="41"/>
  <c r="A399" i="41"/>
  <c r="B399" i="41"/>
  <c r="A400" i="41"/>
  <c r="B400" i="41"/>
  <c r="A406" i="41"/>
  <c r="B406" i="41"/>
  <c r="H337" i="41"/>
  <c r="H336" i="41"/>
  <c r="A339" i="41"/>
  <c r="B339" i="41"/>
  <c r="A340" i="41"/>
  <c r="B340" i="41"/>
  <c r="A341" i="41"/>
  <c r="B341" i="41"/>
  <c r="A342" i="41"/>
  <c r="B342" i="41"/>
  <c r="A348" i="41"/>
  <c r="B348" i="41"/>
  <c r="A336" i="41" l="1"/>
  <c r="B336" i="41"/>
  <c r="A337" i="41"/>
  <c r="B337" i="41"/>
  <c r="B103" i="41" l="1"/>
  <c r="G81" i="12" l="1"/>
  <c r="H16" i="34"/>
  <c r="H15" i="34"/>
  <c r="H14" i="34"/>
  <c r="H13" i="34"/>
  <c r="H12" i="34"/>
  <c r="J24" i="17"/>
  <c r="I7" i="31" s="1"/>
  <c r="M139" i="10"/>
  <c r="I180" i="41" s="1"/>
  <c r="I15" i="17"/>
  <c r="J196" i="10"/>
  <c r="H268" i="41" s="1"/>
  <c r="I196" i="10"/>
  <c r="H267" i="41" s="1"/>
  <c r="H196" i="10"/>
  <c r="H266" i="41" s="1"/>
  <c r="J8" i="6"/>
  <c r="I8" i="5"/>
  <c r="G201" i="10"/>
  <c r="G179" i="10"/>
  <c r="G149" i="10"/>
  <c r="G102" i="10"/>
  <c r="J93" i="10"/>
  <c r="G80" i="10"/>
  <c r="G77" i="10"/>
  <c r="G72" i="10"/>
  <c r="J66" i="10"/>
  <c r="G48" i="10"/>
  <c r="G45" i="10"/>
  <c r="H24" i="10"/>
  <c r="E39" i="17"/>
  <c r="E25" i="17"/>
  <c r="I21" i="16"/>
  <c r="J25" i="20"/>
  <c r="J22" i="20"/>
  <c r="H29" i="22"/>
  <c r="I12" i="22"/>
  <c r="H2261" i="25"/>
  <c r="H2259" i="25"/>
  <c r="H2238" i="25"/>
  <c r="H2237" i="25"/>
  <c r="H2236" i="25"/>
  <c r="H2234" i="25"/>
  <c r="H2233" i="25"/>
  <c r="H2232" i="25"/>
  <c r="H2230" i="25"/>
  <c r="H2229" i="25"/>
  <c r="H2228" i="25"/>
  <c r="H2226" i="25"/>
  <c r="H2225" i="25"/>
  <c r="H2224" i="25"/>
  <c r="H2217" i="25"/>
  <c r="H2215" i="25"/>
  <c r="H2213" i="25"/>
  <c r="H2211" i="25"/>
  <c r="H2210" i="25"/>
  <c r="H2208" i="25"/>
  <c r="H2207" i="25"/>
  <c r="H2206" i="25"/>
  <c r="H2204" i="25"/>
  <c r="H2203" i="25"/>
  <c r="H2202" i="25"/>
  <c r="H2200" i="25"/>
  <c r="H2199" i="25"/>
  <c r="H2198" i="25"/>
  <c r="H2196" i="25"/>
  <c r="H2195" i="25"/>
  <c r="H2194" i="25"/>
  <c r="H2192" i="25"/>
  <c r="H2191" i="25"/>
  <c r="H2190" i="25"/>
  <c r="H2188" i="25"/>
  <c r="H2187" i="25"/>
  <c r="H2186" i="25"/>
  <c r="H2184" i="25"/>
  <c r="H2183" i="25"/>
  <c r="H2182" i="25"/>
  <c r="H2180" i="25"/>
  <c r="H2179" i="25"/>
  <c r="H2178" i="25"/>
  <c r="H2176" i="25"/>
  <c r="H2175" i="25"/>
  <c r="H2174" i="25"/>
  <c r="H2172" i="25"/>
  <c r="H2171" i="25"/>
  <c r="H2170" i="25"/>
  <c r="H2168" i="25"/>
  <c r="H2167" i="25"/>
  <c r="H2166" i="25"/>
  <c r="H2164" i="25"/>
  <c r="H2163" i="25"/>
  <c r="H2162" i="25"/>
  <c r="H2160" i="25"/>
  <c r="H2159" i="25"/>
  <c r="H2158" i="25"/>
  <c r="H2156" i="25"/>
  <c r="H2155" i="25"/>
  <c r="H2154" i="25"/>
  <c r="H2152" i="25"/>
  <c r="H2151" i="25"/>
  <c r="H2150" i="25"/>
  <c r="H2144" i="25"/>
  <c r="H2143" i="25"/>
  <c r="H2142" i="25"/>
  <c r="H2140" i="25"/>
  <c r="H2139" i="25"/>
  <c r="H2138" i="25"/>
  <c r="H2132" i="25"/>
  <c r="H2131" i="25"/>
  <c r="H2130" i="25"/>
  <c r="H2128" i="25"/>
  <c r="H2127" i="25"/>
  <c r="H2126" i="25"/>
  <c r="H2124" i="25"/>
  <c r="H2123" i="25"/>
  <c r="H2122" i="25"/>
  <c r="H2120" i="25"/>
  <c r="H2119" i="25"/>
  <c r="H2118" i="25"/>
  <c r="H2116" i="25"/>
  <c r="H2115" i="25"/>
  <c r="H2114" i="25"/>
  <c r="H2112" i="25"/>
  <c r="H2111" i="25"/>
  <c r="H2110" i="25"/>
  <c r="H2100" i="25"/>
  <c r="H2099" i="25"/>
  <c r="H2098" i="25"/>
  <c r="H2096" i="25"/>
  <c r="H2095" i="25"/>
  <c r="H2094" i="25"/>
  <c r="H2092" i="25"/>
  <c r="H2091" i="25"/>
  <c r="H2090" i="25"/>
  <c r="H2088" i="25"/>
  <c r="H2087" i="25"/>
  <c r="H2086" i="25"/>
  <c r="H2084" i="25"/>
  <c r="H2083" i="25"/>
  <c r="H2082" i="25"/>
  <c r="H2080" i="25"/>
  <c r="H2079" i="25"/>
  <c r="H2078" i="25"/>
  <c r="H2076" i="25"/>
  <c r="H2075" i="25"/>
  <c r="H2074" i="25"/>
  <c r="H2072" i="25"/>
  <c r="H2071" i="25"/>
  <c r="H2070" i="25"/>
  <c r="H2068" i="25"/>
  <c r="H2067" i="25"/>
  <c r="H2066" i="25"/>
  <c r="H2060" i="25"/>
  <c r="H2059" i="25"/>
  <c r="H2058" i="25"/>
  <c r="H2056" i="25"/>
  <c r="H2055" i="25"/>
  <c r="H2054" i="25"/>
  <c r="H2048" i="25"/>
  <c r="H2047" i="25"/>
  <c r="H2046" i="25"/>
  <c r="H2044" i="25"/>
  <c r="H2043" i="25"/>
  <c r="H2042" i="25"/>
  <c r="H2040" i="25"/>
  <c r="H2039" i="25"/>
  <c r="H2038" i="25"/>
  <c r="H2036" i="25"/>
  <c r="H2035" i="25"/>
  <c r="H2034" i="25"/>
  <c r="H2032" i="25"/>
  <c r="H2031" i="25"/>
  <c r="H2030" i="25"/>
  <c r="H2028" i="25"/>
  <c r="H2027" i="25"/>
  <c r="H2026" i="25"/>
  <c r="H2012" i="25"/>
  <c r="H2011" i="25"/>
  <c r="H2010" i="25"/>
  <c r="H2008" i="25"/>
  <c r="H2007" i="25"/>
  <c r="H2006" i="25"/>
  <c r="H2004" i="25"/>
  <c r="H2003" i="25"/>
  <c r="H2002" i="25"/>
  <c r="H2000" i="25"/>
  <c r="H1999" i="25"/>
  <c r="H1998" i="25"/>
  <c r="H1996" i="25"/>
  <c r="H1995" i="25"/>
  <c r="H1994" i="25"/>
  <c r="H1988" i="25"/>
  <c r="H1987" i="25"/>
  <c r="H1986" i="25"/>
  <c r="H1984" i="25"/>
  <c r="H1983" i="25"/>
  <c r="H1982" i="25"/>
  <c r="H1980" i="25"/>
  <c r="H1979" i="25"/>
  <c r="H1978" i="25"/>
  <c r="H1976" i="25"/>
  <c r="H1975" i="25"/>
  <c r="H1974" i="25"/>
  <c r="H1972" i="25"/>
  <c r="H1971" i="25"/>
  <c r="H1970" i="25"/>
  <c r="H1968" i="25"/>
  <c r="H1967" i="25"/>
  <c r="H1966" i="25"/>
  <c r="H1964" i="25"/>
  <c r="H1963" i="25"/>
  <c r="H1962" i="25"/>
  <c r="H1960" i="25"/>
  <c r="H1959" i="25"/>
  <c r="H1958" i="25"/>
  <c r="H1956" i="25"/>
  <c r="H1955" i="25"/>
  <c r="H1954" i="25"/>
  <c r="H1952" i="25"/>
  <c r="H1951" i="25"/>
  <c r="H1950" i="25"/>
  <c r="H1948" i="25"/>
  <c r="H1947" i="25"/>
  <c r="H1946" i="25"/>
  <c r="H1940" i="25"/>
  <c r="H1939" i="25"/>
  <c r="H1938" i="25"/>
  <c r="H1936" i="25"/>
  <c r="H1935" i="25"/>
  <c r="H1934" i="25"/>
  <c r="H1928" i="25"/>
  <c r="H1927" i="25"/>
  <c r="H1926" i="25"/>
  <c r="H1924" i="25"/>
  <c r="H1923" i="25"/>
  <c r="H1922" i="25"/>
  <c r="H1920" i="25"/>
  <c r="H1919" i="25"/>
  <c r="H1918" i="25"/>
  <c r="H1912" i="25"/>
  <c r="H1911" i="25"/>
  <c r="H1910" i="25"/>
  <c r="H1908" i="25"/>
  <c r="H1907" i="25"/>
  <c r="H1906" i="25"/>
  <c r="H1904" i="25"/>
  <c r="H1903" i="25"/>
  <c r="H1902" i="25"/>
  <c r="H1900" i="25"/>
  <c r="H1899" i="25"/>
  <c r="H1898" i="25"/>
  <c r="H1896" i="25"/>
  <c r="H1895" i="25"/>
  <c r="H1894" i="25"/>
  <c r="H1884" i="25"/>
  <c r="H1883" i="25"/>
  <c r="H1882" i="25"/>
  <c r="H1880" i="25"/>
  <c r="H1879" i="25"/>
  <c r="H1878" i="25"/>
  <c r="H1876" i="25"/>
  <c r="H1875" i="25"/>
  <c r="H1874" i="25"/>
  <c r="H1872" i="25"/>
  <c r="H1871" i="25"/>
  <c r="H1870" i="25"/>
  <c r="H1868" i="25"/>
  <c r="H1867" i="25"/>
  <c r="H1866" i="25"/>
  <c r="H1856" i="25"/>
  <c r="H1855" i="25"/>
  <c r="H1854" i="25"/>
  <c r="H1852" i="25"/>
  <c r="H1851" i="25"/>
  <c r="H1850" i="25"/>
  <c r="H1848" i="25"/>
  <c r="H1847" i="25"/>
  <c r="H1846" i="25"/>
  <c r="H1844" i="25"/>
  <c r="H1843" i="25"/>
  <c r="H1842" i="25"/>
  <c r="H1840" i="25"/>
  <c r="H1839" i="25"/>
  <c r="H1838" i="25"/>
  <c r="H1824" i="25"/>
  <c r="H1823" i="25"/>
  <c r="H1822" i="25"/>
  <c r="H1820" i="25"/>
  <c r="H1819" i="25"/>
  <c r="H1818" i="25"/>
  <c r="H1817" i="25"/>
  <c r="H1816" i="25"/>
  <c r="H1815" i="25"/>
  <c r="H1814" i="25"/>
  <c r="H1813" i="25"/>
  <c r="H1807" i="25"/>
  <c r="H1806" i="25"/>
  <c r="H1805" i="25"/>
  <c r="H1803" i="25"/>
  <c r="H1802" i="25"/>
  <c r="H1801" i="25"/>
  <c r="H1799" i="25"/>
  <c r="H1798" i="25"/>
  <c r="H1797" i="25"/>
  <c r="H1795" i="25"/>
  <c r="H1794" i="25"/>
  <c r="H1793" i="25"/>
  <c r="H1787" i="25"/>
  <c r="H1786" i="25"/>
  <c r="H1785" i="25"/>
  <c r="H1783" i="25"/>
  <c r="H1782" i="25"/>
  <c r="H1781" i="25"/>
  <c r="H1779" i="25"/>
  <c r="H1778" i="25"/>
  <c r="H1777" i="25"/>
  <c r="H1775" i="25"/>
  <c r="H1774" i="25"/>
  <c r="H1773" i="25"/>
  <c r="H1771" i="25"/>
  <c r="H1770" i="25"/>
  <c r="H1769" i="25"/>
  <c r="H1767" i="25"/>
  <c r="H1766" i="25"/>
  <c r="H1765" i="25"/>
  <c r="H1763" i="25"/>
  <c r="H1762" i="25"/>
  <c r="H1761" i="25"/>
  <c r="H1759" i="25"/>
  <c r="H1758" i="25"/>
  <c r="H1757" i="25"/>
  <c r="H1755" i="25"/>
  <c r="H1754" i="25"/>
  <c r="H1753" i="25"/>
  <c r="H1747" i="25"/>
  <c r="H1746" i="25"/>
  <c r="H1745" i="25"/>
  <c r="H1743" i="25"/>
  <c r="H1742" i="25"/>
  <c r="H1741" i="25"/>
  <c r="H1735" i="25"/>
  <c r="H1734" i="25"/>
  <c r="H1733" i="25"/>
  <c r="H1731" i="25"/>
  <c r="H1730" i="25"/>
  <c r="H1729" i="25"/>
  <c r="H1723" i="25"/>
  <c r="H1722" i="25"/>
  <c r="H1721" i="25"/>
  <c r="H1719" i="25"/>
  <c r="H1718" i="25"/>
  <c r="H1717" i="25"/>
  <c r="H1715" i="25"/>
  <c r="H1714" i="25"/>
  <c r="H1713" i="25"/>
  <c r="H1711" i="25"/>
  <c r="H1710" i="25"/>
  <c r="H1709" i="25"/>
  <c r="H1695" i="25"/>
  <c r="H1694" i="25"/>
  <c r="H1693" i="25"/>
  <c r="H1691" i="25"/>
  <c r="H1690" i="25"/>
  <c r="H1689" i="25"/>
  <c r="H1687" i="25"/>
  <c r="H1686" i="25"/>
  <c r="H1685" i="25"/>
  <c r="H1683" i="25"/>
  <c r="H1682" i="25"/>
  <c r="H1681" i="25"/>
  <c r="H1679" i="25"/>
  <c r="H1678" i="25"/>
  <c r="H1677" i="25"/>
  <c r="H1667" i="25"/>
  <c r="H1666" i="25"/>
  <c r="H1665" i="25"/>
  <c r="H1663" i="25"/>
  <c r="H1662" i="25"/>
  <c r="H1661" i="25"/>
  <c r="H1659" i="25"/>
  <c r="H1658" i="25"/>
  <c r="H1657" i="25"/>
  <c r="H1655" i="25"/>
  <c r="H1654" i="25"/>
  <c r="H1653" i="25"/>
  <c r="H1651" i="25"/>
  <c r="H1650" i="25"/>
  <c r="H1649" i="25"/>
  <c r="H1635" i="25"/>
  <c r="H1634" i="25"/>
  <c r="H1633" i="25"/>
  <c r="H1631" i="25"/>
  <c r="H1630" i="25"/>
  <c r="H1629" i="25"/>
  <c r="H1628" i="25"/>
  <c r="H1627" i="25"/>
  <c r="H1626" i="25"/>
  <c r="H1624" i="25"/>
  <c r="H1623" i="25"/>
  <c r="H1622" i="25"/>
  <c r="H1620" i="25"/>
  <c r="H1619" i="25"/>
  <c r="H1618" i="25"/>
  <c r="H1608" i="25"/>
  <c r="H1607" i="25"/>
  <c r="H1606" i="25"/>
  <c r="H1605" i="25"/>
  <c r="H1604" i="25"/>
  <c r="H1603" i="25"/>
  <c r="H1602" i="25"/>
  <c r="H1601" i="25"/>
  <c r="H1600" i="25"/>
  <c r="H1599" i="25"/>
  <c r="H1598" i="25"/>
  <c r="H1596" i="25"/>
  <c r="H1595" i="25"/>
  <c r="H1594" i="25"/>
  <c r="H1588" i="25"/>
  <c r="H1587" i="25"/>
  <c r="H1586" i="25"/>
  <c r="H1584" i="25"/>
  <c r="H1583" i="25"/>
  <c r="H1582" i="25"/>
  <c r="H1576" i="25"/>
  <c r="H1575" i="25"/>
  <c r="H1574" i="25"/>
  <c r="H1572" i="25"/>
  <c r="H1571" i="25"/>
  <c r="H1570" i="25"/>
  <c r="H1568" i="25"/>
  <c r="H1567" i="25"/>
  <c r="H1566" i="25"/>
  <c r="H1564" i="25"/>
  <c r="H1563" i="25"/>
  <c r="H1562" i="25"/>
  <c r="H1560" i="25"/>
  <c r="H1559" i="25"/>
  <c r="H1558" i="25"/>
  <c r="H1556" i="25"/>
  <c r="H1555" i="25"/>
  <c r="H1554" i="25"/>
  <c r="H1552" i="25"/>
  <c r="H1551" i="25"/>
  <c r="H1550" i="25"/>
  <c r="H1548" i="25"/>
  <c r="H1547" i="25"/>
  <c r="H1546" i="25"/>
  <c r="H1544" i="25"/>
  <c r="H1543" i="25"/>
  <c r="H1542" i="25"/>
  <c r="H1540" i="25"/>
  <c r="H1539" i="25"/>
  <c r="H1538" i="25"/>
  <c r="H1536" i="25"/>
  <c r="H1535" i="25"/>
  <c r="H1534" i="25"/>
  <c r="H1532" i="25"/>
  <c r="H1531" i="25"/>
  <c r="H1530" i="25"/>
  <c r="H1528" i="25"/>
  <c r="H1527" i="25"/>
  <c r="H1526" i="25"/>
  <c r="H1520" i="25"/>
  <c r="H1519" i="25"/>
  <c r="H1518" i="25"/>
  <c r="H1516" i="25"/>
  <c r="H1515" i="25"/>
  <c r="H1514" i="25"/>
  <c r="H1512" i="25"/>
  <c r="H1511" i="25"/>
  <c r="H1510" i="25"/>
  <c r="H1508" i="25"/>
  <c r="H1507" i="25"/>
  <c r="H1506" i="25"/>
  <c r="H1504" i="25"/>
  <c r="H1503" i="25"/>
  <c r="H1502" i="25"/>
  <c r="H1500" i="25"/>
  <c r="H1499" i="25"/>
  <c r="H1498" i="25"/>
  <c r="H1496" i="25"/>
  <c r="H1495" i="25"/>
  <c r="H1494" i="25"/>
  <c r="H1492" i="25"/>
  <c r="H1491" i="25"/>
  <c r="H1490" i="25"/>
  <c r="H1488" i="25"/>
  <c r="H1487" i="25"/>
  <c r="H1486" i="25"/>
  <c r="H1484" i="25"/>
  <c r="H1483" i="25"/>
  <c r="H1482" i="25"/>
  <c r="H1480" i="25"/>
  <c r="H1479" i="25"/>
  <c r="H1478" i="25"/>
  <c r="H1477" i="25"/>
  <c r="H1475" i="25"/>
  <c r="H1474" i="25"/>
  <c r="H1473" i="25"/>
  <c r="H1471" i="25"/>
  <c r="H1470" i="25"/>
  <c r="H1469" i="25"/>
  <c r="H1467" i="25"/>
  <c r="H1466" i="25"/>
  <c r="H1465" i="25"/>
  <c r="H1463" i="25"/>
  <c r="H1462" i="25"/>
  <c r="H1461" i="25"/>
  <c r="H1459" i="25"/>
  <c r="H1458" i="25"/>
  <c r="H1457" i="25"/>
  <c r="H1455" i="25"/>
  <c r="H1454" i="25"/>
  <c r="H1453" i="25"/>
  <c r="H1451" i="25"/>
  <c r="H1450" i="25"/>
  <c r="H1449" i="25"/>
  <c r="H1447" i="25"/>
  <c r="H1446" i="25"/>
  <c r="H1445" i="25"/>
  <c r="H1443" i="25"/>
  <c r="H1442" i="25"/>
  <c r="H1441" i="25"/>
  <c r="H1439" i="25"/>
  <c r="H1438" i="25"/>
  <c r="H1437" i="25"/>
  <c r="H1435" i="25"/>
  <c r="H1434" i="25"/>
  <c r="H1433" i="25"/>
  <c r="H1431" i="25"/>
  <c r="H1430" i="25"/>
  <c r="H1429" i="25"/>
  <c r="H1427" i="25"/>
  <c r="H1426" i="25"/>
  <c r="H1425" i="25"/>
  <c r="H1423" i="25"/>
  <c r="H1422" i="25"/>
  <c r="H1421" i="25"/>
  <c r="H1419" i="25"/>
  <c r="H1418" i="25"/>
  <c r="H1417" i="25"/>
  <c r="H1415" i="25"/>
  <c r="H1414" i="25"/>
  <c r="H1413" i="25"/>
  <c r="H1407" i="25"/>
  <c r="H1406" i="25"/>
  <c r="H1405" i="25"/>
  <c r="H1403" i="25"/>
  <c r="H1402" i="25"/>
  <c r="H1401" i="25"/>
  <c r="H1399" i="25"/>
  <c r="H1398" i="25"/>
  <c r="H1397" i="25"/>
  <c r="H1391" i="25"/>
  <c r="H1390" i="25"/>
  <c r="H1389" i="25"/>
  <c r="H1387" i="25"/>
  <c r="H1386" i="25"/>
  <c r="H1385" i="25"/>
  <c r="H1383" i="25"/>
  <c r="H1382" i="25"/>
  <c r="H1381" i="25"/>
  <c r="H1379" i="25"/>
  <c r="H1378" i="25"/>
  <c r="H1377" i="25"/>
  <c r="H1375" i="25"/>
  <c r="H1374" i="25"/>
  <c r="H1373" i="25"/>
  <c r="H1371" i="25"/>
  <c r="H1370" i="25"/>
  <c r="H1369" i="25"/>
  <c r="H1367" i="25"/>
  <c r="H1366" i="25"/>
  <c r="H1365" i="25"/>
  <c r="H1363" i="25"/>
  <c r="H1362" i="25"/>
  <c r="H1361" i="25"/>
  <c r="H1359" i="25"/>
  <c r="H1358" i="25"/>
  <c r="H1357" i="25"/>
  <c r="H1355" i="25"/>
  <c r="H1354" i="25"/>
  <c r="H1353" i="25"/>
  <c r="H1351" i="25"/>
  <c r="H1350" i="25"/>
  <c r="H1349" i="25"/>
  <c r="H1347" i="25"/>
  <c r="H1346" i="25"/>
  <c r="H1345" i="25"/>
  <c r="H1343" i="25"/>
  <c r="H1342" i="25"/>
  <c r="H1341" i="25"/>
  <c r="H1335" i="25"/>
  <c r="H1334" i="25"/>
  <c r="H1333" i="25"/>
  <c r="H1331" i="25"/>
  <c r="H1330" i="25"/>
  <c r="H1329" i="25"/>
  <c r="H1327" i="25"/>
  <c r="H1326" i="25"/>
  <c r="H1325" i="25"/>
  <c r="H1323" i="25"/>
  <c r="H1322" i="25"/>
  <c r="H1321" i="25"/>
  <c r="H1319" i="25"/>
  <c r="H1317" i="25"/>
  <c r="H1316" i="25"/>
  <c r="H1315" i="25"/>
  <c r="H1313" i="25"/>
  <c r="H1312" i="25"/>
  <c r="H1311" i="25"/>
  <c r="H1309" i="25"/>
  <c r="H1308" i="25"/>
  <c r="H1307" i="25"/>
  <c r="H1305" i="25"/>
  <c r="H1304" i="25"/>
  <c r="H1303" i="25"/>
  <c r="H1294" i="25"/>
  <c r="H1293" i="25"/>
  <c r="H1292" i="25"/>
  <c r="H1289" i="25"/>
  <c r="H1288" i="25"/>
  <c r="H1287" i="25"/>
  <c r="H1283" i="25"/>
  <c r="H1282" i="25"/>
  <c r="H1280" i="25"/>
  <c r="H1279" i="25"/>
  <c r="H1277" i="25"/>
  <c r="H1276" i="25"/>
  <c r="H1271" i="25"/>
  <c r="H1270" i="25"/>
  <c r="H1268" i="25"/>
  <c r="H1267" i="25"/>
  <c r="H1265" i="25"/>
  <c r="H1264" i="25"/>
  <c r="H1259" i="25"/>
  <c r="H1258" i="25"/>
  <c r="H1256" i="25"/>
  <c r="H1255" i="25"/>
  <c r="H1253" i="25"/>
  <c r="H1252" i="25"/>
  <c r="H1247" i="25"/>
  <c r="H1246" i="25"/>
  <c r="H1244" i="25"/>
  <c r="H1243" i="25"/>
  <c r="H1241" i="25"/>
  <c r="H1240" i="25"/>
  <c r="H1235" i="25"/>
  <c r="H1234" i="25"/>
  <c r="H1232" i="25"/>
  <c r="H1231" i="25"/>
  <c r="H1229" i="25"/>
  <c r="H1228" i="25"/>
  <c r="H1223" i="25"/>
  <c r="H1222" i="25"/>
  <c r="H1220" i="25"/>
  <c r="H1219" i="25"/>
  <c r="H1217" i="25"/>
  <c r="H1216" i="25"/>
  <c r="H1210" i="25"/>
  <c r="H1209" i="25"/>
  <c r="H1208" i="25"/>
  <c r="H1206" i="25"/>
  <c r="H1205" i="25"/>
  <c r="H1204" i="25"/>
  <c r="H1202" i="25"/>
  <c r="H1201" i="25"/>
  <c r="H1200" i="25"/>
  <c r="H1197" i="25"/>
  <c r="H1196" i="25"/>
  <c r="H1195" i="25"/>
  <c r="H1193" i="25"/>
  <c r="H1192" i="25"/>
  <c r="H1191" i="25"/>
  <c r="H1185" i="25"/>
  <c r="H1184" i="25"/>
  <c r="H1183" i="25"/>
  <c r="H1181" i="25"/>
  <c r="H1180" i="25"/>
  <c r="H1179" i="25"/>
  <c r="H10" i="34"/>
  <c r="H9" i="34"/>
  <c r="H778" i="25"/>
  <c r="H777" i="25"/>
  <c r="H776" i="25"/>
  <c r="H774" i="25"/>
  <c r="H773" i="25"/>
  <c r="H772" i="25"/>
  <c r="H750" i="25"/>
  <c r="H749" i="25"/>
  <c r="H748" i="25"/>
  <c r="H746" i="25"/>
  <c r="H745" i="25"/>
  <c r="H744" i="25"/>
  <c r="H722" i="25"/>
  <c r="H721" i="25"/>
  <c r="H720" i="25"/>
  <c r="H718" i="25"/>
  <c r="H717" i="25"/>
  <c r="H716" i="25"/>
  <c r="L274" i="4"/>
  <c r="H768" i="25" s="1"/>
  <c r="M274" i="4"/>
  <c r="H1891" i="25" s="1"/>
  <c r="N274" i="4"/>
  <c r="H770" i="25" s="1"/>
  <c r="L267" i="4"/>
  <c r="H1862" i="25" s="1"/>
  <c r="M267" i="4"/>
  <c r="H741" i="25" s="1"/>
  <c r="N267" i="4"/>
  <c r="H742" i="25" s="1"/>
  <c r="M260" i="4"/>
  <c r="H1835" i="25" s="1"/>
  <c r="N260" i="4"/>
  <c r="H1836" i="25" s="1"/>
  <c r="L260" i="4"/>
  <c r="H712" i="25" s="1"/>
  <c r="P261" i="4"/>
  <c r="H1837" i="25" s="1"/>
  <c r="P262" i="4"/>
  <c r="H719" i="25" s="1"/>
  <c r="P263" i="4"/>
  <c r="H723" i="25" s="1"/>
  <c r="P264" i="4"/>
  <c r="H727" i="25" s="1"/>
  <c r="P265" i="4"/>
  <c r="H1853" i="25" s="1"/>
  <c r="P268" i="4"/>
  <c r="H743" i="25" s="1"/>
  <c r="P269" i="4"/>
  <c r="H747" i="25" s="1"/>
  <c r="P270" i="4"/>
  <c r="H751" i="25" s="1"/>
  <c r="P271" i="4"/>
  <c r="H755" i="25" s="1"/>
  <c r="P272" i="4"/>
  <c r="H759" i="25" s="1"/>
  <c r="P275" i="4"/>
  <c r="H771" i="25" s="1"/>
  <c r="P276" i="4"/>
  <c r="H1897" i="25" s="1"/>
  <c r="H581" i="25"/>
  <c r="H580" i="25"/>
  <c r="H579" i="25"/>
  <c r="H577" i="25"/>
  <c r="H576" i="25"/>
  <c r="H575" i="25"/>
  <c r="H553" i="25"/>
  <c r="H552" i="25"/>
  <c r="H551" i="25"/>
  <c r="H549" i="25"/>
  <c r="H548" i="25"/>
  <c r="H547" i="25"/>
  <c r="H525" i="25"/>
  <c r="H524" i="25"/>
  <c r="H523" i="25"/>
  <c r="H521" i="25"/>
  <c r="H520" i="25"/>
  <c r="H519" i="25"/>
  <c r="P204" i="4"/>
  <c r="H546" i="25" s="1"/>
  <c r="P205" i="4"/>
  <c r="H1680" i="25" s="1"/>
  <c r="P206" i="4"/>
  <c r="H554" i="25" s="1"/>
  <c r="P207" i="4"/>
  <c r="H558" i="25" s="1"/>
  <c r="P208" i="4"/>
  <c r="H562" i="25" s="1"/>
  <c r="P211" i="4"/>
  <c r="H1708" i="25" s="1"/>
  <c r="P212" i="4"/>
  <c r="H578" i="25" s="1"/>
  <c r="P213" i="4"/>
  <c r="H582" i="25" s="1"/>
  <c r="L210" i="4"/>
  <c r="H1705" i="25" s="1"/>
  <c r="M210" i="4"/>
  <c r="H1706" i="25" s="1"/>
  <c r="N210" i="4"/>
  <c r="N209" i="4" s="1"/>
  <c r="N203" i="4"/>
  <c r="H545" i="25" s="1"/>
  <c r="L203" i="4"/>
  <c r="L202" i="4" s="1"/>
  <c r="M203" i="4"/>
  <c r="H544" i="25" s="1"/>
  <c r="P197" i="4"/>
  <c r="H518" i="25" s="1"/>
  <c r="P198" i="4"/>
  <c r="H522" i="25" s="1"/>
  <c r="M196" i="4"/>
  <c r="H1646" i="25" s="1"/>
  <c r="N196" i="4"/>
  <c r="N195" i="4" s="1"/>
  <c r="L196" i="4"/>
  <c r="L195" i="4" s="1"/>
  <c r="H151" i="25"/>
  <c r="H150" i="25"/>
  <c r="H149" i="25"/>
  <c r="P73" i="4"/>
  <c r="H1291" i="25" s="1"/>
  <c r="P186" i="4"/>
  <c r="H493" i="25"/>
  <c r="H492" i="25"/>
  <c r="H491" i="25"/>
  <c r="P184" i="4"/>
  <c r="H490" i="25" s="1"/>
  <c r="N182" i="4"/>
  <c r="M182" i="4"/>
  <c r="H1615" i="25" s="1"/>
  <c r="L182" i="4"/>
  <c r="H1614" i="25" s="1"/>
  <c r="H384" i="25"/>
  <c r="H1174" i="25"/>
  <c r="H1173" i="25"/>
  <c r="H1172" i="25"/>
  <c r="H1171" i="25"/>
  <c r="H1170" i="25"/>
  <c r="H1168" i="25"/>
  <c r="H1142" i="25"/>
  <c r="H1141" i="25"/>
  <c r="H1140" i="25"/>
  <c r="H1138" i="25"/>
  <c r="H1137" i="25"/>
  <c r="H1136" i="25"/>
  <c r="H1135" i="25"/>
  <c r="H1133" i="25"/>
  <c r="H1132" i="25"/>
  <c r="H1131" i="25"/>
  <c r="H1130" i="25"/>
  <c r="H1128" i="25"/>
  <c r="H1127" i="25"/>
  <c r="H1126" i="25"/>
  <c r="H1119" i="25"/>
  <c r="H1117" i="25"/>
  <c r="H1115" i="25"/>
  <c r="H1113" i="25"/>
  <c r="H1112" i="25"/>
  <c r="H1111" i="25"/>
  <c r="H1109" i="25"/>
  <c r="H1108" i="25"/>
  <c r="H1107" i="25"/>
  <c r="H1105" i="25"/>
  <c r="H1104" i="25"/>
  <c r="H1103" i="25"/>
  <c r="H1101" i="25"/>
  <c r="H1100" i="25"/>
  <c r="H1099" i="25"/>
  <c r="H1092" i="25"/>
  <c r="H1091" i="25"/>
  <c r="H1090" i="25"/>
  <c r="H1088" i="25"/>
  <c r="H1087" i="25"/>
  <c r="H1086" i="25"/>
  <c r="H1085" i="25"/>
  <c r="H1083" i="25"/>
  <c r="H1082" i="25"/>
  <c r="H1081" i="25"/>
  <c r="H1079" i="25"/>
  <c r="H1078" i="25"/>
  <c r="H1077" i="25"/>
  <c r="H1075" i="25"/>
  <c r="H1074" i="25"/>
  <c r="H1073" i="25"/>
  <c r="H1071" i="25"/>
  <c r="H1070" i="25"/>
  <c r="H1069" i="25"/>
  <c r="H1067" i="25"/>
  <c r="H1066" i="25"/>
  <c r="H1065" i="25"/>
  <c r="H1063" i="25"/>
  <c r="H1062" i="25"/>
  <c r="H1061" i="25"/>
  <c r="H1060" i="25"/>
  <c r="H1058" i="25"/>
  <c r="H1057" i="25"/>
  <c r="H1056" i="25"/>
  <c r="H1055" i="25"/>
  <c r="H1053" i="25"/>
  <c r="H1052" i="25"/>
  <c r="H1051" i="25"/>
  <c r="H1049" i="25"/>
  <c r="H1048" i="25"/>
  <c r="H1047" i="25"/>
  <c r="H1045" i="25"/>
  <c r="H1044" i="25"/>
  <c r="H1043" i="25"/>
  <c r="H1037" i="25"/>
  <c r="H1036" i="25"/>
  <c r="H1035" i="25"/>
  <c r="H1034" i="25"/>
  <c r="H1032" i="25"/>
  <c r="H1031" i="25"/>
  <c r="H1030" i="25"/>
  <c r="H1024" i="25"/>
  <c r="H1023" i="25"/>
  <c r="H1022" i="25"/>
  <c r="H1020" i="25"/>
  <c r="H1019" i="25"/>
  <c r="H1018" i="25"/>
  <c r="H1016" i="25"/>
  <c r="H1015" i="25"/>
  <c r="H1014" i="25"/>
  <c r="H1012" i="25"/>
  <c r="H1011" i="25"/>
  <c r="H1010" i="25"/>
  <c r="H1008" i="25"/>
  <c r="H1007" i="25"/>
  <c r="H1006" i="25"/>
  <c r="H1004" i="25"/>
  <c r="H1003" i="25"/>
  <c r="H1002" i="25"/>
  <c r="H987" i="25"/>
  <c r="H986" i="25"/>
  <c r="H985" i="25"/>
  <c r="H984" i="25"/>
  <c r="H982" i="25"/>
  <c r="H981" i="25"/>
  <c r="H980" i="25"/>
  <c r="H978" i="25"/>
  <c r="H977" i="25"/>
  <c r="H976" i="25"/>
  <c r="H974" i="25"/>
  <c r="H973" i="25"/>
  <c r="H972" i="25"/>
  <c r="H971" i="25"/>
  <c r="H969" i="25"/>
  <c r="H968" i="25"/>
  <c r="H967" i="25"/>
  <c r="H965" i="25"/>
  <c r="H964" i="25"/>
  <c r="H963" i="25"/>
  <c r="H961" i="25"/>
  <c r="H960" i="25"/>
  <c r="H959" i="25"/>
  <c r="H957" i="25"/>
  <c r="H956" i="25"/>
  <c r="H955" i="25"/>
  <c r="H953" i="25"/>
  <c r="H952" i="25"/>
  <c r="H951" i="25"/>
  <c r="H945" i="25"/>
  <c r="H944" i="25"/>
  <c r="H943" i="25"/>
  <c r="H942" i="25"/>
  <c r="H940" i="25"/>
  <c r="H939" i="25"/>
  <c r="H938" i="25"/>
  <c r="H932" i="25"/>
  <c r="H931" i="25"/>
  <c r="H930" i="25"/>
  <c r="H928" i="25"/>
  <c r="H927" i="25"/>
  <c r="H926" i="25"/>
  <c r="H924" i="25"/>
  <c r="H923" i="25"/>
  <c r="H922" i="25"/>
  <c r="H920" i="25"/>
  <c r="H919" i="25"/>
  <c r="H918" i="25"/>
  <c r="H916" i="25"/>
  <c r="H915" i="25"/>
  <c r="H914" i="25"/>
  <c r="H912" i="25"/>
  <c r="H911" i="25"/>
  <c r="H910" i="25"/>
  <c r="H896" i="25"/>
  <c r="H895" i="25"/>
  <c r="H894" i="25"/>
  <c r="H893" i="25"/>
  <c r="H891" i="25"/>
  <c r="H890" i="25"/>
  <c r="H889" i="25"/>
  <c r="H888" i="25"/>
  <c r="H886" i="25"/>
  <c r="H885" i="25"/>
  <c r="H884" i="25"/>
  <c r="H882" i="25"/>
  <c r="H881" i="25"/>
  <c r="H880" i="25"/>
  <c r="H878" i="25"/>
  <c r="H877" i="25"/>
  <c r="H876" i="25"/>
  <c r="H870" i="25"/>
  <c r="H869" i="25"/>
  <c r="H868" i="25"/>
  <c r="H867" i="25"/>
  <c r="H865" i="25"/>
  <c r="H864" i="25"/>
  <c r="H863" i="25"/>
  <c r="H861" i="25"/>
  <c r="H860" i="25"/>
  <c r="H859" i="25"/>
  <c r="H857" i="25"/>
  <c r="H856" i="25"/>
  <c r="H855" i="25"/>
  <c r="H853" i="25"/>
  <c r="H852" i="25"/>
  <c r="H851" i="25"/>
  <c r="H849" i="25"/>
  <c r="H848" i="25"/>
  <c r="H847" i="25"/>
  <c r="H846" i="25"/>
  <c r="H844" i="25"/>
  <c r="H843" i="25"/>
  <c r="H842" i="25"/>
  <c r="H840" i="25"/>
  <c r="H839" i="25"/>
  <c r="H838" i="25"/>
  <c r="H836" i="25"/>
  <c r="H835" i="25"/>
  <c r="H834" i="25"/>
  <c r="H832" i="25"/>
  <c r="H831" i="25"/>
  <c r="H830" i="25"/>
  <c r="H828" i="25"/>
  <c r="H827" i="25"/>
  <c r="H826" i="25"/>
  <c r="H820" i="25"/>
  <c r="H819" i="25"/>
  <c r="H818" i="25"/>
  <c r="H817" i="25"/>
  <c r="H815" i="25"/>
  <c r="H814" i="25"/>
  <c r="H813" i="25"/>
  <c r="H807" i="25"/>
  <c r="H806" i="25"/>
  <c r="H805" i="25"/>
  <c r="H803" i="25"/>
  <c r="H802" i="25"/>
  <c r="H801" i="25"/>
  <c r="H800" i="25"/>
  <c r="H798" i="25"/>
  <c r="H797" i="25"/>
  <c r="H796" i="25"/>
  <c r="H790" i="25"/>
  <c r="H789" i="25"/>
  <c r="H788" i="25"/>
  <c r="H786" i="25"/>
  <c r="H785" i="25"/>
  <c r="H784" i="25"/>
  <c r="H782" i="25"/>
  <c r="H781" i="25"/>
  <c r="H780" i="25"/>
  <c r="H769" i="25"/>
  <c r="H762" i="25"/>
  <c r="H761" i="25"/>
  <c r="H760" i="25"/>
  <c r="H758" i="25"/>
  <c r="H757" i="25"/>
  <c r="H756" i="25"/>
  <c r="H754" i="25"/>
  <c r="H753" i="25"/>
  <c r="H752" i="25"/>
  <c r="H734" i="25"/>
  <c r="H733" i="25"/>
  <c r="H732" i="25"/>
  <c r="H730" i="25"/>
  <c r="H729" i="25"/>
  <c r="H728" i="25"/>
  <c r="H726" i="25"/>
  <c r="H725" i="25"/>
  <c r="H724" i="25"/>
  <c r="H702" i="25"/>
  <c r="H701" i="25"/>
  <c r="H700" i="25"/>
  <c r="H698" i="25"/>
  <c r="H697" i="25"/>
  <c r="H696" i="25"/>
  <c r="H695" i="25"/>
  <c r="H694" i="25"/>
  <c r="H693" i="25"/>
  <c r="H692" i="25"/>
  <c r="H691" i="25"/>
  <c r="H690" i="25"/>
  <c r="H684" i="25"/>
  <c r="H683" i="25"/>
  <c r="H682" i="25"/>
  <c r="H681" i="25"/>
  <c r="H679" i="25"/>
  <c r="H678" i="25"/>
  <c r="H677" i="25"/>
  <c r="H676" i="25"/>
  <c r="H674" i="25"/>
  <c r="H673" i="25"/>
  <c r="H672" i="25"/>
  <c r="H670" i="25"/>
  <c r="H669" i="25"/>
  <c r="H668" i="25"/>
  <c r="H662" i="25"/>
  <c r="H661" i="25"/>
  <c r="H660" i="25"/>
  <c r="H659" i="25"/>
  <c r="H657" i="25"/>
  <c r="H656" i="25"/>
  <c r="H655" i="25"/>
  <c r="H653" i="25"/>
  <c r="H652" i="25"/>
  <c r="H651" i="25"/>
  <c r="H649" i="25"/>
  <c r="H648" i="25"/>
  <c r="H647" i="25"/>
  <c r="H646" i="25"/>
  <c r="H644" i="25"/>
  <c r="H643" i="25"/>
  <c r="H642" i="25"/>
  <c r="H641" i="25"/>
  <c r="H639" i="25"/>
  <c r="H638" i="25"/>
  <c r="H637" i="25"/>
  <c r="H635" i="25"/>
  <c r="H634" i="25"/>
  <c r="H633" i="25"/>
  <c r="H631" i="25"/>
  <c r="H630" i="25"/>
  <c r="H629" i="25"/>
  <c r="H627" i="25"/>
  <c r="H626" i="25"/>
  <c r="H625" i="25"/>
  <c r="H619" i="25"/>
  <c r="H618" i="25"/>
  <c r="H617" i="25"/>
  <c r="H616" i="25"/>
  <c r="H614" i="25"/>
  <c r="H613" i="25"/>
  <c r="H612" i="25"/>
  <c r="H606" i="25"/>
  <c r="H605" i="25"/>
  <c r="H604" i="25"/>
  <c r="H603" i="25"/>
  <c r="H601" i="25"/>
  <c r="H600" i="25"/>
  <c r="H599" i="25"/>
  <c r="H593" i="25"/>
  <c r="H592" i="25"/>
  <c r="H591" i="25"/>
  <c r="H589" i="25"/>
  <c r="H588" i="25"/>
  <c r="H587" i="25"/>
  <c r="H585" i="25"/>
  <c r="H584" i="25"/>
  <c r="H583" i="25"/>
  <c r="H565" i="25"/>
  <c r="H564" i="25"/>
  <c r="H563" i="25"/>
  <c r="H561" i="25"/>
  <c r="H560" i="25"/>
  <c r="H559" i="25"/>
  <c r="H557" i="25"/>
  <c r="H556" i="25"/>
  <c r="H555" i="25"/>
  <c r="H537" i="25"/>
  <c r="H536" i="25"/>
  <c r="H535" i="25"/>
  <c r="H533" i="25"/>
  <c r="H532" i="25"/>
  <c r="H531" i="25"/>
  <c r="H529" i="25"/>
  <c r="H528" i="25"/>
  <c r="H527" i="25"/>
  <c r="H505" i="25"/>
  <c r="H504" i="25"/>
  <c r="H503" i="25"/>
  <c r="H501" i="25"/>
  <c r="H500" i="25"/>
  <c r="H499" i="25"/>
  <c r="H498" i="25"/>
  <c r="H497" i="25"/>
  <c r="H496" i="25"/>
  <c r="H495" i="25"/>
  <c r="H489" i="25"/>
  <c r="H488" i="25"/>
  <c r="H487" i="25"/>
  <c r="H477" i="25"/>
  <c r="H476" i="25"/>
  <c r="H475" i="25"/>
  <c r="H474" i="25"/>
  <c r="H473" i="25"/>
  <c r="H472" i="25"/>
  <c r="H471" i="25"/>
  <c r="H470" i="25"/>
  <c r="H469" i="25"/>
  <c r="H468" i="25"/>
  <c r="H467" i="25"/>
  <c r="H466" i="25"/>
  <c r="H464" i="25"/>
  <c r="H463" i="25"/>
  <c r="H462" i="25"/>
  <c r="H456" i="25"/>
  <c r="H455" i="25"/>
  <c r="H454" i="25"/>
  <c r="H453" i="25"/>
  <c r="H451" i="25"/>
  <c r="H450" i="25"/>
  <c r="H449" i="25"/>
  <c r="H443" i="25"/>
  <c r="H442" i="25"/>
  <c r="H441" i="25"/>
  <c r="H440" i="25"/>
  <c r="H438" i="25"/>
  <c r="H437" i="25"/>
  <c r="H436" i="25"/>
  <c r="H435" i="25"/>
  <c r="H433" i="25"/>
  <c r="H432" i="25"/>
  <c r="H431" i="25"/>
  <c r="H429" i="25"/>
  <c r="H428" i="25"/>
  <c r="H427" i="25"/>
  <c r="H426" i="25"/>
  <c r="H424" i="25"/>
  <c r="H423" i="25"/>
  <c r="H422" i="25"/>
  <c r="H420" i="25"/>
  <c r="H419" i="25"/>
  <c r="H418" i="25"/>
  <c r="H416" i="25"/>
  <c r="H415" i="25"/>
  <c r="H414" i="25"/>
  <c r="H412" i="25"/>
  <c r="H411" i="25"/>
  <c r="H410" i="25"/>
  <c r="H408" i="25"/>
  <c r="H407" i="25"/>
  <c r="H406" i="25"/>
  <c r="H404" i="25"/>
  <c r="H403" i="25"/>
  <c r="H402" i="25"/>
  <c r="H400" i="25"/>
  <c r="H399" i="25"/>
  <c r="H398" i="25"/>
  <c r="H396" i="25"/>
  <c r="H395" i="25"/>
  <c r="H394" i="25"/>
  <c r="H392" i="25"/>
  <c r="H391" i="25"/>
  <c r="H390" i="25"/>
  <c r="H383" i="25"/>
  <c r="H382" i="25"/>
  <c r="H381" i="25"/>
  <c r="H379" i="25"/>
  <c r="H378" i="25"/>
  <c r="H377" i="25"/>
  <c r="H375" i="25"/>
  <c r="H374" i="25"/>
  <c r="H373" i="25"/>
  <c r="H371" i="25"/>
  <c r="H370" i="25"/>
  <c r="H369" i="25"/>
  <c r="H367" i="25"/>
  <c r="H366" i="25"/>
  <c r="H365" i="25"/>
  <c r="H363" i="25"/>
  <c r="H362" i="25"/>
  <c r="H361" i="25"/>
  <c r="H359" i="25"/>
  <c r="H358" i="25"/>
  <c r="H357" i="25"/>
  <c r="H355" i="25"/>
  <c r="H354" i="25"/>
  <c r="H353" i="25"/>
  <c r="H351" i="25"/>
  <c r="H350" i="25"/>
  <c r="H349" i="25"/>
  <c r="H347" i="25"/>
  <c r="H346" i="25"/>
  <c r="H345" i="25"/>
  <c r="H343" i="25"/>
  <c r="H342" i="25"/>
  <c r="H341" i="25"/>
  <c r="H340" i="25"/>
  <c r="H338" i="25"/>
  <c r="H337" i="25"/>
  <c r="H336" i="25"/>
  <c r="H334" i="25"/>
  <c r="H333" i="25"/>
  <c r="H332" i="25"/>
  <c r="H330" i="25"/>
  <c r="H329" i="25"/>
  <c r="H328" i="25"/>
  <c r="H326" i="25"/>
  <c r="H325" i="25"/>
  <c r="H324" i="25"/>
  <c r="H322" i="25"/>
  <c r="H321" i="25"/>
  <c r="H320" i="25"/>
  <c r="H318" i="25"/>
  <c r="H317" i="25"/>
  <c r="H316" i="25"/>
  <c r="H314" i="25"/>
  <c r="H313" i="25"/>
  <c r="H312" i="25"/>
  <c r="H310" i="25"/>
  <c r="H309" i="25"/>
  <c r="H308" i="25"/>
  <c r="H306" i="25"/>
  <c r="H305" i="25"/>
  <c r="H304" i="25"/>
  <c r="H302" i="25"/>
  <c r="H301" i="25"/>
  <c r="H300" i="25"/>
  <c r="H298" i="25"/>
  <c r="H297" i="25"/>
  <c r="H296" i="25"/>
  <c r="H294" i="25"/>
  <c r="H293" i="25"/>
  <c r="H292" i="25"/>
  <c r="H290" i="25"/>
  <c r="H289" i="25"/>
  <c r="H288" i="25"/>
  <c r="H286" i="25"/>
  <c r="H285" i="25"/>
  <c r="H284" i="25"/>
  <c r="H282" i="25"/>
  <c r="H281" i="25"/>
  <c r="H280" i="25"/>
  <c r="H278" i="25"/>
  <c r="H277" i="25"/>
  <c r="H276" i="25"/>
  <c r="H270" i="25"/>
  <c r="H269" i="25"/>
  <c r="H268" i="25"/>
  <c r="H267" i="25"/>
  <c r="H265" i="25"/>
  <c r="H264" i="25"/>
  <c r="H263" i="25"/>
  <c r="H261" i="25"/>
  <c r="H260" i="25"/>
  <c r="H259" i="25"/>
  <c r="H253" i="25"/>
  <c r="H252" i="25"/>
  <c r="H251" i="25"/>
  <c r="H250" i="25"/>
  <c r="H248" i="25"/>
  <c r="H247" i="25"/>
  <c r="H246" i="25"/>
  <c r="H245" i="25"/>
  <c r="H243" i="25"/>
  <c r="H242" i="25"/>
  <c r="H241" i="25"/>
  <c r="H239" i="25"/>
  <c r="H238" i="25"/>
  <c r="H237" i="25"/>
  <c r="H236" i="25"/>
  <c r="H234" i="25"/>
  <c r="H233" i="25"/>
  <c r="H232" i="25"/>
  <c r="H230" i="25"/>
  <c r="H229" i="25"/>
  <c r="H228" i="25"/>
  <c r="H226" i="25"/>
  <c r="H225" i="25"/>
  <c r="H224" i="25"/>
  <c r="H222" i="25"/>
  <c r="H221" i="25"/>
  <c r="H220" i="25"/>
  <c r="H218" i="25"/>
  <c r="H217" i="25"/>
  <c r="H216" i="25"/>
  <c r="H214" i="25"/>
  <c r="H213" i="25"/>
  <c r="H212" i="25"/>
  <c r="H210" i="25"/>
  <c r="H209" i="25"/>
  <c r="H208" i="25"/>
  <c r="H206" i="25"/>
  <c r="H205" i="25"/>
  <c r="H204" i="25"/>
  <c r="H202" i="25"/>
  <c r="H201" i="25"/>
  <c r="H200" i="25"/>
  <c r="H194" i="25"/>
  <c r="H193" i="25"/>
  <c r="H192" i="25"/>
  <c r="H191" i="25"/>
  <c r="H189" i="25"/>
  <c r="H188" i="25"/>
  <c r="H187" i="25"/>
  <c r="H185" i="25"/>
  <c r="H184" i="25"/>
  <c r="H183" i="25"/>
  <c r="H181" i="25"/>
  <c r="H180" i="25"/>
  <c r="H179" i="25"/>
  <c r="H177" i="25"/>
  <c r="H176" i="25"/>
  <c r="H174" i="25"/>
  <c r="H173" i="25"/>
  <c r="H172" i="25"/>
  <c r="H170" i="25"/>
  <c r="H169" i="25"/>
  <c r="H168" i="25"/>
  <c r="H166" i="25"/>
  <c r="H165" i="25"/>
  <c r="H164" i="25"/>
  <c r="H162" i="25"/>
  <c r="H161" i="25"/>
  <c r="H160" i="25"/>
  <c r="H147" i="25"/>
  <c r="H145" i="25"/>
  <c r="H144" i="25"/>
  <c r="H143" i="25"/>
  <c r="H142" i="25"/>
  <c r="H138" i="25"/>
  <c r="H137" i="25"/>
  <c r="H135" i="25"/>
  <c r="H134" i="25"/>
  <c r="H132" i="25"/>
  <c r="H131" i="25"/>
  <c r="H129" i="25"/>
  <c r="H125" i="25"/>
  <c r="H124" i="25"/>
  <c r="H122" i="25"/>
  <c r="H121" i="25"/>
  <c r="H119" i="25"/>
  <c r="H118" i="25"/>
  <c r="H116" i="25"/>
  <c r="H112" i="25"/>
  <c r="H111" i="25"/>
  <c r="H109" i="25"/>
  <c r="H108" i="25"/>
  <c r="H106" i="25"/>
  <c r="H105" i="25"/>
  <c r="H103" i="25"/>
  <c r="H99" i="25"/>
  <c r="H98" i="25"/>
  <c r="H96" i="25"/>
  <c r="H95" i="25"/>
  <c r="H93" i="25"/>
  <c r="H92" i="25"/>
  <c r="H90" i="25"/>
  <c r="H86" i="25"/>
  <c r="H85" i="25"/>
  <c r="H83" i="25"/>
  <c r="H82" i="25"/>
  <c r="H80" i="25"/>
  <c r="H79" i="25"/>
  <c r="H77" i="25"/>
  <c r="H73" i="25"/>
  <c r="H72" i="25"/>
  <c r="H70" i="25"/>
  <c r="H69" i="25"/>
  <c r="H67" i="25"/>
  <c r="H66" i="25"/>
  <c r="H64" i="25"/>
  <c r="H59" i="25"/>
  <c r="H58" i="25"/>
  <c r="H57" i="25"/>
  <c r="H55" i="25"/>
  <c r="H54" i="25"/>
  <c r="H53" i="25"/>
  <c r="H51" i="25"/>
  <c r="H50" i="25"/>
  <c r="H49" i="25"/>
  <c r="H47" i="25"/>
  <c r="H45" i="25"/>
  <c r="H44" i="25"/>
  <c r="H43" i="25"/>
  <c r="H41" i="25"/>
  <c r="H40" i="25"/>
  <c r="H39" i="25"/>
  <c r="H34" i="25"/>
  <c r="H32" i="25"/>
  <c r="H31" i="25"/>
  <c r="H30" i="25"/>
  <c r="H28" i="25"/>
  <c r="H27" i="25"/>
  <c r="H26" i="25"/>
  <c r="H3" i="25"/>
  <c r="P277" i="4"/>
  <c r="H1643" i="25"/>
  <c r="P199" i="4"/>
  <c r="H1656" i="25" s="1"/>
  <c r="P200" i="4"/>
  <c r="H1660" i="25" s="1"/>
  <c r="P201" i="4"/>
  <c r="H1664" i="25" s="1"/>
  <c r="H513" i="25"/>
  <c r="M87" i="4"/>
  <c r="H1338" i="25" s="1"/>
  <c r="N87" i="4"/>
  <c r="H1339" i="25" s="1"/>
  <c r="L87" i="4"/>
  <c r="H1337" i="25" s="1"/>
  <c r="L76" i="4"/>
  <c r="H1299" i="25" s="1"/>
  <c r="L398" i="4"/>
  <c r="H2220" i="25" s="1"/>
  <c r="M398" i="4"/>
  <c r="H2221" i="25" s="1"/>
  <c r="N398" i="4"/>
  <c r="H2222" i="25" s="1"/>
  <c r="P399" i="4"/>
  <c r="H1125" i="25" s="1"/>
  <c r="P401" i="4"/>
  <c r="H1134" i="25" s="1"/>
  <c r="P400" i="4"/>
  <c r="H2227" i="25" s="1"/>
  <c r="P403" i="4"/>
  <c r="H2235" i="25" s="1"/>
  <c r="P384" i="4"/>
  <c r="H1106" i="25" s="1"/>
  <c r="P383" i="4"/>
  <c r="H2201" i="25" s="1"/>
  <c r="P382" i="4"/>
  <c r="Q15" i="19" s="1"/>
  <c r="H89" i="27" s="1"/>
  <c r="P374" i="4"/>
  <c r="F76" i="6" s="1"/>
  <c r="H44" i="29" s="1"/>
  <c r="H92" i="29" s="1"/>
  <c r="P363" i="4"/>
  <c r="H1046" i="25" s="1"/>
  <c r="P364" i="4"/>
  <c r="H2157" i="25" s="1"/>
  <c r="P365" i="4"/>
  <c r="H2161" i="25" s="1"/>
  <c r="P366" i="4"/>
  <c r="Y366" i="4" s="1"/>
  <c r="I1063" i="25" s="1"/>
  <c r="P367" i="4"/>
  <c r="H2169" i="25" s="1"/>
  <c r="P368" i="4"/>
  <c r="H2173" i="25" s="1"/>
  <c r="P369" i="4"/>
  <c r="H1072" i="25" s="1"/>
  <c r="P370" i="4"/>
  <c r="H1076" i="25" s="1"/>
  <c r="P371" i="4"/>
  <c r="H1080" i="25" s="1"/>
  <c r="P372" i="4"/>
  <c r="H2189" i="25" s="1"/>
  <c r="P362" i="4"/>
  <c r="H2149" i="25" s="1"/>
  <c r="N361" i="4"/>
  <c r="M361" i="4"/>
  <c r="L361" i="4"/>
  <c r="L357" i="4"/>
  <c r="H1026" i="25" s="1"/>
  <c r="M357" i="4"/>
  <c r="H1027" i="25" s="1"/>
  <c r="N357" i="4"/>
  <c r="H1028" i="25" s="1"/>
  <c r="P359" i="4"/>
  <c r="H1033" i="25" s="1"/>
  <c r="P358" i="4"/>
  <c r="P355" i="4"/>
  <c r="L348" i="4"/>
  <c r="H2106" i="25" s="1"/>
  <c r="M348" i="4"/>
  <c r="H999" i="25" s="1"/>
  <c r="N348" i="4"/>
  <c r="H2108" i="25" s="1"/>
  <c r="P350" i="4"/>
  <c r="H2113" i="25" s="1"/>
  <c r="P351" i="4"/>
  <c r="H1009" i="25" s="1"/>
  <c r="P352" i="4"/>
  <c r="H1013" i="25" s="1"/>
  <c r="P353" i="4"/>
  <c r="H1017" i="25" s="1"/>
  <c r="P349" i="4"/>
  <c r="H1001" i="25" s="1"/>
  <c r="L332" i="4"/>
  <c r="H947" i="25" s="1"/>
  <c r="M332" i="4"/>
  <c r="H948" i="25" s="1"/>
  <c r="N332" i="4"/>
  <c r="P334" i="4"/>
  <c r="H2069" i="25" s="1"/>
  <c r="P335" i="4"/>
  <c r="H958" i="25" s="1"/>
  <c r="P336" i="4"/>
  <c r="H2077" i="25" s="1"/>
  <c r="P337" i="4"/>
  <c r="H966" i="25" s="1"/>
  <c r="P338" i="4"/>
  <c r="Y338" i="4" s="1"/>
  <c r="I974" i="25" s="1"/>
  <c r="P339" i="4"/>
  <c r="H2089" i="25" s="1"/>
  <c r="P340" i="4"/>
  <c r="H979" i="25" s="1"/>
  <c r="P341" i="4"/>
  <c r="Y341" i="4" s="1"/>
  <c r="I987" i="25" s="1"/>
  <c r="P333" i="4"/>
  <c r="H2065" i="25" s="1"/>
  <c r="L328" i="4"/>
  <c r="H2050" i="25" s="1"/>
  <c r="M328" i="4"/>
  <c r="H2051" i="25" s="1"/>
  <c r="N328" i="4"/>
  <c r="H936" i="25" s="1"/>
  <c r="P330" i="4"/>
  <c r="H2057" i="25" s="1"/>
  <c r="P329" i="4"/>
  <c r="H937" i="25" s="1"/>
  <c r="P326" i="4"/>
  <c r="H929" i="25" s="1"/>
  <c r="L319" i="4"/>
  <c r="M319" i="4"/>
  <c r="N319" i="4"/>
  <c r="H908" i="25" s="1"/>
  <c r="P321" i="4"/>
  <c r="H2029" i="25" s="1"/>
  <c r="P322" i="4"/>
  <c r="H2033" i="25" s="1"/>
  <c r="P323" i="4"/>
  <c r="H921" i="25" s="1"/>
  <c r="P324" i="4"/>
  <c r="H925" i="25" s="1"/>
  <c r="P320" i="4"/>
  <c r="H2025" i="25" s="1"/>
  <c r="P310" i="4"/>
  <c r="Y310" i="4" s="1"/>
  <c r="I893" i="25" s="1"/>
  <c r="L304" i="4"/>
  <c r="H872" i="25" s="1"/>
  <c r="M304" i="4"/>
  <c r="H873" i="25" s="1"/>
  <c r="N304" i="4"/>
  <c r="H1992" i="25" s="1"/>
  <c r="P306" i="4"/>
  <c r="H1997" i="25" s="1"/>
  <c r="P307" i="4"/>
  <c r="H883" i="25" s="1"/>
  <c r="P308" i="4"/>
  <c r="P305" i="4"/>
  <c r="H1993" i="25" s="1"/>
  <c r="N291" i="4"/>
  <c r="H1944" i="25" s="1"/>
  <c r="M291" i="4"/>
  <c r="H1943" i="25" s="1"/>
  <c r="L291" i="4"/>
  <c r="H1942" i="25" s="1"/>
  <c r="P293" i="4"/>
  <c r="H1949" i="25" s="1"/>
  <c r="P294" i="4"/>
  <c r="H833" i="25" s="1"/>
  <c r="P295" i="4"/>
  <c r="H837" i="25" s="1"/>
  <c r="P296" i="4"/>
  <c r="P297" i="4"/>
  <c r="P298" i="4"/>
  <c r="H1969" i="25" s="1"/>
  <c r="P299" i="4"/>
  <c r="H1973" i="25" s="1"/>
  <c r="P300" i="4"/>
  <c r="H858" i="25" s="1"/>
  <c r="P301" i="4"/>
  <c r="P302" i="4"/>
  <c r="H866" i="25" s="1"/>
  <c r="P292" i="4"/>
  <c r="H825" i="25" s="1"/>
  <c r="L287" i="4"/>
  <c r="H809" i="25" s="1"/>
  <c r="N287" i="4"/>
  <c r="M287" i="4"/>
  <c r="H1931" i="25" s="1"/>
  <c r="P289" i="4"/>
  <c r="H816" i="25" s="1"/>
  <c r="P288" i="4"/>
  <c r="H1933" i="25" s="1"/>
  <c r="P285" i="4"/>
  <c r="F31" i="6" s="1"/>
  <c r="H16" i="29" s="1"/>
  <c r="H64" i="29" s="1"/>
  <c r="N281" i="4"/>
  <c r="H794" i="25" s="1"/>
  <c r="M281" i="4"/>
  <c r="H793" i="25" s="1"/>
  <c r="L281" i="4"/>
  <c r="H1914" i="25" s="1"/>
  <c r="P283" i="4"/>
  <c r="H1921" i="25" s="1"/>
  <c r="P282" i="4"/>
  <c r="H795" i="25" s="1"/>
  <c r="P278" i="4"/>
  <c r="H783" i="25" s="1"/>
  <c r="P279" i="4"/>
  <c r="H787" i="25" s="1"/>
  <c r="P256" i="4"/>
  <c r="F28" i="6" s="1"/>
  <c r="H13" i="29" s="1"/>
  <c r="H61" i="29" s="1"/>
  <c r="P241" i="4"/>
  <c r="H1804" i="25" s="1"/>
  <c r="M236" i="4"/>
  <c r="H1790" i="25" s="1"/>
  <c r="N236" i="4"/>
  <c r="H1791" i="25" s="1"/>
  <c r="L236" i="4"/>
  <c r="H664" i="25" s="1"/>
  <c r="P238" i="4"/>
  <c r="H671" i="25" s="1"/>
  <c r="P239" i="4"/>
  <c r="H1800" i="25" s="1"/>
  <c r="P237" i="4"/>
  <c r="H1792" i="25" s="1"/>
  <c r="M225" i="4"/>
  <c r="N225" i="4"/>
  <c r="H1751" i="25" s="1"/>
  <c r="L225" i="4"/>
  <c r="H621" i="25" s="1"/>
  <c r="P227" i="4"/>
  <c r="H628" i="25" s="1"/>
  <c r="P228" i="4"/>
  <c r="H632" i="25" s="1"/>
  <c r="P229" i="4"/>
  <c r="H1764" i="25" s="1"/>
  <c r="P230" i="4"/>
  <c r="H1768" i="25" s="1"/>
  <c r="P231" i="4"/>
  <c r="Y231" i="4" s="1"/>
  <c r="I646" i="25" s="1"/>
  <c r="P232" i="4"/>
  <c r="P233" i="4"/>
  <c r="H1780" i="25" s="1"/>
  <c r="P234" i="4"/>
  <c r="H1784" i="25" s="1"/>
  <c r="P226" i="4"/>
  <c r="H624" i="25" s="1"/>
  <c r="P223" i="4"/>
  <c r="Y223" i="4" s="1"/>
  <c r="I616" i="25" s="1"/>
  <c r="P222" i="4"/>
  <c r="H611" i="25" s="1"/>
  <c r="N221" i="4"/>
  <c r="H610" i="25" s="1"/>
  <c r="M221" i="4"/>
  <c r="H609" i="25" s="1"/>
  <c r="L221" i="4"/>
  <c r="M217" i="4"/>
  <c r="H1726" i="25" s="1"/>
  <c r="N217" i="4"/>
  <c r="H597" i="25" s="1"/>
  <c r="L217" i="4"/>
  <c r="H1725" i="25" s="1"/>
  <c r="P219" i="4"/>
  <c r="H602" i="25" s="1"/>
  <c r="P218" i="4"/>
  <c r="H1728" i="25" s="1"/>
  <c r="P215" i="4"/>
  <c r="H590" i="25" s="1"/>
  <c r="P214" i="4"/>
  <c r="P192" i="4"/>
  <c r="H1632" i="25" s="1"/>
  <c r="P183" i="4"/>
  <c r="H486" i="25" s="1"/>
  <c r="P164" i="4"/>
  <c r="H465" i="25" s="1"/>
  <c r="P163" i="4"/>
  <c r="H461" i="25" s="1"/>
  <c r="L162" i="4"/>
  <c r="H458" i="25" s="1"/>
  <c r="N162" i="4"/>
  <c r="M162" i="4"/>
  <c r="H1591" i="25" s="1"/>
  <c r="M110" i="4"/>
  <c r="H1410" i="25" s="1"/>
  <c r="N110" i="4"/>
  <c r="L110" i="4"/>
  <c r="H1409" i="25" s="1"/>
  <c r="M140" i="4"/>
  <c r="H387" i="25" s="1"/>
  <c r="N140" i="4"/>
  <c r="H1524" i="25" s="1"/>
  <c r="L140" i="4"/>
  <c r="H386" i="25" s="1"/>
  <c r="M155" i="4"/>
  <c r="H446" i="25" s="1"/>
  <c r="N155" i="4"/>
  <c r="H1580" i="25" s="1"/>
  <c r="L155" i="4"/>
  <c r="H445" i="25" s="1"/>
  <c r="P157" i="4"/>
  <c r="I54" i="5" s="1"/>
  <c r="H23" i="28" s="1"/>
  <c r="P156" i="4"/>
  <c r="I62" i="5" s="1"/>
  <c r="H69" i="28" s="1"/>
  <c r="P142" i="4"/>
  <c r="H393" i="25" s="1"/>
  <c r="P143" i="4"/>
  <c r="H397" i="25" s="1"/>
  <c r="P144" i="4"/>
  <c r="H1537" i="25" s="1"/>
  <c r="P145" i="4"/>
  <c r="H405" i="25" s="1"/>
  <c r="P146" i="4"/>
  <c r="H409" i="25" s="1"/>
  <c r="P147" i="4"/>
  <c r="H413" i="25" s="1"/>
  <c r="P148" i="4"/>
  <c r="H417" i="25" s="1"/>
  <c r="P149" i="4"/>
  <c r="H421" i="25" s="1"/>
  <c r="P150" i="4"/>
  <c r="H1561" i="25" s="1"/>
  <c r="P151" i="4"/>
  <c r="H430" i="25" s="1"/>
  <c r="P152" i="4"/>
  <c r="H1569" i="25" s="1"/>
  <c r="P153" i="4"/>
  <c r="Y153" i="4" s="1"/>
  <c r="I440" i="25" s="1"/>
  <c r="P141" i="4"/>
  <c r="H389" i="25" s="1"/>
  <c r="P112" i="4"/>
  <c r="H279" i="25" s="1"/>
  <c r="P113" i="4"/>
  <c r="H1420" i="25" s="1"/>
  <c r="P114" i="4"/>
  <c r="H287" i="25" s="1"/>
  <c r="P115" i="4"/>
  <c r="P116" i="4"/>
  <c r="H1432" i="25" s="1"/>
  <c r="P117" i="4"/>
  <c r="H1436" i="25" s="1"/>
  <c r="P118" i="4"/>
  <c r="H303" i="25" s="1"/>
  <c r="P119" i="4"/>
  <c r="H307" i="25" s="1"/>
  <c r="P120" i="4"/>
  <c r="H1448" i="25" s="1"/>
  <c r="P121" i="4"/>
  <c r="H315" i="25" s="1"/>
  <c r="P122" i="4"/>
  <c r="H1456" i="25" s="1"/>
  <c r="P123" i="4"/>
  <c r="H323" i="25" s="1"/>
  <c r="P124" i="4"/>
  <c r="H327" i="25" s="1"/>
  <c r="P125" i="4"/>
  <c r="H331" i="25" s="1"/>
  <c r="P126" i="4"/>
  <c r="H335" i="25" s="1"/>
  <c r="P127" i="4"/>
  <c r="H339" i="25" s="1"/>
  <c r="P129" i="4"/>
  <c r="H344" i="25" s="1"/>
  <c r="P130" i="4"/>
  <c r="H348" i="25" s="1"/>
  <c r="P131" i="4"/>
  <c r="H1489" i="25" s="1"/>
  <c r="P132" i="4"/>
  <c r="H356" i="25" s="1"/>
  <c r="P133" i="4"/>
  <c r="H360" i="25" s="1"/>
  <c r="P134" i="4"/>
  <c r="H1501" i="25" s="1"/>
  <c r="P135" i="4"/>
  <c r="H368" i="25" s="1"/>
  <c r="P136" i="4"/>
  <c r="H372" i="25" s="1"/>
  <c r="P137" i="4"/>
  <c r="H376" i="25" s="1"/>
  <c r="P138" i="4"/>
  <c r="H380" i="25" s="1"/>
  <c r="P111" i="4"/>
  <c r="H1412" i="25" s="1"/>
  <c r="P108" i="4"/>
  <c r="Y108" i="4" s="1"/>
  <c r="I267" i="25" s="1"/>
  <c r="P107" i="4"/>
  <c r="H1400" i="25" s="1"/>
  <c r="P106" i="4"/>
  <c r="H1396" i="25" s="1"/>
  <c r="M105" i="4"/>
  <c r="H256" i="25" s="1"/>
  <c r="N105" i="4"/>
  <c r="H257" i="25" s="1"/>
  <c r="L105" i="4"/>
  <c r="H1393" i="25" s="1"/>
  <c r="P88" i="4"/>
  <c r="H199" i="25" s="1"/>
  <c r="P89" i="4"/>
  <c r="H203" i="25" s="1"/>
  <c r="P90" i="4"/>
  <c r="H1348" i="25" s="1"/>
  <c r="P91" i="4"/>
  <c r="P92" i="4"/>
  <c r="H1356" i="25" s="1"/>
  <c r="P93" i="4"/>
  <c r="H219" i="25" s="1"/>
  <c r="P94" i="4"/>
  <c r="H1364" i="25" s="1"/>
  <c r="P95" i="4"/>
  <c r="H1368" i="25" s="1"/>
  <c r="P96" i="4"/>
  <c r="H231" i="25" s="1"/>
  <c r="P97" i="4"/>
  <c r="Y97" i="4" s="1"/>
  <c r="I236" i="25" s="1"/>
  <c r="P98" i="4"/>
  <c r="H240" i="25" s="1"/>
  <c r="P99" i="4"/>
  <c r="Y99" i="4" s="1"/>
  <c r="I245" i="25" s="1"/>
  <c r="P100" i="4"/>
  <c r="Y100" i="4" s="1"/>
  <c r="I250" i="25" s="1"/>
  <c r="P83" i="4"/>
  <c r="E40" i="5" s="1"/>
  <c r="H55" i="28" s="1"/>
  <c r="P84" i="4"/>
  <c r="H1328" i="25" s="1"/>
  <c r="P85" i="4"/>
  <c r="H1332" i="25" s="1"/>
  <c r="P82" i="4"/>
  <c r="H178" i="25" s="1"/>
  <c r="P77" i="4"/>
  <c r="H1306" i="25" s="1"/>
  <c r="P78" i="4"/>
  <c r="H167" i="25" s="1"/>
  <c r="P79" i="4"/>
  <c r="H1314" i="25" s="1"/>
  <c r="P80" i="4"/>
  <c r="H1318" i="25" s="1"/>
  <c r="M76" i="4"/>
  <c r="M75" i="4" s="1"/>
  <c r="N76" i="4"/>
  <c r="H1301" i="25" s="1"/>
  <c r="J28" i="17"/>
  <c r="I18" i="31" s="1"/>
  <c r="A17" i="40"/>
  <c r="B17" i="40"/>
  <c r="A13" i="40"/>
  <c r="B13" i="40"/>
  <c r="A14" i="40"/>
  <c r="B14" i="40"/>
  <c r="A15" i="40"/>
  <c r="B15" i="40"/>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8" i="29"/>
  <c r="G67" i="29"/>
  <c r="G66" i="29"/>
  <c r="G65" i="29"/>
  <c r="G64" i="29"/>
  <c r="G63" i="29"/>
  <c r="G62" i="29"/>
  <c r="G61" i="29"/>
  <c r="G60" i="29"/>
  <c r="G59" i="29"/>
  <c r="G58" i="29"/>
  <c r="G57" i="29"/>
  <c r="G56" i="29"/>
  <c r="G55" i="29"/>
  <c r="G54" i="29"/>
  <c r="G53" i="29"/>
  <c r="G52" i="29"/>
  <c r="G51" i="29"/>
  <c r="G50" i="29"/>
  <c r="G49" i="29"/>
  <c r="A93" i="29"/>
  <c r="B93" i="29"/>
  <c r="A94" i="29"/>
  <c r="B94" i="29"/>
  <c r="H35" i="24"/>
  <c r="H376" i="24" s="1"/>
  <c r="H66" i="24"/>
  <c r="H407" i="24" s="1"/>
  <c r="H97" i="24"/>
  <c r="H438" i="24" s="1"/>
  <c r="H128" i="24"/>
  <c r="H469" i="24" s="1"/>
  <c r="H159" i="24"/>
  <c r="H500" i="24" s="1"/>
  <c r="H190" i="24"/>
  <c r="H531" i="24" s="1"/>
  <c r="H221" i="24"/>
  <c r="H562" i="24" s="1"/>
  <c r="H252" i="24"/>
  <c r="H593" i="24" s="1"/>
  <c r="H283" i="24"/>
  <c r="H624" i="24" s="1"/>
  <c r="H314" i="24"/>
  <c r="H655" i="24" s="1"/>
  <c r="H36" i="24"/>
  <c r="H377" i="24" s="1"/>
  <c r="H67" i="24"/>
  <c r="H408" i="24" s="1"/>
  <c r="H98" i="24"/>
  <c r="H439" i="24" s="1"/>
  <c r="H129" i="24"/>
  <c r="H470" i="24" s="1"/>
  <c r="H160" i="24"/>
  <c r="H501" i="24" s="1"/>
  <c r="H191" i="24"/>
  <c r="H532" i="24" s="1"/>
  <c r="H222" i="24"/>
  <c r="H563" i="24" s="1"/>
  <c r="H253" i="24"/>
  <c r="H594" i="24" s="1"/>
  <c r="H284" i="24"/>
  <c r="H625" i="24" s="1"/>
  <c r="H315" i="24"/>
  <c r="H656" i="24" s="1"/>
  <c r="H37" i="24"/>
  <c r="H378" i="24" s="1"/>
  <c r="H68" i="24"/>
  <c r="H409" i="24" s="1"/>
  <c r="H99" i="24"/>
  <c r="H440" i="24" s="1"/>
  <c r="H130" i="24"/>
  <c r="H471" i="24" s="1"/>
  <c r="H161" i="24"/>
  <c r="H502" i="24" s="1"/>
  <c r="H192" i="24"/>
  <c r="H533" i="24" s="1"/>
  <c r="H223" i="24"/>
  <c r="H564" i="24" s="1"/>
  <c r="H254" i="24"/>
  <c r="H595" i="24" s="1"/>
  <c r="H285" i="24"/>
  <c r="H626" i="24" s="1"/>
  <c r="H316" i="24"/>
  <c r="H657" i="24" s="1"/>
  <c r="H38" i="24"/>
  <c r="H379" i="24" s="1"/>
  <c r="H69" i="24"/>
  <c r="H410" i="24" s="1"/>
  <c r="H100" i="24"/>
  <c r="H441" i="24" s="1"/>
  <c r="H131" i="24"/>
  <c r="H472" i="24" s="1"/>
  <c r="H162" i="24"/>
  <c r="H503" i="24" s="1"/>
  <c r="H193" i="24"/>
  <c r="H534" i="24" s="1"/>
  <c r="H224" i="24"/>
  <c r="H565" i="24" s="1"/>
  <c r="H255" i="24"/>
  <c r="H596" i="24" s="1"/>
  <c r="H286" i="24"/>
  <c r="H627" i="24" s="1"/>
  <c r="H317" i="24"/>
  <c r="H658" i="24" s="1"/>
  <c r="H39" i="24"/>
  <c r="H380" i="24" s="1"/>
  <c r="H70" i="24"/>
  <c r="H411" i="24" s="1"/>
  <c r="H101" i="24"/>
  <c r="H442" i="24" s="1"/>
  <c r="H132" i="24"/>
  <c r="H473" i="24" s="1"/>
  <c r="H163" i="24"/>
  <c r="H504" i="24" s="1"/>
  <c r="H194" i="24"/>
  <c r="H535" i="24" s="1"/>
  <c r="H225" i="24"/>
  <c r="H566" i="24" s="1"/>
  <c r="H256" i="24"/>
  <c r="H597" i="24" s="1"/>
  <c r="H287" i="24"/>
  <c r="H628" i="24" s="1"/>
  <c r="H318" i="24"/>
  <c r="H659" i="24" s="1"/>
  <c r="H40" i="24"/>
  <c r="H381" i="24" s="1"/>
  <c r="H71" i="24"/>
  <c r="H412" i="24" s="1"/>
  <c r="H102" i="24"/>
  <c r="H443" i="24" s="1"/>
  <c r="H133" i="24"/>
  <c r="H474" i="24" s="1"/>
  <c r="H164" i="24"/>
  <c r="H505" i="24" s="1"/>
  <c r="H195" i="24"/>
  <c r="H536" i="24" s="1"/>
  <c r="H226" i="24"/>
  <c r="H567" i="24" s="1"/>
  <c r="H257" i="24"/>
  <c r="H598" i="24" s="1"/>
  <c r="H288" i="24"/>
  <c r="H629" i="24" s="1"/>
  <c r="H319" i="24"/>
  <c r="H660" i="24" s="1"/>
  <c r="H41" i="24"/>
  <c r="H382" i="24" s="1"/>
  <c r="H72" i="24"/>
  <c r="H413" i="24" s="1"/>
  <c r="H103" i="24"/>
  <c r="H444" i="24" s="1"/>
  <c r="H134" i="24"/>
  <c r="H475" i="24" s="1"/>
  <c r="H165" i="24"/>
  <c r="H506" i="24" s="1"/>
  <c r="H196" i="24"/>
  <c r="H537" i="24" s="1"/>
  <c r="H227" i="24"/>
  <c r="H568" i="24" s="1"/>
  <c r="H258" i="24"/>
  <c r="H599" i="24" s="1"/>
  <c r="H289" i="24"/>
  <c r="H630" i="24" s="1"/>
  <c r="H320" i="24"/>
  <c r="H661" i="24" s="1"/>
  <c r="H42" i="24"/>
  <c r="H383" i="24" s="1"/>
  <c r="H73" i="24"/>
  <c r="H414" i="24" s="1"/>
  <c r="H104" i="24"/>
  <c r="H445" i="24" s="1"/>
  <c r="H135" i="24"/>
  <c r="H476" i="24" s="1"/>
  <c r="H166" i="24"/>
  <c r="H507" i="24" s="1"/>
  <c r="H197" i="24"/>
  <c r="H538" i="24" s="1"/>
  <c r="H228" i="24"/>
  <c r="H569" i="24" s="1"/>
  <c r="H259" i="24"/>
  <c r="H600" i="24" s="1"/>
  <c r="H290" i="24"/>
  <c r="H631" i="24" s="1"/>
  <c r="H321" i="24"/>
  <c r="H662" i="24" s="1"/>
  <c r="H43" i="24"/>
  <c r="H384" i="24" s="1"/>
  <c r="H74" i="24"/>
  <c r="H415" i="24" s="1"/>
  <c r="H105" i="24"/>
  <c r="H446" i="24" s="1"/>
  <c r="H136" i="24"/>
  <c r="H477" i="24" s="1"/>
  <c r="H167" i="24"/>
  <c r="H508" i="24" s="1"/>
  <c r="H198" i="24"/>
  <c r="H539" i="24" s="1"/>
  <c r="H229" i="24"/>
  <c r="H570" i="24" s="1"/>
  <c r="H260" i="24"/>
  <c r="H601" i="24" s="1"/>
  <c r="H291" i="24"/>
  <c r="H632" i="24" s="1"/>
  <c r="H322" i="24"/>
  <c r="H663" i="24" s="1"/>
  <c r="H44" i="24"/>
  <c r="H385" i="24" s="1"/>
  <c r="H75" i="24"/>
  <c r="H416" i="24" s="1"/>
  <c r="H106" i="24"/>
  <c r="H447" i="24" s="1"/>
  <c r="H137" i="24"/>
  <c r="H478" i="24" s="1"/>
  <c r="H168" i="24"/>
  <c r="H509" i="24" s="1"/>
  <c r="H199" i="24"/>
  <c r="H540" i="24" s="1"/>
  <c r="H230" i="24"/>
  <c r="H571" i="24" s="1"/>
  <c r="H261" i="24"/>
  <c r="H602" i="24" s="1"/>
  <c r="H292" i="24"/>
  <c r="H633" i="24" s="1"/>
  <c r="H323" i="24"/>
  <c r="H664" i="24" s="1"/>
  <c r="H45" i="24"/>
  <c r="H386" i="24" s="1"/>
  <c r="H76" i="24"/>
  <c r="H417" i="24" s="1"/>
  <c r="H107" i="24"/>
  <c r="H448" i="24" s="1"/>
  <c r="H138" i="24"/>
  <c r="H479" i="24" s="1"/>
  <c r="H169" i="24"/>
  <c r="H510" i="24" s="1"/>
  <c r="H200" i="24"/>
  <c r="H541" i="24" s="1"/>
  <c r="H231" i="24"/>
  <c r="H572" i="24" s="1"/>
  <c r="H262" i="24"/>
  <c r="H603" i="24" s="1"/>
  <c r="H293" i="24"/>
  <c r="H634" i="24" s="1"/>
  <c r="H324" i="24"/>
  <c r="H665" i="24" s="1"/>
  <c r="H46" i="24"/>
  <c r="H387" i="24" s="1"/>
  <c r="H77" i="24"/>
  <c r="H418" i="24" s="1"/>
  <c r="H108" i="24"/>
  <c r="H449" i="24" s="1"/>
  <c r="H139" i="24"/>
  <c r="H480" i="24" s="1"/>
  <c r="H170" i="24"/>
  <c r="H511" i="24" s="1"/>
  <c r="H201" i="24"/>
  <c r="H542" i="24" s="1"/>
  <c r="H232" i="24"/>
  <c r="H573" i="24" s="1"/>
  <c r="H263" i="24"/>
  <c r="H604" i="24" s="1"/>
  <c r="H294" i="24"/>
  <c r="H635" i="24" s="1"/>
  <c r="H325" i="24"/>
  <c r="H666" i="24" s="1"/>
  <c r="H47" i="24"/>
  <c r="H388" i="24" s="1"/>
  <c r="H78" i="24"/>
  <c r="H419" i="24" s="1"/>
  <c r="H109" i="24"/>
  <c r="H450" i="24" s="1"/>
  <c r="H140" i="24"/>
  <c r="H481" i="24" s="1"/>
  <c r="H171" i="24"/>
  <c r="H512" i="24" s="1"/>
  <c r="H202" i="24"/>
  <c r="H543" i="24" s="1"/>
  <c r="H233" i="24"/>
  <c r="H574" i="24" s="1"/>
  <c r="H264" i="24"/>
  <c r="H605" i="24" s="1"/>
  <c r="H295" i="24"/>
  <c r="H636" i="24" s="1"/>
  <c r="H326" i="24"/>
  <c r="H667" i="24" s="1"/>
  <c r="H48" i="24"/>
  <c r="H389" i="24" s="1"/>
  <c r="H79" i="24"/>
  <c r="H420" i="24" s="1"/>
  <c r="H110" i="24"/>
  <c r="H451" i="24" s="1"/>
  <c r="H141" i="24"/>
  <c r="H482" i="24" s="1"/>
  <c r="H172" i="24"/>
  <c r="H513" i="24" s="1"/>
  <c r="H203" i="24"/>
  <c r="H544" i="24" s="1"/>
  <c r="H234" i="24"/>
  <c r="H575" i="24" s="1"/>
  <c r="H265" i="24"/>
  <c r="H606" i="24" s="1"/>
  <c r="H296" i="24"/>
  <c r="H637" i="24" s="1"/>
  <c r="H327" i="24"/>
  <c r="H668" i="24" s="1"/>
  <c r="H49" i="24"/>
  <c r="H390" i="24" s="1"/>
  <c r="H80" i="24"/>
  <c r="H421" i="24" s="1"/>
  <c r="H111" i="24"/>
  <c r="H452" i="24" s="1"/>
  <c r="H142" i="24"/>
  <c r="H483" i="24" s="1"/>
  <c r="H173" i="24"/>
  <c r="H514" i="24" s="1"/>
  <c r="H204" i="24"/>
  <c r="H545" i="24" s="1"/>
  <c r="H235" i="24"/>
  <c r="H576" i="24" s="1"/>
  <c r="H266" i="24"/>
  <c r="H607" i="24" s="1"/>
  <c r="H297" i="24"/>
  <c r="H638" i="24" s="1"/>
  <c r="H328" i="24"/>
  <c r="H669" i="24" s="1"/>
  <c r="H50" i="24"/>
  <c r="H391" i="24" s="1"/>
  <c r="H81" i="24"/>
  <c r="H422" i="24" s="1"/>
  <c r="H112" i="24"/>
  <c r="H453" i="24" s="1"/>
  <c r="H143" i="24"/>
  <c r="H484" i="24" s="1"/>
  <c r="H174" i="24"/>
  <c r="H515" i="24" s="1"/>
  <c r="H205" i="24"/>
  <c r="H546" i="24" s="1"/>
  <c r="H236" i="24"/>
  <c r="H577" i="24" s="1"/>
  <c r="H267" i="24"/>
  <c r="H608" i="24" s="1"/>
  <c r="H298" i="24"/>
  <c r="H639" i="24" s="1"/>
  <c r="H329" i="24"/>
  <c r="H670" i="24" s="1"/>
  <c r="H51" i="24"/>
  <c r="H392" i="24" s="1"/>
  <c r="H82" i="24"/>
  <c r="H423" i="24" s="1"/>
  <c r="H113" i="24"/>
  <c r="H454" i="24" s="1"/>
  <c r="H144" i="24"/>
  <c r="H485" i="24" s="1"/>
  <c r="H175" i="24"/>
  <c r="H516" i="24" s="1"/>
  <c r="H206" i="24"/>
  <c r="H547" i="24" s="1"/>
  <c r="H237" i="24"/>
  <c r="H578" i="24" s="1"/>
  <c r="H268" i="24"/>
  <c r="H609" i="24" s="1"/>
  <c r="H299" i="24"/>
  <c r="H640" i="24" s="1"/>
  <c r="H330" i="24"/>
  <c r="H671" i="24" s="1"/>
  <c r="H52" i="24"/>
  <c r="H393" i="24" s="1"/>
  <c r="H83" i="24"/>
  <c r="H424" i="24" s="1"/>
  <c r="H114" i="24"/>
  <c r="H455" i="24" s="1"/>
  <c r="H145" i="24"/>
  <c r="H486" i="24" s="1"/>
  <c r="H176" i="24"/>
  <c r="H517" i="24" s="1"/>
  <c r="H207" i="24"/>
  <c r="H548" i="24" s="1"/>
  <c r="H238" i="24"/>
  <c r="H579" i="24" s="1"/>
  <c r="H269" i="24"/>
  <c r="H610" i="24" s="1"/>
  <c r="H300" i="24"/>
  <c r="H641" i="24" s="1"/>
  <c r="H331" i="24"/>
  <c r="H672" i="24" s="1"/>
  <c r="H53" i="24"/>
  <c r="H394" i="24" s="1"/>
  <c r="H84" i="24"/>
  <c r="H425" i="24" s="1"/>
  <c r="H115" i="24"/>
  <c r="H456" i="24" s="1"/>
  <c r="H146" i="24"/>
  <c r="H487" i="24" s="1"/>
  <c r="H177" i="24"/>
  <c r="H518" i="24" s="1"/>
  <c r="H208" i="24"/>
  <c r="H549" i="24" s="1"/>
  <c r="H239" i="24"/>
  <c r="H580" i="24" s="1"/>
  <c r="H270" i="24"/>
  <c r="H611" i="24" s="1"/>
  <c r="H301" i="24"/>
  <c r="H642" i="24" s="1"/>
  <c r="H332" i="24"/>
  <c r="H673" i="24" s="1"/>
  <c r="H54" i="24"/>
  <c r="H395" i="24" s="1"/>
  <c r="H85" i="24"/>
  <c r="H426" i="24" s="1"/>
  <c r="H116" i="24"/>
  <c r="H457" i="24" s="1"/>
  <c r="H147" i="24"/>
  <c r="H488" i="24" s="1"/>
  <c r="H178" i="24"/>
  <c r="H519" i="24" s="1"/>
  <c r="H209" i="24"/>
  <c r="H550" i="24" s="1"/>
  <c r="H240" i="24"/>
  <c r="H581" i="24" s="1"/>
  <c r="H271" i="24"/>
  <c r="H612" i="24" s="1"/>
  <c r="H302" i="24"/>
  <c r="H643" i="24" s="1"/>
  <c r="H333" i="24"/>
  <c r="H674" i="24" s="1"/>
  <c r="H55" i="24"/>
  <c r="H396" i="24" s="1"/>
  <c r="H86" i="24"/>
  <c r="H427" i="24" s="1"/>
  <c r="H117" i="24"/>
  <c r="H458" i="24" s="1"/>
  <c r="H148" i="24"/>
  <c r="H489" i="24" s="1"/>
  <c r="H179" i="24"/>
  <c r="H520" i="24" s="1"/>
  <c r="H210" i="24"/>
  <c r="H551" i="24" s="1"/>
  <c r="H241" i="24"/>
  <c r="H582" i="24" s="1"/>
  <c r="H272" i="24"/>
  <c r="H613" i="24" s="1"/>
  <c r="H303" i="24"/>
  <c r="H644" i="24" s="1"/>
  <c r="H334" i="24"/>
  <c r="H675" i="24" s="1"/>
  <c r="H56" i="24"/>
  <c r="H397" i="24" s="1"/>
  <c r="H87" i="24"/>
  <c r="H428" i="24" s="1"/>
  <c r="H118" i="24"/>
  <c r="H459" i="24" s="1"/>
  <c r="H149" i="24"/>
  <c r="H490" i="24" s="1"/>
  <c r="H180" i="24"/>
  <c r="H521" i="24" s="1"/>
  <c r="H211" i="24"/>
  <c r="H552" i="24" s="1"/>
  <c r="H242" i="24"/>
  <c r="H583" i="24" s="1"/>
  <c r="H273" i="24"/>
  <c r="H614" i="24" s="1"/>
  <c r="H304" i="24"/>
  <c r="H645" i="24" s="1"/>
  <c r="H335" i="24"/>
  <c r="H676" i="24" s="1"/>
  <c r="H57" i="24"/>
  <c r="H398" i="24" s="1"/>
  <c r="H88" i="24"/>
  <c r="H429" i="24" s="1"/>
  <c r="H119" i="24"/>
  <c r="H460" i="24" s="1"/>
  <c r="H150" i="24"/>
  <c r="H491" i="24" s="1"/>
  <c r="H181" i="24"/>
  <c r="H522" i="24" s="1"/>
  <c r="H212" i="24"/>
  <c r="H553" i="24" s="1"/>
  <c r="H243" i="24"/>
  <c r="H584" i="24" s="1"/>
  <c r="H274" i="24"/>
  <c r="H615" i="24" s="1"/>
  <c r="H305" i="24"/>
  <c r="H646" i="24" s="1"/>
  <c r="H336" i="24"/>
  <c r="H677" i="24" s="1"/>
  <c r="H58" i="24"/>
  <c r="H399" i="24" s="1"/>
  <c r="H89" i="24"/>
  <c r="H430" i="24" s="1"/>
  <c r="H120" i="24"/>
  <c r="H461" i="24" s="1"/>
  <c r="H151" i="24"/>
  <c r="H492" i="24" s="1"/>
  <c r="H182" i="24"/>
  <c r="H523" i="24" s="1"/>
  <c r="H213" i="24"/>
  <c r="H554" i="24" s="1"/>
  <c r="H244" i="24"/>
  <c r="H585" i="24" s="1"/>
  <c r="H275" i="24"/>
  <c r="H616" i="24" s="1"/>
  <c r="H306" i="24"/>
  <c r="H647" i="24" s="1"/>
  <c r="H337" i="24"/>
  <c r="H678" i="24" s="1"/>
  <c r="H59" i="24"/>
  <c r="H400" i="24" s="1"/>
  <c r="H90" i="24"/>
  <c r="H431" i="24" s="1"/>
  <c r="H121" i="24"/>
  <c r="H462" i="24" s="1"/>
  <c r="H152" i="24"/>
  <c r="H493" i="24" s="1"/>
  <c r="H183" i="24"/>
  <c r="H524" i="24" s="1"/>
  <c r="H214" i="24"/>
  <c r="H555" i="24" s="1"/>
  <c r="H245" i="24"/>
  <c r="H586" i="24" s="1"/>
  <c r="H276" i="24"/>
  <c r="H617" i="24" s="1"/>
  <c r="H307" i="24"/>
  <c r="H648" i="24" s="1"/>
  <c r="H338" i="24"/>
  <c r="H679" i="24" s="1"/>
  <c r="H60" i="24"/>
  <c r="H401" i="24" s="1"/>
  <c r="H91" i="24"/>
  <c r="H432" i="24" s="1"/>
  <c r="H122" i="24"/>
  <c r="H463" i="24" s="1"/>
  <c r="H153" i="24"/>
  <c r="H494" i="24" s="1"/>
  <c r="H184" i="24"/>
  <c r="H525" i="24" s="1"/>
  <c r="H215" i="24"/>
  <c r="H556" i="24" s="1"/>
  <c r="H246" i="24"/>
  <c r="H587" i="24" s="1"/>
  <c r="H277" i="24"/>
  <c r="H618" i="24" s="1"/>
  <c r="H308" i="24"/>
  <c r="H649" i="24" s="1"/>
  <c r="H339" i="24"/>
  <c r="H680" i="24" s="1"/>
  <c r="H61" i="24"/>
  <c r="H402" i="24" s="1"/>
  <c r="H92" i="24"/>
  <c r="H433" i="24" s="1"/>
  <c r="H123" i="24"/>
  <c r="H464" i="24" s="1"/>
  <c r="H154" i="24"/>
  <c r="H495" i="24" s="1"/>
  <c r="H185" i="24"/>
  <c r="H526" i="24" s="1"/>
  <c r="H216" i="24"/>
  <c r="H557" i="24" s="1"/>
  <c r="H247" i="24"/>
  <c r="H588" i="24" s="1"/>
  <c r="H278" i="24"/>
  <c r="H619" i="24" s="1"/>
  <c r="H309" i="24"/>
  <c r="H650" i="24" s="1"/>
  <c r="H340" i="24"/>
  <c r="H681" i="24" s="1"/>
  <c r="H62" i="24"/>
  <c r="H403" i="24" s="1"/>
  <c r="H93" i="24"/>
  <c r="H434" i="24" s="1"/>
  <c r="H124" i="24"/>
  <c r="H465" i="24" s="1"/>
  <c r="H155" i="24"/>
  <c r="H496" i="24" s="1"/>
  <c r="H186" i="24"/>
  <c r="H527" i="24" s="1"/>
  <c r="H217" i="24"/>
  <c r="H558" i="24" s="1"/>
  <c r="H248" i="24"/>
  <c r="H589" i="24" s="1"/>
  <c r="H279" i="24"/>
  <c r="H620" i="24" s="1"/>
  <c r="H310" i="24"/>
  <c r="H651" i="24" s="1"/>
  <c r="H341" i="24"/>
  <c r="H682" i="24" s="1"/>
  <c r="H313" i="24"/>
  <c r="H654" i="24" s="1"/>
  <c r="H282" i="24"/>
  <c r="H623" i="24" s="1"/>
  <c r="H251" i="24"/>
  <c r="H592" i="24" s="1"/>
  <c r="H220" i="24"/>
  <c r="H561" i="24" s="1"/>
  <c r="H189" i="24"/>
  <c r="H530" i="24" s="1"/>
  <c r="H499" i="24"/>
  <c r="H127" i="24"/>
  <c r="H468" i="24" s="1"/>
  <c r="H96" i="24"/>
  <c r="H437" i="24" s="1"/>
  <c r="H65" i="24"/>
  <c r="H406" i="24" s="1"/>
  <c r="H34" i="24"/>
  <c r="H375" i="24" s="1"/>
  <c r="A681" i="24"/>
  <c r="B681" i="24"/>
  <c r="A682" i="24"/>
  <c r="B682" i="24"/>
  <c r="A683" i="24"/>
  <c r="B683" i="24"/>
  <c r="A123" i="24"/>
  <c r="B123" i="24"/>
  <c r="A124" i="24"/>
  <c r="B124" i="24"/>
  <c r="A125" i="24"/>
  <c r="B125"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301" i="24"/>
  <c r="B301" i="24"/>
  <c r="A302" i="24"/>
  <c r="B302" i="24"/>
  <c r="A303" i="24"/>
  <c r="B303" i="24"/>
  <c r="A304" i="24"/>
  <c r="B304" i="24"/>
  <c r="A305" i="24"/>
  <c r="B305" i="24"/>
  <c r="A306" i="24"/>
  <c r="B306" i="24"/>
  <c r="A307" i="24"/>
  <c r="B307" i="24"/>
  <c r="A308" i="24"/>
  <c r="B308" i="24"/>
  <c r="A309" i="24"/>
  <c r="B309" i="24"/>
  <c r="A310" i="24"/>
  <c r="B310" i="24"/>
  <c r="A311" i="24"/>
  <c r="B311" i="24"/>
  <c r="A313" i="24"/>
  <c r="B313" i="24"/>
  <c r="A314" i="24"/>
  <c r="B314" i="24"/>
  <c r="A315" i="24"/>
  <c r="B315" i="24"/>
  <c r="A316" i="24"/>
  <c r="B316" i="24"/>
  <c r="A317" i="24"/>
  <c r="B317" i="24"/>
  <c r="A318" i="24"/>
  <c r="B318" i="24"/>
  <c r="A319" i="24"/>
  <c r="B319" i="24"/>
  <c r="A320" i="24"/>
  <c r="B320" i="24"/>
  <c r="A321" i="24"/>
  <c r="B321" i="24"/>
  <c r="A322" i="24"/>
  <c r="B322" i="24"/>
  <c r="A323" i="24"/>
  <c r="B323" i="24"/>
  <c r="A324" i="24"/>
  <c r="B324" i="24"/>
  <c r="A325" i="24"/>
  <c r="B325" i="24"/>
  <c r="A326" i="24"/>
  <c r="B326" i="24"/>
  <c r="A327" i="24"/>
  <c r="B327" i="24"/>
  <c r="A328" i="24"/>
  <c r="B328" i="24"/>
  <c r="A329" i="24"/>
  <c r="B329" i="24"/>
  <c r="A330" i="24"/>
  <c r="B330" i="24"/>
  <c r="A331" i="24"/>
  <c r="B331" i="24"/>
  <c r="A332" i="24"/>
  <c r="B332" i="24"/>
  <c r="A333" i="24"/>
  <c r="B333" i="24"/>
  <c r="A334" i="24"/>
  <c r="B334" i="24"/>
  <c r="A335" i="24"/>
  <c r="B335" i="24"/>
  <c r="A336" i="24"/>
  <c r="B336" i="24"/>
  <c r="A337" i="24"/>
  <c r="B337" i="24"/>
  <c r="A338" i="24"/>
  <c r="B338" i="24"/>
  <c r="A339" i="24"/>
  <c r="B339" i="24"/>
  <c r="A340" i="24"/>
  <c r="B340" i="24"/>
  <c r="A341" i="24"/>
  <c r="B341" i="24"/>
  <c r="A342" i="24"/>
  <c r="B342" i="24"/>
  <c r="A375" i="24"/>
  <c r="B375" i="24"/>
  <c r="A376" i="24"/>
  <c r="B376" i="24"/>
  <c r="A377" i="24"/>
  <c r="B377" i="24"/>
  <c r="A378" i="24"/>
  <c r="B378" i="24"/>
  <c r="A379" i="24"/>
  <c r="B379" i="24"/>
  <c r="A380" i="24"/>
  <c r="B380" i="24"/>
  <c r="A381" i="24"/>
  <c r="B381" i="24"/>
  <c r="A382" i="24"/>
  <c r="B382" i="24"/>
  <c r="A383" i="24"/>
  <c r="B383" i="24"/>
  <c r="A384" i="24"/>
  <c r="B384" i="24"/>
  <c r="A385" i="24"/>
  <c r="B385" i="24"/>
  <c r="A386" i="24"/>
  <c r="B386" i="24"/>
  <c r="A387" i="24"/>
  <c r="B387" i="24"/>
  <c r="A388" i="24"/>
  <c r="B388" i="24"/>
  <c r="A389" i="24"/>
  <c r="B389" i="24"/>
  <c r="A390" i="24"/>
  <c r="B390" i="24"/>
  <c r="A391" i="24"/>
  <c r="B391" i="24"/>
  <c r="A392" i="24"/>
  <c r="B392" i="24"/>
  <c r="A393" i="24"/>
  <c r="B393" i="24"/>
  <c r="A394" i="24"/>
  <c r="B394" i="24"/>
  <c r="A395" i="24"/>
  <c r="B395" i="24"/>
  <c r="A396" i="24"/>
  <c r="B396" i="24"/>
  <c r="A397" i="24"/>
  <c r="B397" i="24"/>
  <c r="A398" i="24"/>
  <c r="B398" i="24"/>
  <c r="A399" i="24"/>
  <c r="B399" i="24"/>
  <c r="A400" i="24"/>
  <c r="B400" i="24"/>
  <c r="A401" i="24"/>
  <c r="B401" i="24"/>
  <c r="A402" i="24"/>
  <c r="B402" i="24"/>
  <c r="A403" i="24"/>
  <c r="B403" i="24"/>
  <c r="A404" i="24"/>
  <c r="B404" i="24"/>
  <c r="A406" i="24"/>
  <c r="B406" i="24"/>
  <c r="A407" i="24"/>
  <c r="B407" i="24"/>
  <c r="A408" i="24"/>
  <c r="B408" i="24"/>
  <c r="A409" i="24"/>
  <c r="B409" i="24"/>
  <c r="A410" i="24"/>
  <c r="B410" i="24"/>
  <c r="A411" i="24"/>
  <c r="B411" i="24"/>
  <c r="A412" i="24"/>
  <c r="B412" i="24"/>
  <c r="A413" i="24"/>
  <c r="B413" i="24"/>
  <c r="A414" i="24"/>
  <c r="B414" i="24"/>
  <c r="A415" i="24"/>
  <c r="B415" i="24"/>
  <c r="A416" i="24"/>
  <c r="B416" i="24"/>
  <c r="A417" i="24"/>
  <c r="B417" i="24"/>
  <c r="A418" i="24"/>
  <c r="B418" i="24"/>
  <c r="A419" i="24"/>
  <c r="B419" i="24"/>
  <c r="A420" i="24"/>
  <c r="B420" i="24"/>
  <c r="A421" i="24"/>
  <c r="B421" i="24"/>
  <c r="A422" i="24"/>
  <c r="B422" i="24"/>
  <c r="A423" i="24"/>
  <c r="B423" i="24"/>
  <c r="A424" i="24"/>
  <c r="B424" i="24"/>
  <c r="A425" i="24"/>
  <c r="B425" i="24"/>
  <c r="A426" i="24"/>
  <c r="B426" i="24"/>
  <c r="A427" i="24"/>
  <c r="B427" i="24"/>
  <c r="A428" i="24"/>
  <c r="B428" i="24"/>
  <c r="A429" i="24"/>
  <c r="B429" i="24"/>
  <c r="A430" i="24"/>
  <c r="B430" i="24"/>
  <c r="A431" i="24"/>
  <c r="B431" i="24"/>
  <c r="A432" i="24"/>
  <c r="B432" i="24"/>
  <c r="A433" i="24"/>
  <c r="B433" i="24"/>
  <c r="A434" i="24"/>
  <c r="B434" i="24"/>
  <c r="A435" i="24"/>
  <c r="B435" i="24"/>
  <c r="A437" i="24"/>
  <c r="B437" i="24"/>
  <c r="A438" i="24"/>
  <c r="B438" i="24"/>
  <c r="A439" i="24"/>
  <c r="B439" i="24"/>
  <c r="A440" i="24"/>
  <c r="B440" i="24"/>
  <c r="A441" i="24"/>
  <c r="B441" i="24"/>
  <c r="A442" i="24"/>
  <c r="B442" i="24"/>
  <c r="A443" i="24"/>
  <c r="B443" i="24"/>
  <c r="A444" i="24"/>
  <c r="B444" i="24"/>
  <c r="A445" i="24"/>
  <c r="B445" i="24"/>
  <c r="A446" i="24"/>
  <c r="B446" i="24"/>
  <c r="A447" i="24"/>
  <c r="B447" i="24"/>
  <c r="A448" i="24"/>
  <c r="B448" i="24"/>
  <c r="A449" i="24"/>
  <c r="B449" i="24"/>
  <c r="A450" i="24"/>
  <c r="B450" i="24"/>
  <c r="A451" i="24"/>
  <c r="B451" i="24"/>
  <c r="A452" i="24"/>
  <c r="B452" i="24"/>
  <c r="A453" i="24"/>
  <c r="B453" i="24"/>
  <c r="A454" i="24"/>
  <c r="B454" i="24"/>
  <c r="A455" i="24"/>
  <c r="B455" i="24"/>
  <c r="A456" i="24"/>
  <c r="B456" i="24"/>
  <c r="A457" i="24"/>
  <c r="B457" i="24"/>
  <c r="A458" i="24"/>
  <c r="B458" i="24"/>
  <c r="A459" i="24"/>
  <c r="B459" i="24"/>
  <c r="A460" i="24"/>
  <c r="B460" i="24"/>
  <c r="A461" i="24"/>
  <c r="B461" i="24"/>
  <c r="A462" i="24"/>
  <c r="B462" i="24"/>
  <c r="A463" i="24"/>
  <c r="B463" i="24"/>
  <c r="A464" i="24"/>
  <c r="B464" i="24"/>
  <c r="A465" i="24"/>
  <c r="B465" i="24"/>
  <c r="A466" i="24"/>
  <c r="B466" i="24"/>
  <c r="A468" i="24"/>
  <c r="B468" i="24"/>
  <c r="A469" i="24"/>
  <c r="B469" i="24"/>
  <c r="A470" i="24"/>
  <c r="B470" i="24"/>
  <c r="A471" i="24"/>
  <c r="B471" i="24"/>
  <c r="A472" i="24"/>
  <c r="B472" i="24"/>
  <c r="A473" i="24"/>
  <c r="B473" i="24"/>
  <c r="A474" i="24"/>
  <c r="B474" i="24"/>
  <c r="A475" i="24"/>
  <c r="B475" i="24"/>
  <c r="A476" i="24"/>
  <c r="B476" i="24"/>
  <c r="A477" i="24"/>
  <c r="B477" i="24"/>
  <c r="A478" i="24"/>
  <c r="B478" i="24"/>
  <c r="A479" i="24"/>
  <c r="B479" i="24"/>
  <c r="A480" i="24"/>
  <c r="B480" i="24"/>
  <c r="A481" i="24"/>
  <c r="B481" i="24"/>
  <c r="A482" i="24"/>
  <c r="B482" i="24"/>
  <c r="A483" i="24"/>
  <c r="B483" i="24"/>
  <c r="A484" i="24"/>
  <c r="B484" i="24"/>
  <c r="A485" i="24"/>
  <c r="B485" i="24"/>
  <c r="A486" i="24"/>
  <c r="B486" i="24"/>
  <c r="A487" i="24"/>
  <c r="B487" i="24"/>
  <c r="A488" i="24"/>
  <c r="B488" i="24"/>
  <c r="A489" i="24"/>
  <c r="B489" i="24"/>
  <c r="A490" i="24"/>
  <c r="B490" i="24"/>
  <c r="A491" i="24"/>
  <c r="B491" i="24"/>
  <c r="A492" i="24"/>
  <c r="B492" i="24"/>
  <c r="A493" i="24"/>
  <c r="B493" i="24"/>
  <c r="A494" i="24"/>
  <c r="B494" i="24"/>
  <c r="A495" i="24"/>
  <c r="B495" i="24"/>
  <c r="A496" i="24"/>
  <c r="B496" i="24"/>
  <c r="A497" i="24"/>
  <c r="B497" i="24"/>
  <c r="A499" i="24"/>
  <c r="B499" i="24"/>
  <c r="A500" i="24"/>
  <c r="B500" i="24"/>
  <c r="A501" i="24"/>
  <c r="B501" i="24"/>
  <c r="A502" i="24"/>
  <c r="B502" i="24"/>
  <c r="A503" i="24"/>
  <c r="B503" i="24"/>
  <c r="A504" i="24"/>
  <c r="B504" i="24"/>
  <c r="A505" i="24"/>
  <c r="B505" i="24"/>
  <c r="A506" i="24"/>
  <c r="B506" i="24"/>
  <c r="A507" i="24"/>
  <c r="B507" i="24"/>
  <c r="A508" i="24"/>
  <c r="B508" i="24"/>
  <c r="A509" i="24"/>
  <c r="B509" i="24"/>
  <c r="A510" i="24"/>
  <c r="B510" i="24"/>
  <c r="A511" i="24"/>
  <c r="B511" i="24"/>
  <c r="A512" i="24"/>
  <c r="B512" i="24"/>
  <c r="A513" i="24"/>
  <c r="B513" i="24"/>
  <c r="A514" i="24"/>
  <c r="B514" i="24"/>
  <c r="A515" i="24"/>
  <c r="B515" i="24"/>
  <c r="A516" i="24"/>
  <c r="B516" i="24"/>
  <c r="A517" i="24"/>
  <c r="B517" i="24"/>
  <c r="A518" i="24"/>
  <c r="B518" i="24"/>
  <c r="A519" i="24"/>
  <c r="B519" i="24"/>
  <c r="A520" i="24"/>
  <c r="B520" i="24"/>
  <c r="A521" i="24"/>
  <c r="B521" i="24"/>
  <c r="A522" i="24"/>
  <c r="B522" i="24"/>
  <c r="A523" i="24"/>
  <c r="B523" i="24"/>
  <c r="A524" i="24"/>
  <c r="B524" i="24"/>
  <c r="A525" i="24"/>
  <c r="B525" i="24"/>
  <c r="A526" i="24"/>
  <c r="B526" i="24"/>
  <c r="A527" i="24"/>
  <c r="B527" i="24"/>
  <c r="A528" i="24"/>
  <c r="B528" i="24"/>
  <c r="A530" i="24"/>
  <c r="B530" i="24"/>
  <c r="A531" i="24"/>
  <c r="B531" i="24"/>
  <c r="A532" i="24"/>
  <c r="B532" i="24"/>
  <c r="A533" i="24"/>
  <c r="B533" i="24"/>
  <c r="A534" i="24"/>
  <c r="B534" i="24"/>
  <c r="A535" i="24"/>
  <c r="B535" i="24"/>
  <c r="A536" i="24"/>
  <c r="B536" i="24"/>
  <c r="A537" i="24"/>
  <c r="B537" i="24"/>
  <c r="A538" i="24"/>
  <c r="B538" i="24"/>
  <c r="A539" i="24"/>
  <c r="B539" i="24"/>
  <c r="A540" i="24"/>
  <c r="B540" i="24"/>
  <c r="A541" i="24"/>
  <c r="B541" i="24"/>
  <c r="A542" i="24"/>
  <c r="B542" i="24"/>
  <c r="A543" i="24"/>
  <c r="B543" i="24"/>
  <c r="A544" i="24"/>
  <c r="B544" i="24"/>
  <c r="A545" i="24"/>
  <c r="B545" i="24"/>
  <c r="A546" i="24"/>
  <c r="B546" i="24"/>
  <c r="A547" i="24"/>
  <c r="B547" i="24"/>
  <c r="A548" i="24"/>
  <c r="B548" i="24"/>
  <c r="A549" i="24"/>
  <c r="B549" i="24"/>
  <c r="A550" i="24"/>
  <c r="B550" i="24"/>
  <c r="A551" i="24"/>
  <c r="B551" i="24"/>
  <c r="A552" i="24"/>
  <c r="B552" i="24"/>
  <c r="A553" i="24"/>
  <c r="B553" i="24"/>
  <c r="A554" i="24"/>
  <c r="B554" i="24"/>
  <c r="A555" i="24"/>
  <c r="B555" i="24"/>
  <c r="A556" i="24"/>
  <c r="B556" i="24"/>
  <c r="A557" i="24"/>
  <c r="B557" i="24"/>
  <c r="A558" i="24"/>
  <c r="B558" i="24"/>
  <c r="A559" i="24"/>
  <c r="B559" i="24"/>
  <c r="A561" i="24"/>
  <c r="B561" i="24"/>
  <c r="A562" i="24"/>
  <c r="B562" i="24"/>
  <c r="A563" i="24"/>
  <c r="B563" i="24"/>
  <c r="A564" i="24"/>
  <c r="B564" i="24"/>
  <c r="A565" i="24"/>
  <c r="B565" i="24"/>
  <c r="A566" i="24"/>
  <c r="B566" i="24"/>
  <c r="A567" i="24"/>
  <c r="B567" i="24"/>
  <c r="A568" i="24"/>
  <c r="B568" i="24"/>
  <c r="A569" i="24"/>
  <c r="B569" i="24"/>
  <c r="A570" i="24"/>
  <c r="B570" i="24"/>
  <c r="A571" i="24"/>
  <c r="B571" i="24"/>
  <c r="A572" i="24"/>
  <c r="B572" i="24"/>
  <c r="A573" i="24"/>
  <c r="B573" i="24"/>
  <c r="A574" i="24"/>
  <c r="B574" i="24"/>
  <c r="A575" i="24"/>
  <c r="B575" i="24"/>
  <c r="A576" i="24"/>
  <c r="B576" i="24"/>
  <c r="A577" i="24"/>
  <c r="B577" i="24"/>
  <c r="A578" i="24"/>
  <c r="B578" i="24"/>
  <c r="A579" i="24"/>
  <c r="B579" i="24"/>
  <c r="A580" i="24"/>
  <c r="B580" i="24"/>
  <c r="A581" i="24"/>
  <c r="B581" i="24"/>
  <c r="A582" i="24"/>
  <c r="B582" i="24"/>
  <c r="A583" i="24"/>
  <c r="B583" i="24"/>
  <c r="A584" i="24"/>
  <c r="B584" i="24"/>
  <c r="A585" i="24"/>
  <c r="B585" i="24"/>
  <c r="A586" i="24"/>
  <c r="B586" i="24"/>
  <c r="A587" i="24"/>
  <c r="B587" i="24"/>
  <c r="A588" i="24"/>
  <c r="B588" i="24"/>
  <c r="A589" i="24"/>
  <c r="B589" i="24"/>
  <c r="A590" i="24"/>
  <c r="B590" i="24"/>
  <c r="A592" i="24"/>
  <c r="B592" i="24"/>
  <c r="A593" i="24"/>
  <c r="B593" i="24"/>
  <c r="A594" i="24"/>
  <c r="B594" i="24"/>
  <c r="A595" i="24"/>
  <c r="B595" i="24"/>
  <c r="A596" i="24"/>
  <c r="B596" i="24"/>
  <c r="A597" i="24"/>
  <c r="B597" i="24"/>
  <c r="A598" i="24"/>
  <c r="B598" i="24"/>
  <c r="A599" i="24"/>
  <c r="B599" i="24"/>
  <c r="A600" i="24"/>
  <c r="B600" i="24"/>
  <c r="A601" i="24"/>
  <c r="B601" i="24"/>
  <c r="A602" i="24"/>
  <c r="B602" i="24"/>
  <c r="A603" i="24"/>
  <c r="B603" i="24"/>
  <c r="A604" i="24"/>
  <c r="B604" i="24"/>
  <c r="A605" i="24"/>
  <c r="B605" i="24"/>
  <c r="A606" i="24"/>
  <c r="B606" i="24"/>
  <c r="A607" i="24"/>
  <c r="B607" i="24"/>
  <c r="A608" i="24"/>
  <c r="B608" i="24"/>
  <c r="A609" i="24"/>
  <c r="B609" i="24"/>
  <c r="A610" i="24"/>
  <c r="B610" i="24"/>
  <c r="A611" i="24"/>
  <c r="B611" i="24"/>
  <c r="A612" i="24"/>
  <c r="B612" i="24"/>
  <c r="A613" i="24"/>
  <c r="B613" i="24"/>
  <c r="A614" i="24"/>
  <c r="B614" i="24"/>
  <c r="A615" i="24"/>
  <c r="B615" i="24"/>
  <c r="A616" i="24"/>
  <c r="B616" i="24"/>
  <c r="A617" i="24"/>
  <c r="B617" i="24"/>
  <c r="A618" i="24"/>
  <c r="B618" i="24"/>
  <c r="A619" i="24"/>
  <c r="B619" i="24"/>
  <c r="A620" i="24"/>
  <c r="B620" i="24"/>
  <c r="A621" i="24"/>
  <c r="B621" i="24"/>
  <c r="A623" i="24"/>
  <c r="B623" i="24"/>
  <c r="A624" i="24"/>
  <c r="B624" i="24"/>
  <c r="A625" i="24"/>
  <c r="B625" i="24"/>
  <c r="A626" i="24"/>
  <c r="B626" i="24"/>
  <c r="A627" i="24"/>
  <c r="B627" i="24"/>
  <c r="A628" i="24"/>
  <c r="B628" i="24"/>
  <c r="A629" i="24"/>
  <c r="B629" i="24"/>
  <c r="A630" i="24"/>
  <c r="B630" i="24"/>
  <c r="A631" i="24"/>
  <c r="B631" i="24"/>
  <c r="A632" i="24"/>
  <c r="B632" i="24"/>
  <c r="A633" i="24"/>
  <c r="B633" i="24"/>
  <c r="A634" i="24"/>
  <c r="B634" i="24"/>
  <c r="A635" i="24"/>
  <c r="B635" i="24"/>
  <c r="A636" i="24"/>
  <c r="B636" i="24"/>
  <c r="A637" i="24"/>
  <c r="B637" i="24"/>
  <c r="A638" i="24"/>
  <c r="B638" i="24"/>
  <c r="A639" i="24"/>
  <c r="B639" i="24"/>
  <c r="A640" i="24"/>
  <c r="B640" i="24"/>
  <c r="A641" i="24"/>
  <c r="B641" i="24"/>
  <c r="A642" i="24"/>
  <c r="B642" i="24"/>
  <c r="A643" i="24"/>
  <c r="B643" i="24"/>
  <c r="A644" i="24"/>
  <c r="B644" i="24"/>
  <c r="A645" i="24"/>
  <c r="B645" i="24"/>
  <c r="A646" i="24"/>
  <c r="B646" i="24"/>
  <c r="A647" i="24"/>
  <c r="B647" i="24"/>
  <c r="A648" i="24"/>
  <c r="B648" i="24"/>
  <c r="A649" i="24"/>
  <c r="B649" i="24"/>
  <c r="A650" i="24"/>
  <c r="B650" i="24"/>
  <c r="A651" i="24"/>
  <c r="B651" i="24"/>
  <c r="A652" i="24"/>
  <c r="B652" i="24"/>
  <c r="A654" i="24"/>
  <c r="B654" i="24"/>
  <c r="A655" i="24"/>
  <c r="B655" i="24"/>
  <c r="A656" i="24"/>
  <c r="B656" i="24"/>
  <c r="A657" i="24"/>
  <c r="B657" i="24"/>
  <c r="A658" i="24"/>
  <c r="B658" i="24"/>
  <c r="A659" i="24"/>
  <c r="B659" i="24"/>
  <c r="A660" i="24"/>
  <c r="B660" i="24"/>
  <c r="A661" i="24"/>
  <c r="B661" i="24"/>
  <c r="A662" i="24"/>
  <c r="B662" i="24"/>
  <c r="A663" i="24"/>
  <c r="B663" i="24"/>
  <c r="A664" i="24"/>
  <c r="B664" i="24"/>
  <c r="A665" i="24"/>
  <c r="B665" i="24"/>
  <c r="A666" i="24"/>
  <c r="B666" i="24"/>
  <c r="A667" i="24"/>
  <c r="B667" i="24"/>
  <c r="A668" i="24"/>
  <c r="B668" i="24"/>
  <c r="A669" i="24"/>
  <c r="B669" i="24"/>
  <c r="A670" i="24"/>
  <c r="B670" i="24"/>
  <c r="A671" i="24"/>
  <c r="B671" i="24"/>
  <c r="A672" i="24"/>
  <c r="B672" i="24"/>
  <c r="A673" i="24"/>
  <c r="B673" i="24"/>
  <c r="A674" i="24"/>
  <c r="B674" i="24"/>
  <c r="A675" i="24"/>
  <c r="B675" i="24"/>
  <c r="A676" i="24"/>
  <c r="B676" i="24"/>
  <c r="A677" i="24"/>
  <c r="B677" i="24"/>
  <c r="A678" i="24"/>
  <c r="B678" i="24"/>
  <c r="A679" i="24"/>
  <c r="B679" i="24"/>
  <c r="A680" i="24"/>
  <c r="B680" i="24"/>
  <c r="A92" i="24"/>
  <c r="B92" i="24"/>
  <c r="A93" i="24"/>
  <c r="B93" i="24"/>
  <c r="A94" i="24"/>
  <c r="B94" i="24"/>
  <c r="A61" i="24"/>
  <c r="B61" i="24"/>
  <c r="A62" i="24"/>
  <c r="B62" i="24"/>
  <c r="A63" i="24"/>
  <c r="B63" i="24"/>
  <c r="A30" i="24"/>
  <c r="B30" i="24"/>
  <c r="A31" i="24"/>
  <c r="B31" i="24"/>
  <c r="A32" i="24"/>
  <c r="B32" i="24"/>
  <c r="L67" i="4"/>
  <c r="H130" i="25" s="1"/>
  <c r="Y428" i="4"/>
  <c r="I1174" i="25" s="1"/>
  <c r="Y425" i="4"/>
  <c r="I1173" i="25" s="1"/>
  <c r="Y424" i="4"/>
  <c r="I1172" i="25" s="1"/>
  <c r="M28" i="20"/>
  <c r="F39" i="2"/>
  <c r="I16" i="34" s="1"/>
  <c r="F38" i="2"/>
  <c r="I15" i="34" s="1"/>
  <c r="F36" i="2"/>
  <c r="F33" i="2"/>
  <c r="I13" i="34" s="1"/>
  <c r="F31" i="2"/>
  <c r="I12" i="34" s="1"/>
  <c r="H5" i="26"/>
  <c r="H92" i="35"/>
  <c r="H93" i="35"/>
  <c r="H94" i="35"/>
  <c r="H95" i="35"/>
  <c r="H96" i="35"/>
  <c r="H97" i="35"/>
  <c r="H98" i="35"/>
  <c r="H99" i="35"/>
  <c r="H100" i="35"/>
  <c r="H101" i="35"/>
  <c r="H102" i="35"/>
  <c r="H103" i="35"/>
  <c r="H104" i="35"/>
  <c r="H105" i="35"/>
  <c r="H106" i="35"/>
  <c r="H107" i="35"/>
  <c r="H108" i="35"/>
  <c r="H109" i="35"/>
  <c r="H110" i="35"/>
  <c r="H91" i="35"/>
  <c r="H72" i="35"/>
  <c r="H73" i="35"/>
  <c r="H74" i="35"/>
  <c r="H75" i="35"/>
  <c r="H76" i="35"/>
  <c r="H77" i="35"/>
  <c r="H78" i="35"/>
  <c r="H79" i="35"/>
  <c r="H80" i="35"/>
  <c r="H81" i="35"/>
  <c r="H82" i="35"/>
  <c r="H83" i="35"/>
  <c r="H84" i="35"/>
  <c r="H85" i="35"/>
  <c r="H86" i="35"/>
  <c r="H87" i="35"/>
  <c r="H88" i="35"/>
  <c r="H89" i="35"/>
  <c r="H90" i="35"/>
  <c r="H71" i="35"/>
  <c r="H70" i="35"/>
  <c r="H52" i="35"/>
  <c r="H53" i="35"/>
  <c r="H54" i="35"/>
  <c r="H55" i="35"/>
  <c r="H56" i="35"/>
  <c r="H57" i="35"/>
  <c r="H58" i="35"/>
  <c r="H59" i="35"/>
  <c r="H60" i="35"/>
  <c r="H61" i="35"/>
  <c r="H62" i="35"/>
  <c r="H63" i="35"/>
  <c r="H64" i="35"/>
  <c r="H65" i="35"/>
  <c r="H66" i="35"/>
  <c r="H67" i="35"/>
  <c r="H68" i="35"/>
  <c r="H69" i="35"/>
  <c r="H51" i="35"/>
  <c r="H32" i="35"/>
  <c r="H33" i="35"/>
  <c r="H34" i="35"/>
  <c r="H35" i="35"/>
  <c r="H36" i="35"/>
  <c r="H37" i="35"/>
  <c r="H38" i="35"/>
  <c r="H39" i="35"/>
  <c r="H40" i="35"/>
  <c r="H41" i="35"/>
  <c r="H42" i="35"/>
  <c r="H43" i="35"/>
  <c r="H44" i="35"/>
  <c r="H45" i="35"/>
  <c r="H46" i="35"/>
  <c r="H47" i="35"/>
  <c r="H48" i="35"/>
  <c r="H49" i="35"/>
  <c r="H50" i="35"/>
  <c r="H31" i="35"/>
  <c r="H30" i="35"/>
  <c r="H12" i="35"/>
  <c r="H13" i="35"/>
  <c r="H14" i="35"/>
  <c r="H15" i="35"/>
  <c r="H16" i="35"/>
  <c r="H17" i="35"/>
  <c r="H18" i="35"/>
  <c r="H19" i="35"/>
  <c r="H20" i="35"/>
  <c r="H21" i="35"/>
  <c r="H22" i="35"/>
  <c r="H23" i="35"/>
  <c r="H24" i="35"/>
  <c r="H25" i="35"/>
  <c r="H26" i="35"/>
  <c r="H27" i="35"/>
  <c r="H28" i="35"/>
  <c r="H29" i="35"/>
  <c r="A12" i="35"/>
  <c r="B12" i="35"/>
  <c r="A13" i="35"/>
  <c r="B13" i="35"/>
  <c r="A14" i="35"/>
  <c r="B14" i="35"/>
  <c r="A15" i="35"/>
  <c r="B15" i="35"/>
  <c r="A16" i="35"/>
  <c r="B16" i="35"/>
  <c r="A17" i="35"/>
  <c r="B17" i="35"/>
  <c r="A18" i="35"/>
  <c r="B18" i="35"/>
  <c r="A19" i="35"/>
  <c r="B19" i="35"/>
  <c r="A20" i="35"/>
  <c r="B20" i="35"/>
  <c r="A21" i="35"/>
  <c r="B21" i="35"/>
  <c r="A22" i="35"/>
  <c r="B22" i="35"/>
  <c r="A23" i="35"/>
  <c r="B23" i="35"/>
  <c r="A24" i="35"/>
  <c r="B24" i="35"/>
  <c r="A25" i="35"/>
  <c r="B25" i="35"/>
  <c r="A26" i="35"/>
  <c r="B26" i="35"/>
  <c r="A27" i="35"/>
  <c r="B27" i="35"/>
  <c r="A28" i="35"/>
  <c r="B28" i="35"/>
  <c r="A29" i="35"/>
  <c r="B29" i="35"/>
  <c r="A30" i="35"/>
  <c r="B30" i="35"/>
  <c r="A31" i="35"/>
  <c r="B31" i="35"/>
  <c r="A32" i="35"/>
  <c r="B32" i="35"/>
  <c r="A33" i="35"/>
  <c r="B33" i="35"/>
  <c r="A34" i="35"/>
  <c r="B34" i="35"/>
  <c r="A35" i="35"/>
  <c r="B35" i="35"/>
  <c r="A36" i="35"/>
  <c r="B36" i="35"/>
  <c r="A37" i="35"/>
  <c r="B37" i="35"/>
  <c r="A38" i="35"/>
  <c r="B38" i="35"/>
  <c r="A39" i="35"/>
  <c r="B39" i="35"/>
  <c r="A40" i="35"/>
  <c r="B40" i="35"/>
  <c r="A41" i="35"/>
  <c r="B41" i="35"/>
  <c r="A42" i="35"/>
  <c r="B42" i="35"/>
  <c r="A43" i="35"/>
  <c r="B43" i="35"/>
  <c r="A44" i="35"/>
  <c r="B44" i="35"/>
  <c r="A45" i="35"/>
  <c r="B45" i="35"/>
  <c r="A46" i="35"/>
  <c r="B46" i="35"/>
  <c r="A47" i="35"/>
  <c r="B47" i="35"/>
  <c r="A48" i="35"/>
  <c r="B48" i="35"/>
  <c r="A49" i="35"/>
  <c r="B49" i="35"/>
  <c r="A50" i="35"/>
  <c r="B50" i="35"/>
  <c r="A51" i="35"/>
  <c r="B51" i="35"/>
  <c r="A52" i="35"/>
  <c r="B52" i="35"/>
  <c r="A53" i="35"/>
  <c r="B53" i="35"/>
  <c r="A54" i="35"/>
  <c r="B54" i="35"/>
  <c r="A55" i="35"/>
  <c r="B55" i="35"/>
  <c r="A56" i="35"/>
  <c r="B56" i="35"/>
  <c r="A57" i="35"/>
  <c r="B57" i="35"/>
  <c r="A58" i="35"/>
  <c r="B58" i="35"/>
  <c r="A59" i="35"/>
  <c r="B59" i="35"/>
  <c r="A60" i="35"/>
  <c r="B60" i="35"/>
  <c r="A61" i="35"/>
  <c r="B61" i="35"/>
  <c r="A62" i="35"/>
  <c r="B62" i="35"/>
  <c r="A63" i="35"/>
  <c r="B63" i="35"/>
  <c r="A64" i="35"/>
  <c r="B64" i="35"/>
  <c r="A65" i="35"/>
  <c r="B65" i="35"/>
  <c r="A66" i="35"/>
  <c r="B66" i="35"/>
  <c r="A67" i="35"/>
  <c r="B67" i="35"/>
  <c r="A68" i="35"/>
  <c r="B68" i="35"/>
  <c r="A69" i="35"/>
  <c r="B69" i="35"/>
  <c r="A70" i="35"/>
  <c r="B70" i="35"/>
  <c r="A71" i="35"/>
  <c r="B71" i="35"/>
  <c r="A72" i="35"/>
  <c r="B72" i="35"/>
  <c r="A73" i="35"/>
  <c r="B73" i="35"/>
  <c r="A74" i="35"/>
  <c r="B74" i="35"/>
  <c r="A75" i="35"/>
  <c r="B75" i="35"/>
  <c r="A76" i="35"/>
  <c r="B76" i="35"/>
  <c r="A77" i="35"/>
  <c r="B77" i="35"/>
  <c r="A78" i="35"/>
  <c r="B78" i="35"/>
  <c r="A79" i="35"/>
  <c r="B79" i="35"/>
  <c r="A80" i="35"/>
  <c r="B80" i="35"/>
  <c r="A81" i="35"/>
  <c r="B81" i="35"/>
  <c r="A82" i="35"/>
  <c r="B82" i="35"/>
  <c r="A83" i="35"/>
  <c r="B83" i="35"/>
  <c r="A84" i="35"/>
  <c r="B84" i="35"/>
  <c r="A85" i="35"/>
  <c r="B85" i="35"/>
  <c r="A86" i="35"/>
  <c r="B86" i="35"/>
  <c r="A87" i="35"/>
  <c r="B87" i="35"/>
  <c r="A88" i="35"/>
  <c r="B88" i="35"/>
  <c r="A89" i="35"/>
  <c r="B89" i="35"/>
  <c r="A90" i="35"/>
  <c r="B90" i="35"/>
  <c r="A91" i="35"/>
  <c r="B91" i="35"/>
  <c r="A92" i="35"/>
  <c r="B92" i="35"/>
  <c r="A93" i="35"/>
  <c r="B93" i="35"/>
  <c r="A94" i="35"/>
  <c r="B94" i="35"/>
  <c r="A95" i="35"/>
  <c r="B95" i="35"/>
  <c r="A96" i="35"/>
  <c r="B96" i="35"/>
  <c r="A97" i="35"/>
  <c r="B97" i="35"/>
  <c r="A98" i="35"/>
  <c r="B98" i="35"/>
  <c r="A99" i="35"/>
  <c r="B99" i="35"/>
  <c r="A100" i="35"/>
  <c r="B100" i="35"/>
  <c r="A101" i="35"/>
  <c r="B101" i="35"/>
  <c r="A102" i="35"/>
  <c r="B102" i="35"/>
  <c r="A103" i="35"/>
  <c r="B103" i="35"/>
  <c r="A104" i="35"/>
  <c r="B104" i="35"/>
  <c r="A105" i="35"/>
  <c r="B105" i="35"/>
  <c r="A106" i="35"/>
  <c r="B106" i="35"/>
  <c r="A107" i="35"/>
  <c r="B107" i="35"/>
  <c r="A108" i="35"/>
  <c r="B108" i="35"/>
  <c r="A109" i="35"/>
  <c r="B109" i="35"/>
  <c r="A110" i="35"/>
  <c r="B110" i="35"/>
  <c r="H11" i="35"/>
  <c r="H414" i="41"/>
  <c r="H415" i="41"/>
  <c r="H413" i="41"/>
  <c r="H411" i="41"/>
  <c r="H410" i="41"/>
  <c r="H409" i="41"/>
  <c r="H408" i="41"/>
  <c r="H407" i="41"/>
  <c r="H406" i="41"/>
  <c r="B407" i="41"/>
  <c r="B408" i="41"/>
  <c r="B409" i="41"/>
  <c r="B410" i="41"/>
  <c r="B411" i="41"/>
  <c r="B412" i="41"/>
  <c r="B413" i="41"/>
  <c r="B414" i="41"/>
  <c r="B415" i="41"/>
  <c r="A413" i="41"/>
  <c r="A414" i="41"/>
  <c r="A415" i="41"/>
  <c r="A407" i="41"/>
  <c r="A408" i="41"/>
  <c r="A409" i="41"/>
  <c r="A410" i="41"/>
  <c r="A411" i="41"/>
  <c r="A412" i="41"/>
  <c r="H280" i="41"/>
  <c r="H279" i="41"/>
  <c r="H278" i="41"/>
  <c r="B278" i="41"/>
  <c r="B279" i="41"/>
  <c r="B280" i="41"/>
  <c r="B281" i="41"/>
  <c r="A278" i="41"/>
  <c r="A279" i="41"/>
  <c r="A280" i="41"/>
  <c r="A281" i="41"/>
  <c r="Y26" i="4"/>
  <c r="H21" i="25"/>
  <c r="H20" i="25"/>
  <c r="M252" i="10"/>
  <c r="I409" i="41" s="1"/>
  <c r="M199" i="10"/>
  <c r="I280" i="41" s="1"/>
  <c r="L252" i="10"/>
  <c r="M255" i="10" s="1"/>
  <c r="K199" i="10"/>
  <c r="H281" i="41" s="1"/>
  <c r="F27" i="2"/>
  <c r="I10" i="34" s="1"/>
  <c r="F26" i="2"/>
  <c r="I9" i="34" s="1"/>
  <c r="D6" i="42"/>
  <c r="E6" i="18"/>
  <c r="E6" i="20"/>
  <c r="G6" i="7"/>
  <c r="E6" i="12"/>
  <c r="G6" i="9"/>
  <c r="F6" i="16"/>
  <c r="E6" i="17"/>
  <c r="E6" i="10"/>
  <c r="M21" i="10" s="1"/>
  <c r="I10" i="41" s="1"/>
  <c r="E6" i="14"/>
  <c r="E6" i="22"/>
  <c r="D21" i="22" s="1"/>
  <c r="H4" i="40" s="1"/>
  <c r="E6" i="21"/>
  <c r="E6" i="19"/>
  <c r="C6" i="6"/>
  <c r="C6" i="5"/>
  <c r="F6" i="4"/>
  <c r="D7" i="44"/>
  <c r="I59" i="33"/>
  <c r="Y24" i="4"/>
  <c r="I20" i="25" s="1"/>
  <c r="L36" i="14"/>
  <c r="I9" i="26" s="1"/>
  <c r="L35" i="14"/>
  <c r="I8" i="26" s="1"/>
  <c r="L34" i="14"/>
  <c r="I7" i="26" s="1"/>
  <c r="H393" i="41"/>
  <c r="H125" i="27"/>
  <c r="B97" i="31"/>
  <c r="A97" i="31"/>
  <c r="B96" i="31"/>
  <c r="A96" i="31"/>
  <c r="B95" i="31"/>
  <c r="A95" i="31"/>
  <c r="H21" i="26"/>
  <c r="H20" i="26"/>
  <c r="H19" i="26"/>
  <c r="H18" i="26"/>
  <c r="H17" i="26"/>
  <c r="H16" i="26"/>
  <c r="H15" i="26"/>
  <c r="H14" i="26"/>
  <c r="H13" i="26"/>
  <c r="H12" i="26"/>
  <c r="H11" i="26"/>
  <c r="H10" i="26"/>
  <c r="H9" i="26"/>
  <c r="H8" i="26"/>
  <c r="H7" i="26"/>
  <c r="H6" i="26"/>
  <c r="H4" i="26"/>
  <c r="H3" i="26"/>
  <c r="H2" i="26"/>
  <c r="H1" i="26"/>
  <c r="H20" i="38"/>
  <c r="H19" i="38"/>
  <c r="H18" i="38"/>
  <c r="H17" i="38"/>
  <c r="H16" i="38"/>
  <c r="H15" i="38"/>
  <c r="H14" i="38"/>
  <c r="H13" i="38"/>
  <c r="H12" i="38"/>
  <c r="H11" i="38"/>
  <c r="H124" i="27"/>
  <c r="H123" i="27"/>
  <c r="H122" i="27"/>
  <c r="H121" i="27"/>
  <c r="H120" i="27"/>
  <c r="H119" i="27"/>
  <c r="H118" i="27"/>
  <c r="H117" i="27"/>
  <c r="H115" i="27"/>
  <c r="H114" i="27"/>
  <c r="H113" i="27"/>
  <c r="H109" i="27"/>
  <c r="H106" i="27"/>
  <c r="H105" i="27"/>
  <c r="H104" i="27"/>
  <c r="H103" i="27"/>
  <c r="H102" i="27"/>
  <c r="H93" i="27"/>
  <c r="H90" i="27"/>
  <c r="B21" i="40"/>
  <c r="A21" i="40"/>
  <c r="B20" i="40"/>
  <c r="A20" i="40"/>
  <c r="B19" i="40"/>
  <c r="A19" i="40"/>
  <c r="B18" i="40"/>
  <c r="A18" i="40"/>
  <c r="B16" i="40"/>
  <c r="A16" i="40"/>
  <c r="H10" i="38"/>
  <c r="H9" i="38"/>
  <c r="H8" i="38"/>
  <c r="H7" i="38"/>
  <c r="H6" i="38"/>
  <c r="H5" i="38"/>
  <c r="H4" i="38"/>
  <c r="H3" i="38"/>
  <c r="H2" i="38"/>
  <c r="H1" i="38"/>
  <c r="B20" i="38"/>
  <c r="A20" i="38"/>
  <c r="B19" i="38"/>
  <c r="A19" i="38"/>
  <c r="B18" i="38"/>
  <c r="A18" i="38"/>
  <c r="B17" i="38"/>
  <c r="A17" i="38"/>
  <c r="B16" i="38"/>
  <c r="A16" i="38"/>
  <c r="B15" i="38"/>
  <c r="A15" i="38"/>
  <c r="B14" i="38"/>
  <c r="A14" i="38"/>
  <c r="B13" i="38"/>
  <c r="A13" i="38"/>
  <c r="B12" i="38"/>
  <c r="A12" i="38"/>
  <c r="B11" i="38"/>
  <c r="A11" i="38"/>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0" i="27"/>
  <c r="H39" i="27"/>
  <c r="H38" i="27"/>
  <c r="H37" i="27"/>
  <c r="H36" i="27"/>
  <c r="H35" i="27"/>
  <c r="H34" i="27"/>
  <c r="H33" i="27"/>
  <c r="H32" i="27"/>
  <c r="H31" i="27"/>
  <c r="H29" i="27"/>
  <c r="H28" i="27"/>
  <c r="H27" i="27"/>
  <c r="H23" i="27"/>
  <c r="H20" i="27"/>
  <c r="H19" i="27"/>
  <c r="H18" i="27"/>
  <c r="H17" i="27"/>
  <c r="H16" i="27"/>
  <c r="H7" i="27"/>
  <c r="H4" i="27"/>
  <c r="B126" i="27"/>
  <c r="A126" i="27"/>
  <c r="B125" i="27"/>
  <c r="A125" i="27"/>
  <c r="B124" i="27"/>
  <c r="A124" i="27"/>
  <c r="B123" i="27"/>
  <c r="A123" i="27"/>
  <c r="B122" i="27"/>
  <c r="A122" i="27"/>
  <c r="B121" i="27"/>
  <c r="A121" i="27"/>
  <c r="B120" i="27"/>
  <c r="A120" i="27"/>
  <c r="B119" i="27"/>
  <c r="A119" i="27"/>
  <c r="B118" i="27"/>
  <c r="A118" i="27"/>
  <c r="B117" i="27"/>
  <c r="A117" i="27"/>
  <c r="B116" i="27"/>
  <c r="A116" i="27"/>
  <c r="B115" i="27"/>
  <c r="A115" i="27"/>
  <c r="B114" i="27"/>
  <c r="A114" i="27"/>
  <c r="B113" i="27"/>
  <c r="A113" i="27"/>
  <c r="B112" i="27"/>
  <c r="A112" i="27"/>
  <c r="B111" i="27"/>
  <c r="A111" i="27"/>
  <c r="B110" i="27"/>
  <c r="A110" i="27"/>
  <c r="B109" i="27"/>
  <c r="A109" i="27"/>
  <c r="B108" i="27"/>
  <c r="A108" i="27"/>
  <c r="B107" i="27"/>
  <c r="A107" i="27"/>
  <c r="B106" i="27"/>
  <c r="A106" i="27"/>
  <c r="B105" i="27"/>
  <c r="A105" i="27"/>
  <c r="B104" i="27"/>
  <c r="A104" i="27"/>
  <c r="B103" i="27"/>
  <c r="A103" i="27"/>
  <c r="B102" i="27"/>
  <c r="A102" i="27"/>
  <c r="B101" i="27"/>
  <c r="A101" i="27"/>
  <c r="B100" i="27"/>
  <c r="A100" i="27"/>
  <c r="B99" i="27"/>
  <c r="A99" i="27"/>
  <c r="B98" i="27"/>
  <c r="A98" i="27"/>
  <c r="B97" i="27"/>
  <c r="A97" i="27"/>
  <c r="B96" i="27"/>
  <c r="A96" i="27"/>
  <c r="B95" i="27"/>
  <c r="A95" i="27"/>
  <c r="B94" i="27"/>
  <c r="A94" i="27"/>
  <c r="B93" i="27"/>
  <c r="A93" i="27"/>
  <c r="B92" i="27"/>
  <c r="A92" i="27"/>
  <c r="B91" i="27"/>
  <c r="A91" i="27"/>
  <c r="B90" i="27"/>
  <c r="A90" i="27"/>
  <c r="B89" i="27"/>
  <c r="A89" i="27"/>
  <c r="B88" i="27"/>
  <c r="A88" i="27"/>
  <c r="B87" i="27"/>
  <c r="A87" i="27"/>
  <c r="B92" i="29"/>
  <c r="A92" i="29"/>
  <c r="B91" i="29"/>
  <c r="A91" i="29"/>
  <c r="B90" i="29"/>
  <c r="A90" i="29"/>
  <c r="B89" i="29"/>
  <c r="A89" i="29"/>
  <c r="B88" i="29"/>
  <c r="A88" i="29"/>
  <c r="B87" i="29"/>
  <c r="A87" i="29"/>
  <c r="B86" i="29"/>
  <c r="A86" i="29"/>
  <c r="B85" i="29"/>
  <c r="A85" i="29"/>
  <c r="B84" i="29"/>
  <c r="A84" i="29"/>
  <c r="B83" i="29"/>
  <c r="A83" i="29"/>
  <c r="B82" i="29"/>
  <c r="A82" i="29"/>
  <c r="B81" i="29"/>
  <c r="A81" i="29"/>
  <c r="B80" i="29"/>
  <c r="A80" i="29"/>
  <c r="B79" i="29"/>
  <c r="A79" i="29"/>
  <c r="B78" i="29"/>
  <c r="A78" i="29"/>
  <c r="B77" i="29"/>
  <c r="A77" i="29"/>
  <c r="B76" i="29"/>
  <c r="A76" i="29"/>
  <c r="B75" i="29"/>
  <c r="A75" i="29"/>
  <c r="B74" i="29"/>
  <c r="A74" i="29"/>
  <c r="B73" i="29"/>
  <c r="A73" i="29"/>
  <c r="B72" i="29"/>
  <c r="A72" i="29"/>
  <c r="B71" i="29"/>
  <c r="A71" i="29"/>
  <c r="B70" i="29"/>
  <c r="A70" i="29"/>
  <c r="B68" i="29"/>
  <c r="A68" i="29"/>
  <c r="B67" i="29"/>
  <c r="A67" i="29"/>
  <c r="B66" i="29"/>
  <c r="A66" i="29"/>
  <c r="B65" i="29"/>
  <c r="A65" i="29"/>
  <c r="B64" i="29"/>
  <c r="A64" i="29"/>
  <c r="B63" i="29"/>
  <c r="A63" i="29"/>
  <c r="B62" i="29"/>
  <c r="A62" i="29"/>
  <c r="B61" i="29"/>
  <c r="A61" i="29"/>
  <c r="B60" i="29"/>
  <c r="A60" i="29"/>
  <c r="B59" i="29"/>
  <c r="A59" i="29"/>
  <c r="B58" i="29"/>
  <c r="A58" i="29"/>
  <c r="B57" i="29"/>
  <c r="A57" i="29"/>
  <c r="B56" i="29"/>
  <c r="A56" i="29"/>
  <c r="B55" i="29"/>
  <c r="A55" i="29"/>
  <c r="B54" i="29"/>
  <c r="A54" i="29"/>
  <c r="B53" i="29"/>
  <c r="A53" i="29"/>
  <c r="B52" i="29"/>
  <c r="A52" i="29"/>
  <c r="B51" i="29"/>
  <c r="A51" i="29"/>
  <c r="B50" i="29"/>
  <c r="A50" i="29"/>
  <c r="B49" i="29"/>
  <c r="A49" i="29"/>
  <c r="B46" i="29"/>
  <c r="A46" i="29"/>
  <c r="B80" i="28"/>
  <c r="A80" i="28"/>
  <c r="B79" i="28"/>
  <c r="A79" i="28"/>
  <c r="B78" i="28"/>
  <c r="A78" i="28"/>
  <c r="B77" i="28"/>
  <c r="A77" i="28"/>
  <c r="B76" i="28"/>
  <c r="A76" i="28"/>
  <c r="B75" i="28"/>
  <c r="A75" i="28"/>
  <c r="B74" i="28"/>
  <c r="A74" i="28"/>
  <c r="B73" i="28"/>
  <c r="A73" i="28"/>
  <c r="B72" i="28"/>
  <c r="A72" i="28"/>
  <c r="B71" i="28"/>
  <c r="A71" i="28"/>
  <c r="B70" i="28"/>
  <c r="A70" i="28"/>
  <c r="B69" i="28"/>
  <c r="A69" i="28"/>
  <c r="B68" i="28"/>
  <c r="A68" i="28"/>
  <c r="B67" i="28"/>
  <c r="A67" i="28"/>
  <c r="B66" i="28"/>
  <c r="A66" i="28"/>
  <c r="B65" i="28"/>
  <c r="A65" i="28"/>
  <c r="B64" i="28"/>
  <c r="A64" i="28"/>
  <c r="B63" i="28"/>
  <c r="A63" i="28"/>
  <c r="B62" i="28"/>
  <c r="A62" i="28"/>
  <c r="B61" i="28"/>
  <c r="A61" i="28"/>
  <c r="B60" i="28"/>
  <c r="A60" i="28"/>
  <c r="B59" i="28"/>
  <c r="A59" i="28"/>
  <c r="B58" i="28"/>
  <c r="A58" i="28"/>
  <c r="B57" i="28"/>
  <c r="A57" i="28"/>
  <c r="B56" i="28"/>
  <c r="A56" i="28"/>
  <c r="B55" i="28"/>
  <c r="A55" i="28"/>
  <c r="B54" i="28"/>
  <c r="A54" i="28"/>
  <c r="B53" i="28"/>
  <c r="A53" i="28"/>
  <c r="B52" i="28"/>
  <c r="A52" i="28"/>
  <c r="B51" i="28"/>
  <c r="A51" i="28"/>
  <c r="B50" i="28"/>
  <c r="A50" i="28"/>
  <c r="B49" i="28"/>
  <c r="A49" i="28"/>
  <c r="B48" i="28"/>
  <c r="A48" i="28"/>
  <c r="B47" i="28"/>
  <c r="A47" i="28"/>
  <c r="B46" i="28"/>
  <c r="A46" i="28"/>
  <c r="B45" i="28"/>
  <c r="A45" i="28"/>
  <c r="B44" i="28"/>
  <c r="A44" i="28"/>
  <c r="B43" i="28"/>
  <c r="A43" i="28"/>
  <c r="B42" i="28"/>
  <c r="A42" i="28"/>
  <c r="B41" i="28"/>
  <c r="A41" i="28"/>
  <c r="H19" i="25"/>
  <c r="H14" i="25"/>
  <c r="H10" i="25"/>
  <c r="H9" i="25"/>
  <c r="H8" i="25"/>
  <c r="H7" i="25"/>
  <c r="H6" i="25"/>
  <c r="H5" i="25"/>
  <c r="H4" i="25"/>
  <c r="H2" i="25"/>
  <c r="H6" i="43"/>
  <c r="A6" i="43"/>
  <c r="B6" i="43"/>
  <c r="A5" i="32"/>
  <c r="B5" i="32"/>
  <c r="H3" i="32"/>
  <c r="A9" i="28"/>
  <c r="B9" i="28"/>
  <c r="J22" i="16"/>
  <c r="H5" i="32" s="1"/>
  <c r="M93" i="10"/>
  <c r="L21" i="16"/>
  <c r="I4" i="32" s="1"/>
  <c r="L19" i="16"/>
  <c r="I3" i="32" s="1"/>
  <c r="M24" i="42"/>
  <c r="I6" i="43" s="1"/>
  <c r="L40" i="14"/>
  <c r="I10" i="26" s="1"/>
  <c r="Q79" i="19"/>
  <c r="H78" i="27" s="1"/>
  <c r="C23" i="2"/>
  <c r="H8" i="34" s="1"/>
  <c r="C21" i="2"/>
  <c r="H7" i="34" s="1"/>
  <c r="C19" i="2"/>
  <c r="H6" i="34" s="1"/>
  <c r="C17" i="2"/>
  <c r="H5" i="34" s="1"/>
  <c r="C15" i="2"/>
  <c r="C13" i="2"/>
  <c r="L28" i="14"/>
  <c r="I5" i="26" s="1"/>
  <c r="Y18" i="4"/>
  <c r="Y17" i="4"/>
  <c r="C391" i="4"/>
  <c r="Y388" i="4"/>
  <c r="I1113" i="25" s="1"/>
  <c r="Y190" i="4"/>
  <c r="I501" i="25" s="1"/>
  <c r="Y253" i="4"/>
  <c r="I698" i="25" s="1"/>
  <c r="P245" i="4"/>
  <c r="F27" i="6" s="1"/>
  <c r="P72" i="4"/>
  <c r="A103" i="45"/>
  <c r="B103" i="45"/>
  <c r="A104" i="45"/>
  <c r="B104" i="45"/>
  <c r="A105" i="45"/>
  <c r="B105" i="45"/>
  <c r="A106" i="45"/>
  <c r="B106" i="45"/>
  <c r="A107" i="45"/>
  <c r="B107" i="45"/>
  <c r="A108" i="45"/>
  <c r="B108" i="45"/>
  <c r="A97" i="45"/>
  <c r="B97" i="45"/>
  <c r="A98" i="45"/>
  <c r="B98" i="45"/>
  <c r="A99" i="45"/>
  <c r="B99" i="45"/>
  <c r="A100" i="45"/>
  <c r="B100" i="45"/>
  <c r="A101" i="45"/>
  <c r="B101" i="45"/>
  <c r="A102" i="45"/>
  <c r="B102" i="45"/>
  <c r="A91" i="45"/>
  <c r="B91" i="45"/>
  <c r="A92" i="45"/>
  <c r="B92" i="45"/>
  <c r="A93" i="45"/>
  <c r="B93" i="45"/>
  <c r="A94" i="45"/>
  <c r="B94" i="45"/>
  <c r="A95" i="45"/>
  <c r="B95" i="45"/>
  <c r="A96" i="45"/>
  <c r="B96" i="45"/>
  <c r="A85" i="45"/>
  <c r="B85" i="45"/>
  <c r="A86" i="45"/>
  <c r="B86" i="45"/>
  <c r="A87" i="45"/>
  <c r="B87" i="45"/>
  <c r="A88" i="45"/>
  <c r="B88" i="45"/>
  <c r="A89" i="45"/>
  <c r="B89" i="45"/>
  <c r="A90" i="45"/>
  <c r="B90" i="45"/>
  <c r="A79" i="45"/>
  <c r="B79" i="45"/>
  <c r="A80" i="45"/>
  <c r="B80" i="45"/>
  <c r="A81" i="45"/>
  <c r="B81" i="45"/>
  <c r="A82" i="45"/>
  <c r="B82" i="45"/>
  <c r="A83" i="45"/>
  <c r="B83" i="45"/>
  <c r="A84" i="45"/>
  <c r="B84" i="45"/>
  <c r="A73" i="45"/>
  <c r="B73" i="45"/>
  <c r="A74" i="45"/>
  <c r="B74" i="45"/>
  <c r="A75" i="45"/>
  <c r="B75" i="45"/>
  <c r="A76" i="45"/>
  <c r="B76" i="45"/>
  <c r="A77" i="45"/>
  <c r="B77" i="45"/>
  <c r="A78" i="45"/>
  <c r="B78" i="45"/>
  <c r="A67" i="45"/>
  <c r="B67" i="45"/>
  <c r="A68" i="45"/>
  <c r="B68" i="45"/>
  <c r="A69" i="45"/>
  <c r="B69" i="45"/>
  <c r="A70" i="45"/>
  <c r="B70" i="45"/>
  <c r="A71" i="45"/>
  <c r="B71" i="45"/>
  <c r="A72" i="45"/>
  <c r="B72" i="45"/>
  <c r="A55" i="45"/>
  <c r="B55" i="45"/>
  <c r="A56" i="45"/>
  <c r="B56" i="45"/>
  <c r="A57" i="45"/>
  <c r="B57" i="45"/>
  <c r="A58" i="45"/>
  <c r="B58" i="45"/>
  <c r="A59" i="45"/>
  <c r="B59" i="45"/>
  <c r="A60" i="45"/>
  <c r="B60" i="45"/>
  <c r="A49" i="45"/>
  <c r="B49" i="45"/>
  <c r="A50" i="45"/>
  <c r="B50" i="45"/>
  <c r="A51" i="45"/>
  <c r="B51" i="45"/>
  <c r="A52" i="45"/>
  <c r="B52" i="45"/>
  <c r="A53" i="45"/>
  <c r="B53" i="45"/>
  <c r="A54" i="45"/>
  <c r="B54" i="45"/>
  <c r="A43" i="45"/>
  <c r="B43" i="45"/>
  <c r="A44" i="45"/>
  <c r="B44" i="45"/>
  <c r="A45" i="45"/>
  <c r="B45" i="45"/>
  <c r="A46" i="45"/>
  <c r="B46" i="45"/>
  <c r="A47" i="45"/>
  <c r="B47" i="45"/>
  <c r="A48" i="45"/>
  <c r="B48" i="45"/>
  <c r="A37" i="45"/>
  <c r="B37" i="45"/>
  <c r="A38" i="45"/>
  <c r="B38" i="45"/>
  <c r="A39" i="45"/>
  <c r="B39" i="45"/>
  <c r="A40" i="45"/>
  <c r="B40" i="45"/>
  <c r="A41" i="45"/>
  <c r="B41" i="45"/>
  <c r="A42" i="45"/>
  <c r="B42" i="45"/>
  <c r="A31" i="45"/>
  <c r="B31" i="45"/>
  <c r="A32" i="45"/>
  <c r="B32" i="45"/>
  <c r="A33" i="45"/>
  <c r="B33" i="45"/>
  <c r="A34" i="45"/>
  <c r="B34" i="45"/>
  <c r="A35" i="45"/>
  <c r="B35" i="45"/>
  <c r="A36" i="45"/>
  <c r="B36" i="45"/>
  <c r="A2" i="45"/>
  <c r="B2" i="45"/>
  <c r="A3" i="45"/>
  <c r="B3" i="45"/>
  <c r="A4" i="45"/>
  <c r="B4" i="45"/>
  <c r="A5" i="45"/>
  <c r="B5" i="45"/>
  <c r="A6" i="45"/>
  <c r="B6" i="45"/>
  <c r="A7" i="45"/>
  <c r="B7" i="45"/>
  <c r="A8" i="45"/>
  <c r="B8" i="45"/>
  <c r="A9" i="45"/>
  <c r="B9" i="45"/>
  <c r="A10" i="45"/>
  <c r="B10" i="45"/>
  <c r="A11" i="45"/>
  <c r="B11" i="45"/>
  <c r="A12" i="45"/>
  <c r="B12" i="45"/>
  <c r="A13" i="45"/>
  <c r="B13" i="45"/>
  <c r="A14" i="45"/>
  <c r="B14" i="45"/>
  <c r="A15" i="45"/>
  <c r="B15" i="45"/>
  <c r="A16" i="45"/>
  <c r="B16" i="45"/>
  <c r="A17" i="45"/>
  <c r="B17" i="45"/>
  <c r="A18" i="45"/>
  <c r="B18" i="45"/>
  <c r="A19" i="45"/>
  <c r="B19" i="45"/>
  <c r="A20" i="45"/>
  <c r="B20" i="45"/>
  <c r="A21" i="45"/>
  <c r="B21" i="45"/>
  <c r="A22" i="45"/>
  <c r="B22" i="45"/>
  <c r="A23" i="45"/>
  <c r="B23" i="45"/>
  <c r="A24" i="45"/>
  <c r="B24" i="45"/>
  <c r="A25" i="45"/>
  <c r="B25" i="45"/>
  <c r="A26" i="45"/>
  <c r="B26" i="45"/>
  <c r="A27" i="45"/>
  <c r="B27" i="45"/>
  <c r="A28" i="45"/>
  <c r="B28" i="45"/>
  <c r="A29" i="45"/>
  <c r="B29" i="45"/>
  <c r="A30" i="45"/>
  <c r="B30" i="45"/>
  <c r="A1" i="45"/>
  <c r="B1" i="45"/>
  <c r="N21" i="44"/>
  <c r="H42" i="45" s="1"/>
  <c r="M21" i="44"/>
  <c r="H41" i="45"/>
  <c r="L21" i="44"/>
  <c r="I21" i="44" s="1"/>
  <c r="J21" i="44" s="1"/>
  <c r="H38" i="45" s="1"/>
  <c r="R22" i="21"/>
  <c r="R21" i="21"/>
  <c r="R20" i="21"/>
  <c r="R19" i="21"/>
  <c r="R14" i="21"/>
  <c r="R12" i="21"/>
  <c r="K21" i="44" s="1"/>
  <c r="H39" i="45" s="1"/>
  <c r="O4" i="44"/>
  <c r="H20" i="43"/>
  <c r="H19" i="43"/>
  <c r="H18" i="43"/>
  <c r="H17" i="43"/>
  <c r="B18" i="43"/>
  <c r="A18" i="43"/>
  <c r="I16" i="43"/>
  <c r="I14" i="43"/>
  <c r="H16" i="43"/>
  <c r="H15" i="43"/>
  <c r="H14" i="43"/>
  <c r="B15" i="43"/>
  <c r="A15" i="43"/>
  <c r="I12" i="43"/>
  <c r="H12" i="43"/>
  <c r="A12" i="43"/>
  <c r="B12" i="43"/>
  <c r="H13" i="43"/>
  <c r="H11" i="43"/>
  <c r="H10" i="43"/>
  <c r="H9" i="43"/>
  <c r="H8" i="43"/>
  <c r="H7" i="43"/>
  <c r="H5" i="43"/>
  <c r="I4" i="43"/>
  <c r="H4" i="43"/>
  <c r="I3" i="43"/>
  <c r="H3" i="43"/>
  <c r="H2" i="43"/>
  <c r="A2" i="43"/>
  <c r="B2" i="43"/>
  <c r="A3" i="43"/>
  <c r="B3" i="43"/>
  <c r="A4" i="43"/>
  <c r="B4" i="43"/>
  <c r="A5" i="43"/>
  <c r="B5" i="43"/>
  <c r="A7" i="43"/>
  <c r="B7" i="43"/>
  <c r="A8" i="43"/>
  <c r="B8" i="43"/>
  <c r="A9" i="43"/>
  <c r="B9" i="43"/>
  <c r="A10" i="43"/>
  <c r="B10" i="43"/>
  <c r="A11" i="43"/>
  <c r="B11" i="43"/>
  <c r="A13" i="43"/>
  <c r="B13" i="43"/>
  <c r="A14" i="43"/>
  <c r="B14" i="43"/>
  <c r="A16" i="43"/>
  <c r="B16" i="43"/>
  <c r="A17" i="43"/>
  <c r="B17" i="43"/>
  <c r="A19" i="43"/>
  <c r="B19" i="43"/>
  <c r="A20" i="43"/>
  <c r="B20" i="43"/>
  <c r="I1" i="43"/>
  <c r="H1" i="43"/>
  <c r="B1" i="43"/>
  <c r="A1" i="43"/>
  <c r="H392" i="41"/>
  <c r="H391" i="41"/>
  <c r="B393" i="41"/>
  <c r="A393" i="41"/>
  <c r="B392" i="41"/>
  <c r="A392" i="41"/>
  <c r="B391" i="41"/>
  <c r="A391" i="41"/>
  <c r="H382" i="41"/>
  <c r="H381" i="41"/>
  <c r="H380" i="41"/>
  <c r="H379" i="41"/>
  <c r="H378" i="41"/>
  <c r="H377" i="41"/>
  <c r="H375" i="41"/>
  <c r="H374" i="41"/>
  <c r="H373" i="41"/>
  <c r="H372" i="41"/>
  <c r="H371" i="41"/>
  <c r="H370" i="41"/>
  <c r="H368" i="41"/>
  <c r="H367" i="41"/>
  <c r="H366" i="41"/>
  <c r="H365" i="41"/>
  <c r="H364" i="41"/>
  <c r="H363" i="41"/>
  <c r="H361" i="41"/>
  <c r="H360" i="41"/>
  <c r="H359" i="41"/>
  <c r="H358" i="41"/>
  <c r="H357" i="41"/>
  <c r="H356" i="41"/>
  <c r="H354" i="41"/>
  <c r="H353" i="41"/>
  <c r="H352" i="41"/>
  <c r="H351" i="41"/>
  <c r="H350" i="41"/>
  <c r="H349" i="41"/>
  <c r="B390" i="41"/>
  <c r="A390" i="41"/>
  <c r="B389" i="41"/>
  <c r="A389" i="41"/>
  <c r="B388" i="41"/>
  <c r="A388" i="41"/>
  <c r="B387" i="41"/>
  <c r="A387" i="41"/>
  <c r="B386" i="41"/>
  <c r="A386" i="41"/>
  <c r="B385" i="41"/>
  <c r="A385" i="41"/>
  <c r="B384" i="41"/>
  <c r="A384" i="41"/>
  <c r="B383" i="41"/>
  <c r="A383" i="41"/>
  <c r="B382" i="41"/>
  <c r="A382" i="41"/>
  <c r="B381" i="41"/>
  <c r="A381" i="41"/>
  <c r="B380" i="41"/>
  <c r="A380" i="41"/>
  <c r="B379" i="41"/>
  <c r="A379" i="41"/>
  <c r="B378" i="41"/>
  <c r="A378" i="41"/>
  <c r="B377" i="41"/>
  <c r="A377" i="41"/>
  <c r="B376" i="41"/>
  <c r="A376" i="41"/>
  <c r="B375" i="41"/>
  <c r="A375" i="41"/>
  <c r="B374" i="41"/>
  <c r="A374" i="41"/>
  <c r="B373" i="41"/>
  <c r="A373" i="41"/>
  <c r="B372" i="41"/>
  <c r="A372" i="41"/>
  <c r="B371" i="41"/>
  <c r="A371" i="41"/>
  <c r="B370" i="41"/>
  <c r="A370" i="41"/>
  <c r="B369" i="41"/>
  <c r="A369" i="41"/>
  <c r="B368" i="41"/>
  <c r="A368" i="41"/>
  <c r="B367" i="41"/>
  <c r="A367" i="41"/>
  <c r="B366" i="41"/>
  <c r="A366" i="41"/>
  <c r="B365" i="41"/>
  <c r="A365" i="41"/>
  <c r="B364" i="41"/>
  <c r="A364" i="41"/>
  <c r="B363" i="41"/>
  <c r="A363" i="41"/>
  <c r="B362" i="41"/>
  <c r="A362" i="41"/>
  <c r="B361" i="41"/>
  <c r="A361" i="41"/>
  <c r="B360" i="41"/>
  <c r="A360" i="41"/>
  <c r="B359" i="41"/>
  <c r="A359" i="41"/>
  <c r="B358" i="41"/>
  <c r="A358" i="41"/>
  <c r="B357" i="41"/>
  <c r="A357" i="41"/>
  <c r="B356" i="41"/>
  <c r="A356" i="41"/>
  <c r="B355" i="41"/>
  <c r="A355" i="41"/>
  <c r="B354" i="41"/>
  <c r="A354" i="41"/>
  <c r="B353" i="41"/>
  <c r="A353" i="41"/>
  <c r="B352" i="41"/>
  <c r="A352" i="41"/>
  <c r="B351" i="41"/>
  <c r="A351" i="41"/>
  <c r="B350" i="41"/>
  <c r="A350" i="41"/>
  <c r="B349" i="41"/>
  <c r="A349" i="41"/>
  <c r="H334" i="41"/>
  <c r="H335" i="41"/>
  <c r="H333" i="41"/>
  <c r="A334" i="41"/>
  <c r="B334" i="41"/>
  <c r="A335" i="41"/>
  <c r="B335" i="41"/>
  <c r="A338" i="41"/>
  <c r="B338" i="41"/>
  <c r="H324" i="41"/>
  <c r="H323" i="41"/>
  <c r="H322" i="41"/>
  <c r="H321" i="41"/>
  <c r="H320" i="41"/>
  <c r="H319" i="41"/>
  <c r="H317" i="41"/>
  <c r="H316" i="41"/>
  <c r="H315" i="41"/>
  <c r="H314" i="41"/>
  <c r="H313" i="41"/>
  <c r="H312" i="41"/>
  <c r="A312" i="41"/>
  <c r="B312" i="41"/>
  <c r="A313" i="41"/>
  <c r="B313" i="41"/>
  <c r="A314" i="41"/>
  <c r="B314" i="41"/>
  <c r="A315" i="41"/>
  <c r="B315" i="41"/>
  <c r="A316" i="41"/>
  <c r="B316" i="41"/>
  <c r="A317" i="41"/>
  <c r="B317" i="41"/>
  <c r="A318" i="41"/>
  <c r="B318" i="41"/>
  <c r="A319" i="41"/>
  <c r="B319" i="41"/>
  <c r="A320" i="41"/>
  <c r="B320" i="41"/>
  <c r="A321" i="41"/>
  <c r="B321" i="41"/>
  <c r="A322" i="41"/>
  <c r="B322" i="41"/>
  <c r="A323" i="41"/>
  <c r="B323" i="41"/>
  <c r="A324" i="41"/>
  <c r="B324" i="41"/>
  <c r="A325" i="41"/>
  <c r="B325" i="41"/>
  <c r="A326" i="41"/>
  <c r="B326" i="41"/>
  <c r="A327" i="41"/>
  <c r="B327" i="41"/>
  <c r="A328" i="41"/>
  <c r="B328" i="41"/>
  <c r="A329" i="41"/>
  <c r="B329" i="41"/>
  <c r="A330" i="41"/>
  <c r="B330" i="41"/>
  <c r="A331" i="41"/>
  <c r="B331" i="41"/>
  <c r="A332" i="41"/>
  <c r="B332" i="41"/>
  <c r="A333" i="41"/>
  <c r="B333" i="41"/>
  <c r="H310" i="41"/>
  <c r="H309" i="41"/>
  <c r="H308" i="41"/>
  <c r="H307" i="41"/>
  <c r="H306" i="41"/>
  <c r="H305" i="41"/>
  <c r="A305" i="41"/>
  <c r="B305" i="41"/>
  <c r="A306" i="41"/>
  <c r="B306" i="41"/>
  <c r="A307" i="41"/>
  <c r="B307" i="41"/>
  <c r="A308" i="41"/>
  <c r="B308" i="41"/>
  <c r="A309" i="41"/>
  <c r="B309" i="41"/>
  <c r="A310" i="41"/>
  <c r="B310" i="41"/>
  <c r="A311" i="41"/>
  <c r="B311" i="41"/>
  <c r="H303" i="41"/>
  <c r="H302" i="41"/>
  <c r="H301" i="41"/>
  <c r="H300" i="41"/>
  <c r="H299" i="41"/>
  <c r="H298" i="41"/>
  <c r="B304" i="41"/>
  <c r="A304" i="41"/>
  <c r="B303" i="41"/>
  <c r="A303" i="41"/>
  <c r="B302" i="41"/>
  <c r="A302" i="41"/>
  <c r="B301" i="41"/>
  <c r="A301" i="41"/>
  <c r="B300" i="41"/>
  <c r="A300" i="41"/>
  <c r="B299" i="41"/>
  <c r="A299" i="41"/>
  <c r="B298" i="41"/>
  <c r="A298" i="41"/>
  <c r="H296" i="41"/>
  <c r="H295" i="41"/>
  <c r="H294" i="41"/>
  <c r="H293" i="41"/>
  <c r="H292" i="41"/>
  <c r="H291" i="41"/>
  <c r="A295" i="41"/>
  <c r="B295" i="41"/>
  <c r="A296" i="41"/>
  <c r="B296" i="41"/>
  <c r="A297" i="41"/>
  <c r="B297" i="41"/>
  <c r="A290" i="41"/>
  <c r="B290" i="41"/>
  <c r="A291" i="41"/>
  <c r="B291" i="41"/>
  <c r="A292" i="41"/>
  <c r="B292" i="41"/>
  <c r="A293" i="41"/>
  <c r="B293" i="41"/>
  <c r="A294" i="41"/>
  <c r="B294" i="41"/>
  <c r="H284" i="41"/>
  <c r="H283" i="41"/>
  <c r="H282" i="41"/>
  <c r="A286" i="41"/>
  <c r="B286" i="41"/>
  <c r="A287" i="41"/>
  <c r="B287" i="41"/>
  <c r="A288" i="41"/>
  <c r="B288" i="41"/>
  <c r="A289" i="41"/>
  <c r="B289" i="41"/>
  <c r="H276" i="41"/>
  <c r="H275" i="41"/>
  <c r="H274" i="41"/>
  <c r="H272" i="41"/>
  <c r="H271" i="41"/>
  <c r="H270" i="41"/>
  <c r="H244" i="41"/>
  <c r="H243" i="41"/>
  <c r="H242" i="41"/>
  <c r="H240" i="41"/>
  <c r="H239" i="41"/>
  <c r="H238" i="41"/>
  <c r="A270" i="41"/>
  <c r="B270" i="41"/>
  <c r="A271" i="41"/>
  <c r="B271" i="41"/>
  <c r="A272" i="41"/>
  <c r="B272" i="41"/>
  <c r="A273" i="41"/>
  <c r="B273" i="41"/>
  <c r="A274" i="41"/>
  <c r="B274" i="41"/>
  <c r="A275" i="41"/>
  <c r="B275" i="41"/>
  <c r="A276" i="41"/>
  <c r="B276" i="41"/>
  <c r="A277" i="41"/>
  <c r="B277" i="41"/>
  <c r="A282" i="41"/>
  <c r="B282" i="41"/>
  <c r="A283" i="41"/>
  <c r="B283" i="41"/>
  <c r="A284" i="41"/>
  <c r="B284" i="41"/>
  <c r="A285" i="41"/>
  <c r="B285" i="41"/>
  <c r="A239" i="41"/>
  <c r="B239" i="41"/>
  <c r="A240" i="41"/>
  <c r="B240" i="41"/>
  <c r="A241" i="41"/>
  <c r="B241" i="41"/>
  <c r="A242" i="41"/>
  <c r="B242" i="41"/>
  <c r="A243" i="41"/>
  <c r="B243" i="41"/>
  <c r="A244" i="41"/>
  <c r="B244" i="41"/>
  <c r="A245" i="41"/>
  <c r="B245" i="41"/>
  <c r="A246" i="41"/>
  <c r="B246" i="41"/>
  <c r="A247" i="41"/>
  <c r="B247" i="41"/>
  <c r="A248" i="41"/>
  <c r="B248" i="41"/>
  <c r="A249" i="41"/>
  <c r="B249" i="41"/>
  <c r="A266" i="41"/>
  <c r="B266" i="41"/>
  <c r="A267" i="41"/>
  <c r="B267" i="41"/>
  <c r="A268" i="41"/>
  <c r="B268" i="41"/>
  <c r="A269" i="41"/>
  <c r="B269" i="41"/>
  <c r="H236" i="41"/>
  <c r="H235" i="41"/>
  <c r="H234" i="41"/>
  <c r="H195" i="41"/>
  <c r="H196" i="41"/>
  <c r="H197" i="41"/>
  <c r="H198" i="41"/>
  <c r="H199" i="41"/>
  <c r="H200" i="41"/>
  <c r="H201" i="41"/>
  <c r="H202" i="41"/>
  <c r="H203" i="41"/>
  <c r="H194" i="41"/>
  <c r="M69" i="42"/>
  <c r="I20" i="43"/>
  <c r="M63" i="42"/>
  <c r="I19" i="43" s="1"/>
  <c r="M61" i="42"/>
  <c r="I18" i="43" s="1"/>
  <c r="M48" i="42"/>
  <c r="I13" i="43"/>
  <c r="M52" i="42"/>
  <c r="M50" i="42"/>
  <c r="I15" i="43"/>
  <c r="M46" i="42"/>
  <c r="I11" i="43"/>
  <c r="M38" i="42"/>
  <c r="I10" i="43"/>
  <c r="M34" i="42"/>
  <c r="I9" i="43"/>
  <c r="M32" i="42"/>
  <c r="I8" i="43"/>
  <c r="M26" i="42"/>
  <c r="I7" i="43"/>
  <c r="M22" i="42"/>
  <c r="I5" i="43"/>
  <c r="M20" i="42"/>
  <c r="M18" i="42"/>
  <c r="M16" i="42"/>
  <c r="I2" i="43"/>
  <c r="M14" i="42"/>
  <c r="L4" i="42"/>
  <c r="H187" i="41"/>
  <c r="H186" i="41"/>
  <c r="H185" i="41"/>
  <c r="H183" i="41"/>
  <c r="H182" i="41"/>
  <c r="H181" i="41"/>
  <c r="A193" i="41"/>
  <c r="B193" i="41"/>
  <c r="A194" i="41"/>
  <c r="B194" i="41"/>
  <c r="A195" i="41"/>
  <c r="B195" i="41"/>
  <c r="A196" i="41"/>
  <c r="B196" i="41"/>
  <c r="A197" i="41"/>
  <c r="B197" i="41"/>
  <c r="A198" i="41"/>
  <c r="B198" i="41"/>
  <c r="A199" i="41"/>
  <c r="B199" i="41"/>
  <c r="A200" i="41"/>
  <c r="B200" i="41"/>
  <c r="A201" i="41"/>
  <c r="B201" i="41"/>
  <c r="A202" i="41"/>
  <c r="B202" i="41"/>
  <c r="A203" i="41"/>
  <c r="B203" i="41"/>
  <c r="A204" i="41"/>
  <c r="B204" i="41"/>
  <c r="A205" i="41"/>
  <c r="B205" i="41"/>
  <c r="A206" i="41"/>
  <c r="B206" i="41"/>
  <c r="A207" i="41"/>
  <c r="B207" i="41"/>
  <c r="A208" i="41"/>
  <c r="B208" i="41"/>
  <c r="A209" i="41"/>
  <c r="B209" i="41"/>
  <c r="A210" i="41"/>
  <c r="B210" i="41"/>
  <c r="A211" i="41"/>
  <c r="B211" i="41"/>
  <c r="A212" i="41"/>
  <c r="B212" i="41"/>
  <c r="A213" i="41"/>
  <c r="B213" i="41"/>
  <c r="A214" i="41"/>
  <c r="B214" i="41"/>
  <c r="A215" i="41"/>
  <c r="B215" i="41"/>
  <c r="A216" i="41"/>
  <c r="B216" i="41"/>
  <c r="A217" i="41"/>
  <c r="B217" i="41"/>
  <c r="A218" i="41"/>
  <c r="B218" i="41"/>
  <c r="A219" i="41"/>
  <c r="B219" i="41"/>
  <c r="A220" i="41"/>
  <c r="B220" i="41"/>
  <c r="A221" i="41"/>
  <c r="B221" i="41"/>
  <c r="A222" i="41"/>
  <c r="B222" i="41"/>
  <c r="A223" i="41"/>
  <c r="B223" i="41"/>
  <c r="A234" i="41"/>
  <c r="B234" i="41"/>
  <c r="A235" i="41"/>
  <c r="B235" i="41"/>
  <c r="A236" i="41"/>
  <c r="B236" i="41"/>
  <c r="A237" i="41"/>
  <c r="B237" i="41"/>
  <c r="A238" i="41"/>
  <c r="B238" i="41"/>
  <c r="H180" i="41"/>
  <c r="H179" i="41"/>
  <c r="H178" i="41"/>
  <c r="H139" i="41"/>
  <c r="H140" i="41"/>
  <c r="H141" i="41"/>
  <c r="H142" i="41"/>
  <c r="H143" i="41"/>
  <c r="H144" i="41"/>
  <c r="H145" i="41"/>
  <c r="H146" i="41"/>
  <c r="H147" i="41"/>
  <c r="H138" i="41"/>
  <c r="H129" i="41"/>
  <c r="H130" i="41"/>
  <c r="H131" i="41"/>
  <c r="H132" i="41"/>
  <c r="H133" i="41"/>
  <c r="H134" i="41"/>
  <c r="H135" i="41"/>
  <c r="H136" i="41"/>
  <c r="H137" i="41"/>
  <c r="H128" i="41"/>
  <c r="H119" i="41"/>
  <c r="H120" i="41"/>
  <c r="H121" i="41"/>
  <c r="H122" i="41"/>
  <c r="H123" i="41"/>
  <c r="H124" i="41"/>
  <c r="H125" i="41"/>
  <c r="H126" i="41"/>
  <c r="H127" i="41"/>
  <c r="H118" i="41"/>
  <c r="A123" i="41"/>
  <c r="B123" i="41"/>
  <c r="A124" i="41"/>
  <c r="B124" i="41"/>
  <c r="A125" i="41"/>
  <c r="B125" i="41"/>
  <c r="A126" i="41"/>
  <c r="B126" i="41"/>
  <c r="A127" i="41"/>
  <c r="B127" i="41"/>
  <c r="A128" i="41"/>
  <c r="B128" i="41"/>
  <c r="A129" i="41"/>
  <c r="B129" i="41"/>
  <c r="A130" i="41"/>
  <c r="B130" i="41"/>
  <c r="A131" i="41"/>
  <c r="B131" i="41"/>
  <c r="A132" i="41"/>
  <c r="B132" i="41"/>
  <c r="A133" i="41"/>
  <c r="B133" i="41"/>
  <c r="A134" i="41"/>
  <c r="B134" i="41"/>
  <c r="A135" i="41"/>
  <c r="B135" i="41"/>
  <c r="A136" i="41"/>
  <c r="B136" i="41"/>
  <c r="A137" i="41"/>
  <c r="B137" i="41"/>
  <c r="A138" i="41"/>
  <c r="B138" i="41"/>
  <c r="A139" i="41"/>
  <c r="B139" i="41"/>
  <c r="A140" i="41"/>
  <c r="B140" i="41"/>
  <c r="A141" i="41"/>
  <c r="B141" i="41"/>
  <c r="A142" i="41"/>
  <c r="B142" i="41"/>
  <c r="A143" i="41"/>
  <c r="B143" i="41"/>
  <c r="A144" i="41"/>
  <c r="B144" i="41"/>
  <c r="A145" i="41"/>
  <c r="B145" i="41"/>
  <c r="A146" i="41"/>
  <c r="B146" i="41"/>
  <c r="A147" i="41"/>
  <c r="B147" i="41"/>
  <c r="A148" i="41"/>
  <c r="B148" i="41"/>
  <c r="A149" i="41"/>
  <c r="B149" i="41"/>
  <c r="A150" i="41"/>
  <c r="B150" i="41"/>
  <c r="A151" i="41"/>
  <c r="B151" i="41"/>
  <c r="A152" i="41"/>
  <c r="B152" i="41"/>
  <c r="A153" i="41"/>
  <c r="B153" i="41"/>
  <c r="A154" i="41"/>
  <c r="B154" i="41"/>
  <c r="A155" i="41"/>
  <c r="B155" i="41"/>
  <c r="A156" i="41"/>
  <c r="B156" i="41"/>
  <c r="A157" i="41"/>
  <c r="B157" i="41"/>
  <c r="A168" i="41"/>
  <c r="B168" i="41"/>
  <c r="A169" i="41"/>
  <c r="B169" i="41"/>
  <c r="A170" i="41"/>
  <c r="B170" i="41"/>
  <c r="A171" i="41"/>
  <c r="B171" i="41"/>
  <c r="A178" i="41"/>
  <c r="B178" i="41"/>
  <c r="A179" i="41"/>
  <c r="B179" i="41"/>
  <c r="A180" i="41"/>
  <c r="B180" i="41"/>
  <c r="A181" i="41"/>
  <c r="B181" i="41"/>
  <c r="A182" i="41"/>
  <c r="B182" i="41"/>
  <c r="A183" i="41"/>
  <c r="B183" i="41"/>
  <c r="A184" i="41"/>
  <c r="B184" i="41"/>
  <c r="A185" i="41"/>
  <c r="B185" i="41"/>
  <c r="A186" i="41"/>
  <c r="B186" i="41"/>
  <c r="A187" i="41"/>
  <c r="B187" i="41"/>
  <c r="A188" i="41"/>
  <c r="B188" i="41"/>
  <c r="A189" i="41"/>
  <c r="B189" i="41"/>
  <c r="A190" i="41"/>
  <c r="B190" i="41"/>
  <c r="A191" i="41"/>
  <c r="B191" i="41"/>
  <c r="A192" i="41"/>
  <c r="B192" i="41"/>
  <c r="H116" i="41"/>
  <c r="H110" i="41"/>
  <c r="H109" i="41"/>
  <c r="H108" i="41"/>
  <c r="A108" i="41"/>
  <c r="B108" i="41"/>
  <c r="A109" i="41"/>
  <c r="B109" i="41"/>
  <c r="A110" i="41"/>
  <c r="B110" i="41"/>
  <c r="A111" i="41"/>
  <c r="B111" i="41"/>
  <c r="A112" i="41"/>
  <c r="B112" i="41"/>
  <c r="A113" i="41"/>
  <c r="B113" i="41"/>
  <c r="A114" i="41"/>
  <c r="B114" i="41"/>
  <c r="A115" i="41"/>
  <c r="B115" i="41"/>
  <c r="A116" i="41"/>
  <c r="B116" i="41"/>
  <c r="A117" i="41"/>
  <c r="B117" i="41"/>
  <c r="A118" i="41"/>
  <c r="B118" i="41"/>
  <c r="A119" i="41"/>
  <c r="B119" i="41"/>
  <c r="A120" i="41"/>
  <c r="B120" i="41"/>
  <c r="A121" i="41"/>
  <c r="B121" i="41"/>
  <c r="A122" i="41"/>
  <c r="B122" i="41"/>
  <c r="H106" i="41"/>
  <c r="H105" i="41"/>
  <c r="H104" i="41"/>
  <c r="H102" i="41"/>
  <c r="H101" i="41"/>
  <c r="H93" i="41"/>
  <c r="H94" i="41"/>
  <c r="H92" i="41"/>
  <c r="H90" i="41"/>
  <c r="H91" i="41"/>
  <c r="H89" i="41"/>
  <c r="H87" i="41"/>
  <c r="H88" i="41"/>
  <c r="H86" i="41"/>
  <c r="H84" i="41"/>
  <c r="H70" i="41"/>
  <c r="H69" i="41"/>
  <c r="H68" i="41"/>
  <c r="H66" i="41"/>
  <c r="H65" i="41"/>
  <c r="H64" i="41"/>
  <c r="H58" i="41"/>
  <c r="H57" i="41"/>
  <c r="H56" i="41"/>
  <c r="H54" i="41"/>
  <c r="H53" i="41"/>
  <c r="H52" i="41"/>
  <c r="H50" i="41"/>
  <c r="H47" i="41"/>
  <c r="H46" i="41"/>
  <c r="H32" i="41"/>
  <c r="H31" i="41"/>
  <c r="H30" i="41"/>
  <c r="H29" i="41"/>
  <c r="H23" i="41"/>
  <c r="H22" i="41"/>
  <c r="H21" i="41"/>
  <c r="H19" i="41"/>
  <c r="H18" i="41"/>
  <c r="H17" i="41"/>
  <c r="H15" i="41"/>
  <c r="H14" i="41"/>
  <c r="H13" i="41"/>
  <c r="A22" i="41"/>
  <c r="B22" i="41"/>
  <c r="A23" i="41"/>
  <c r="B23" i="41"/>
  <c r="A24" i="41"/>
  <c r="B24" i="41"/>
  <c r="A25" i="41"/>
  <c r="B25" i="41"/>
  <c r="A26" i="41"/>
  <c r="B26" i="41"/>
  <c r="A27" i="41"/>
  <c r="B27" i="41"/>
  <c r="A28" i="41"/>
  <c r="B28" i="41"/>
  <c r="A29" i="41"/>
  <c r="B29" i="41"/>
  <c r="A30" i="41"/>
  <c r="B30" i="41"/>
  <c r="A31" i="41"/>
  <c r="B31" i="41"/>
  <c r="A32" i="41"/>
  <c r="B32" i="41"/>
  <c r="A33" i="41"/>
  <c r="B33" i="41"/>
  <c r="A34" i="41"/>
  <c r="B34" i="41"/>
  <c r="A35" i="41"/>
  <c r="B35" i="41"/>
  <c r="A36" i="41"/>
  <c r="B36" i="41"/>
  <c r="A37" i="41"/>
  <c r="B37" i="41"/>
  <c r="A38" i="41"/>
  <c r="B38" i="41"/>
  <c r="A39" i="41"/>
  <c r="B39" i="41"/>
  <c r="A40" i="41"/>
  <c r="B40" i="41"/>
  <c r="A41" i="41"/>
  <c r="B41" i="41"/>
  <c r="A42" i="41"/>
  <c r="B42" i="41"/>
  <c r="A43" i="41"/>
  <c r="B43" i="41"/>
  <c r="A44" i="41"/>
  <c r="B44" i="41"/>
  <c r="A45" i="41"/>
  <c r="B45" i="41"/>
  <c r="A46" i="41"/>
  <c r="B46" i="41"/>
  <c r="A47" i="41"/>
  <c r="B47" i="41"/>
  <c r="A50" i="41"/>
  <c r="B50" i="41"/>
  <c r="A51" i="41"/>
  <c r="B51" i="41"/>
  <c r="A52" i="41"/>
  <c r="B52" i="41"/>
  <c r="A53" i="41"/>
  <c r="B53" i="41"/>
  <c r="A54" i="41"/>
  <c r="B54" i="41"/>
  <c r="A55" i="41"/>
  <c r="B55" i="41"/>
  <c r="A56" i="41"/>
  <c r="B56" i="41"/>
  <c r="A57" i="41"/>
  <c r="B57" i="41"/>
  <c r="A58" i="41"/>
  <c r="B58" i="41"/>
  <c r="A59" i="41"/>
  <c r="B59" i="41"/>
  <c r="A60" i="41"/>
  <c r="B60" i="41"/>
  <c r="A61" i="41"/>
  <c r="B61" i="41"/>
  <c r="A62" i="41"/>
  <c r="B62" i="41"/>
  <c r="A63" i="41"/>
  <c r="B63" i="41"/>
  <c r="A64" i="41"/>
  <c r="B64" i="41"/>
  <c r="A65" i="41"/>
  <c r="B65" i="41"/>
  <c r="A66" i="41"/>
  <c r="B66" i="41"/>
  <c r="A67" i="41"/>
  <c r="B67" i="41"/>
  <c r="A68" i="41"/>
  <c r="B68" i="41"/>
  <c r="A69" i="41"/>
  <c r="B69" i="41"/>
  <c r="A70" i="41"/>
  <c r="B70" i="41"/>
  <c r="A71" i="41"/>
  <c r="B71" i="41"/>
  <c r="A72" i="41"/>
  <c r="B72" i="41"/>
  <c r="A73" i="41"/>
  <c r="B73" i="41"/>
  <c r="A74" i="41"/>
  <c r="B74" i="41"/>
  <c r="A75" i="41"/>
  <c r="B75" i="41"/>
  <c r="A76" i="41"/>
  <c r="B76" i="41"/>
  <c r="A77" i="41"/>
  <c r="B77" i="41"/>
  <c r="A78" i="41"/>
  <c r="B78" i="41"/>
  <c r="A79" i="41"/>
  <c r="B79" i="41"/>
  <c r="A80" i="41"/>
  <c r="B80" i="41"/>
  <c r="A81" i="41"/>
  <c r="B81" i="41"/>
  <c r="A82" i="41"/>
  <c r="B82" i="41"/>
  <c r="A83" i="41"/>
  <c r="B83" i="41"/>
  <c r="A84" i="41"/>
  <c r="B84" i="41"/>
  <c r="A85" i="41"/>
  <c r="B85" i="41"/>
  <c r="A86" i="41"/>
  <c r="B86" i="41"/>
  <c r="A87" i="41"/>
  <c r="B87" i="41"/>
  <c r="A88" i="41"/>
  <c r="B88" i="41"/>
  <c r="A89" i="41"/>
  <c r="B89" i="41"/>
  <c r="A90" i="41"/>
  <c r="B90" i="41"/>
  <c r="A91" i="41"/>
  <c r="B91" i="41"/>
  <c r="A92" i="41"/>
  <c r="B92" i="41"/>
  <c r="A93" i="41"/>
  <c r="B93" i="41"/>
  <c r="A94" i="41"/>
  <c r="B94" i="41"/>
  <c r="A95" i="41"/>
  <c r="B95" i="41"/>
  <c r="A96" i="41"/>
  <c r="B96" i="41"/>
  <c r="A97" i="41"/>
  <c r="B97" i="41"/>
  <c r="A101" i="41"/>
  <c r="B101" i="41"/>
  <c r="A102" i="41"/>
  <c r="B102" i="41"/>
  <c r="A104" i="41"/>
  <c r="B104" i="41"/>
  <c r="A105" i="41"/>
  <c r="B105" i="41"/>
  <c r="A106" i="41"/>
  <c r="B106" i="41"/>
  <c r="A107" i="41"/>
  <c r="B107" i="41"/>
  <c r="A11" i="41"/>
  <c r="B11" i="41"/>
  <c r="A12" i="41"/>
  <c r="B12" i="41"/>
  <c r="A13" i="41"/>
  <c r="B13" i="41"/>
  <c r="A14" i="41"/>
  <c r="B14" i="41"/>
  <c r="A15" i="41"/>
  <c r="B15" i="41"/>
  <c r="A16" i="41"/>
  <c r="B16" i="41"/>
  <c r="A17" i="41"/>
  <c r="B17" i="41"/>
  <c r="A18" i="41"/>
  <c r="B18" i="41"/>
  <c r="A19" i="41"/>
  <c r="B19" i="41"/>
  <c r="A20" i="41"/>
  <c r="B20" i="41"/>
  <c r="A21" i="41"/>
  <c r="B21" i="41"/>
  <c r="A2" i="41"/>
  <c r="B2" i="41"/>
  <c r="H2" i="41"/>
  <c r="A3" i="41"/>
  <c r="B3" i="41"/>
  <c r="H3" i="41"/>
  <c r="A4" i="41"/>
  <c r="B4" i="41"/>
  <c r="H4" i="41"/>
  <c r="A5" i="41"/>
  <c r="B5" i="41"/>
  <c r="H5" i="41"/>
  <c r="A6" i="41"/>
  <c r="B6" i="41"/>
  <c r="H6" i="41"/>
  <c r="A7" i="41"/>
  <c r="B7" i="41"/>
  <c r="H7" i="41"/>
  <c r="A8" i="41"/>
  <c r="B8" i="41"/>
  <c r="H8" i="41"/>
  <c r="A9" i="41"/>
  <c r="B9" i="41"/>
  <c r="H9" i="41"/>
  <c r="A10" i="41"/>
  <c r="B10" i="41"/>
  <c r="H10" i="41"/>
  <c r="H1" i="41"/>
  <c r="B1" i="41"/>
  <c r="A1" i="41"/>
  <c r="I10" i="40"/>
  <c r="A7" i="40"/>
  <c r="B7" i="40"/>
  <c r="A8" i="40"/>
  <c r="B8" i="40"/>
  <c r="A9" i="40"/>
  <c r="B9" i="40"/>
  <c r="A10" i="40"/>
  <c r="B10" i="40"/>
  <c r="A11" i="40"/>
  <c r="B11" i="40"/>
  <c r="A12" i="40"/>
  <c r="B12" i="40"/>
  <c r="A4" i="40"/>
  <c r="B4" i="40"/>
  <c r="A5" i="40"/>
  <c r="B5" i="40"/>
  <c r="A6" i="40"/>
  <c r="B6" i="40"/>
  <c r="A2" i="40"/>
  <c r="B2" i="40"/>
  <c r="A3" i="40"/>
  <c r="B3" i="40"/>
  <c r="A1" i="40"/>
  <c r="B1" i="40"/>
  <c r="H3" i="39"/>
  <c r="H4" i="39"/>
  <c r="H5" i="39"/>
  <c r="H6" i="39"/>
  <c r="H2" i="39"/>
  <c r="A2" i="39"/>
  <c r="B2" i="39"/>
  <c r="A3" i="39"/>
  <c r="B3" i="39"/>
  <c r="A4" i="39"/>
  <c r="B4" i="39"/>
  <c r="A5" i="39"/>
  <c r="B5" i="39"/>
  <c r="A6" i="39"/>
  <c r="B6" i="39"/>
  <c r="H1" i="39"/>
  <c r="A1" i="39"/>
  <c r="B1" i="39"/>
  <c r="L29" i="18"/>
  <c r="I6" i="39" s="1"/>
  <c r="L28" i="18"/>
  <c r="I5" i="39" s="1"/>
  <c r="L27" i="18"/>
  <c r="I4" i="39" s="1"/>
  <c r="L26" i="18"/>
  <c r="I3" i="39" s="1"/>
  <c r="L25" i="18"/>
  <c r="I1" i="39"/>
  <c r="A7" i="38"/>
  <c r="B7" i="38"/>
  <c r="A8" i="38"/>
  <c r="B8" i="38"/>
  <c r="A9" i="38"/>
  <c r="B9" i="38"/>
  <c r="A10" i="38"/>
  <c r="B10" i="38"/>
  <c r="A3" i="38"/>
  <c r="B3" i="38"/>
  <c r="A4" i="38"/>
  <c r="B4" i="38"/>
  <c r="A5" i="38"/>
  <c r="B5" i="38"/>
  <c r="A6" i="38"/>
  <c r="B6" i="38"/>
  <c r="A2" i="38"/>
  <c r="B2" i="38"/>
  <c r="A1" i="38"/>
  <c r="B1" i="38"/>
  <c r="H8" i="35"/>
  <c r="H6" i="35"/>
  <c r="H5" i="35"/>
  <c r="H4" i="35"/>
  <c r="H3" i="35"/>
  <c r="H2" i="35"/>
  <c r="A2" i="35"/>
  <c r="B2" i="35"/>
  <c r="A3" i="35"/>
  <c r="B3" i="35"/>
  <c r="A4" i="35"/>
  <c r="B4" i="35"/>
  <c r="A5" i="35"/>
  <c r="B5" i="35"/>
  <c r="A6" i="35"/>
  <c r="B6" i="35"/>
  <c r="A7" i="35"/>
  <c r="B7" i="35"/>
  <c r="A8" i="35"/>
  <c r="B8" i="35"/>
  <c r="A10" i="35"/>
  <c r="B10" i="35"/>
  <c r="A11" i="35"/>
  <c r="B11" i="35"/>
  <c r="H1" i="35"/>
  <c r="A1" i="35"/>
  <c r="B1" i="35"/>
  <c r="M22" i="20"/>
  <c r="I6" i="35" s="1"/>
  <c r="M20" i="20"/>
  <c r="I5" i="35" s="1"/>
  <c r="M18" i="20"/>
  <c r="I4" i="35" s="1"/>
  <c r="M14" i="20"/>
  <c r="I2" i="35" s="1"/>
  <c r="M16" i="20"/>
  <c r="I3" i="35" s="1"/>
  <c r="M25" i="20"/>
  <c r="I8" i="35" s="1"/>
  <c r="M12" i="20"/>
  <c r="I1" i="35" s="1"/>
  <c r="H2" i="34"/>
  <c r="H1" i="34"/>
  <c r="A2" i="34"/>
  <c r="B2" i="34"/>
  <c r="A3" i="34"/>
  <c r="B3" i="34"/>
  <c r="A4" i="34"/>
  <c r="B4" i="34"/>
  <c r="A5" i="34"/>
  <c r="B5" i="34"/>
  <c r="A6" i="34"/>
  <c r="B6" i="34"/>
  <c r="A7" i="34"/>
  <c r="B7" i="34"/>
  <c r="A8" i="34"/>
  <c r="B8" i="34"/>
  <c r="A9" i="34"/>
  <c r="B9" i="34"/>
  <c r="A10" i="34"/>
  <c r="B10" i="34"/>
  <c r="A11" i="34"/>
  <c r="B11" i="34"/>
  <c r="A12" i="34"/>
  <c r="B12" i="34"/>
  <c r="A13" i="34"/>
  <c r="B13" i="34"/>
  <c r="A14" i="34"/>
  <c r="B14" i="34"/>
  <c r="A15" i="34"/>
  <c r="B15" i="34"/>
  <c r="A16" i="34"/>
  <c r="B16" i="34"/>
  <c r="A1" i="34"/>
  <c r="B1" i="34"/>
  <c r="H124" i="33"/>
  <c r="H110" i="33"/>
  <c r="H111" i="33"/>
  <c r="H112" i="33"/>
  <c r="H113" i="33"/>
  <c r="H114" i="33"/>
  <c r="H115" i="33"/>
  <c r="H116" i="33"/>
  <c r="H117" i="33"/>
  <c r="H118" i="33"/>
  <c r="H119" i="33"/>
  <c r="H120" i="33"/>
  <c r="H121" i="33"/>
  <c r="H122" i="33"/>
  <c r="H123" i="33"/>
  <c r="H109" i="33"/>
  <c r="H95" i="33"/>
  <c r="H96" i="33"/>
  <c r="H97" i="33"/>
  <c r="H98" i="33"/>
  <c r="H99" i="33"/>
  <c r="H100" i="33"/>
  <c r="H101" i="33"/>
  <c r="H102" i="33"/>
  <c r="H103" i="33"/>
  <c r="H104" i="33"/>
  <c r="H105" i="33"/>
  <c r="H106" i="33"/>
  <c r="H107" i="33"/>
  <c r="H108" i="33"/>
  <c r="H94" i="33"/>
  <c r="H80" i="33"/>
  <c r="H81" i="33"/>
  <c r="H82" i="33"/>
  <c r="H83" i="33"/>
  <c r="H84" i="33"/>
  <c r="H85" i="33"/>
  <c r="H86" i="33"/>
  <c r="H87" i="33"/>
  <c r="H88" i="33"/>
  <c r="H89" i="33"/>
  <c r="H90" i="33"/>
  <c r="H91" i="33"/>
  <c r="H92" i="33"/>
  <c r="H93" i="33"/>
  <c r="H79" i="33"/>
  <c r="H65" i="33"/>
  <c r="H66" i="33"/>
  <c r="H67" i="33"/>
  <c r="H68" i="33"/>
  <c r="H69" i="33"/>
  <c r="H70" i="33"/>
  <c r="H71" i="33"/>
  <c r="H72" i="33"/>
  <c r="H73" i="33"/>
  <c r="H74" i="33"/>
  <c r="H75" i="33"/>
  <c r="H76" i="33"/>
  <c r="H77" i="33"/>
  <c r="H78" i="33"/>
  <c r="H64" i="33"/>
  <c r="H50" i="33"/>
  <c r="H51" i="33"/>
  <c r="H52" i="33"/>
  <c r="H53" i="33"/>
  <c r="H54" i="33"/>
  <c r="H55" i="33"/>
  <c r="H56" i="33"/>
  <c r="H57" i="33"/>
  <c r="H58" i="33"/>
  <c r="H59" i="33"/>
  <c r="H60" i="33"/>
  <c r="H61" i="33"/>
  <c r="H62" i="33"/>
  <c r="H63" i="33"/>
  <c r="H49" i="33"/>
  <c r="H35" i="33"/>
  <c r="H36" i="33"/>
  <c r="H37" i="33"/>
  <c r="H38" i="33"/>
  <c r="H39" i="33"/>
  <c r="H40" i="33"/>
  <c r="H41" i="33"/>
  <c r="H42" i="33"/>
  <c r="H43" i="33"/>
  <c r="H44" i="33"/>
  <c r="H45" i="33"/>
  <c r="H46" i="33"/>
  <c r="H47" i="33"/>
  <c r="H48" i="33"/>
  <c r="H34" i="33"/>
  <c r="H20" i="33"/>
  <c r="H21" i="33"/>
  <c r="H22" i="33"/>
  <c r="H23" i="33"/>
  <c r="H24" i="33"/>
  <c r="H25" i="33"/>
  <c r="H26" i="33"/>
  <c r="H27" i="33"/>
  <c r="H28" i="33"/>
  <c r="H29" i="33"/>
  <c r="H30" i="33"/>
  <c r="H31" i="33"/>
  <c r="H32" i="33"/>
  <c r="H33" i="33"/>
  <c r="H19" i="33"/>
  <c r="H5" i="33"/>
  <c r="H6" i="33"/>
  <c r="H7" i="33"/>
  <c r="H8" i="33"/>
  <c r="H9" i="33"/>
  <c r="H10" i="33"/>
  <c r="H11" i="33"/>
  <c r="H12" i="33"/>
  <c r="H13" i="33"/>
  <c r="H14" i="33"/>
  <c r="H15" i="33"/>
  <c r="H16" i="33"/>
  <c r="H17" i="33"/>
  <c r="H18" i="33"/>
  <c r="H4" i="33"/>
  <c r="H3" i="33"/>
  <c r="H2" i="33"/>
  <c r="H1" i="33"/>
  <c r="A1" i="33"/>
  <c r="B1" i="33"/>
  <c r="H136" i="32"/>
  <c r="H135" i="32"/>
  <c r="H132" i="32"/>
  <c r="A135" i="32"/>
  <c r="B135" i="32"/>
  <c r="A136" i="32"/>
  <c r="B136" i="32"/>
  <c r="H103" i="32"/>
  <c r="H104" i="32"/>
  <c r="H105" i="32"/>
  <c r="H106" i="32"/>
  <c r="H107" i="32"/>
  <c r="H108" i="32"/>
  <c r="H109" i="32"/>
  <c r="H110" i="32"/>
  <c r="H111" i="32"/>
  <c r="H102" i="32"/>
  <c r="H93" i="32"/>
  <c r="H94" i="32"/>
  <c r="H95" i="32"/>
  <c r="H96" i="32"/>
  <c r="H97" i="32"/>
  <c r="H98" i="32"/>
  <c r="H99" i="32"/>
  <c r="H100" i="32"/>
  <c r="H101" i="32"/>
  <c r="H92" i="32"/>
  <c r="H83" i="32"/>
  <c r="H84" i="32"/>
  <c r="H85" i="32"/>
  <c r="H86" i="32"/>
  <c r="H87" i="32"/>
  <c r="H88" i="32"/>
  <c r="H89" i="32"/>
  <c r="H90" i="32"/>
  <c r="H91" i="32"/>
  <c r="H82" i="32"/>
  <c r="H73" i="32"/>
  <c r="H74" i="32"/>
  <c r="H75" i="32"/>
  <c r="H76" i="32"/>
  <c r="H77" i="32"/>
  <c r="H78" i="32"/>
  <c r="H79" i="32"/>
  <c r="H80" i="32"/>
  <c r="H81" i="32"/>
  <c r="H72" i="32"/>
  <c r="A72" i="32"/>
  <c r="B72" i="32"/>
  <c r="A73" i="32"/>
  <c r="B73" i="32"/>
  <c r="A74" i="32"/>
  <c r="B74" i="32"/>
  <c r="A75" i="32"/>
  <c r="B75" i="32"/>
  <c r="A76" i="32"/>
  <c r="B76" i="32"/>
  <c r="A77" i="32"/>
  <c r="B77" i="32"/>
  <c r="A78" i="32"/>
  <c r="B78" i="32"/>
  <c r="A79" i="32"/>
  <c r="B79" i="32"/>
  <c r="A80" i="32"/>
  <c r="B80" i="32"/>
  <c r="A81" i="32"/>
  <c r="B81" i="32"/>
  <c r="A82" i="32"/>
  <c r="B82" i="32"/>
  <c r="A83" i="32"/>
  <c r="B83" i="32"/>
  <c r="A84" i="32"/>
  <c r="B84" i="32"/>
  <c r="A85" i="32"/>
  <c r="B85" i="32"/>
  <c r="A86" i="32"/>
  <c r="B86" i="32"/>
  <c r="A87" i="32"/>
  <c r="B87" i="32"/>
  <c r="A88" i="32"/>
  <c r="B88" i="32"/>
  <c r="A89" i="32"/>
  <c r="B89" i="32"/>
  <c r="A90" i="32"/>
  <c r="B90" i="32"/>
  <c r="A91" i="32"/>
  <c r="B91" i="32"/>
  <c r="A92" i="32"/>
  <c r="B92" i="32"/>
  <c r="A93" i="32"/>
  <c r="B93" i="32"/>
  <c r="A94" i="32"/>
  <c r="B94" i="32"/>
  <c r="A95" i="32"/>
  <c r="B95" i="32"/>
  <c r="A96" i="32"/>
  <c r="B96" i="32"/>
  <c r="A97" i="32"/>
  <c r="B97" i="32"/>
  <c r="A98" i="32"/>
  <c r="B98" i="32"/>
  <c r="A99" i="32"/>
  <c r="B99" i="32"/>
  <c r="A100" i="32"/>
  <c r="B100" i="32"/>
  <c r="A101" i="32"/>
  <c r="B101" i="32"/>
  <c r="A102" i="32"/>
  <c r="B102" i="32"/>
  <c r="A103" i="32"/>
  <c r="B103" i="32"/>
  <c r="A104" i="32"/>
  <c r="B104" i="32"/>
  <c r="A105" i="32"/>
  <c r="B105" i="32"/>
  <c r="A106" i="32"/>
  <c r="B106" i="32"/>
  <c r="A107" i="32"/>
  <c r="B107" i="32"/>
  <c r="A108" i="32"/>
  <c r="B108" i="32"/>
  <c r="A109" i="32"/>
  <c r="B109" i="32"/>
  <c r="A110" i="32"/>
  <c r="B110" i="32"/>
  <c r="A111" i="32"/>
  <c r="B111" i="32"/>
  <c r="H70" i="32"/>
  <c r="H66" i="32"/>
  <c r="A66" i="32"/>
  <c r="B66" i="32"/>
  <c r="A68" i="32"/>
  <c r="B68" i="32"/>
  <c r="A69" i="32"/>
  <c r="B69" i="32"/>
  <c r="A70" i="32"/>
  <c r="B70" i="32"/>
  <c r="H7" i="32"/>
  <c r="H8" i="32"/>
  <c r="H9" i="32"/>
  <c r="H10" i="32"/>
  <c r="H11" i="32"/>
  <c r="H12" i="32"/>
  <c r="H13" i="32"/>
  <c r="H14" i="32"/>
  <c r="H15" i="32"/>
  <c r="H6" i="32"/>
  <c r="A46" i="32"/>
  <c r="B46" i="32"/>
  <c r="A47" i="32"/>
  <c r="B47" i="32"/>
  <c r="A48" i="32"/>
  <c r="B48" i="32"/>
  <c r="A49" i="32"/>
  <c r="B49" i="32"/>
  <c r="A50" i="32"/>
  <c r="B50" i="32"/>
  <c r="A51" i="32"/>
  <c r="B51" i="32"/>
  <c r="A52" i="32"/>
  <c r="B52" i="32"/>
  <c r="A53" i="32"/>
  <c r="B53" i="32"/>
  <c r="A54" i="32"/>
  <c r="B54" i="32"/>
  <c r="A55" i="32"/>
  <c r="B55" i="32"/>
  <c r="A36" i="32"/>
  <c r="B36" i="32"/>
  <c r="A37" i="32"/>
  <c r="B37" i="32"/>
  <c r="A38" i="32"/>
  <c r="B38" i="32"/>
  <c r="A39" i="32"/>
  <c r="B39" i="32"/>
  <c r="A40" i="32"/>
  <c r="B40" i="32"/>
  <c r="A41" i="32"/>
  <c r="B41" i="32"/>
  <c r="A42" i="32"/>
  <c r="B42" i="32"/>
  <c r="A43" i="32"/>
  <c r="B43" i="32"/>
  <c r="A44" i="32"/>
  <c r="B44" i="32"/>
  <c r="A45" i="32"/>
  <c r="B45" i="32"/>
  <c r="A26" i="32"/>
  <c r="B26" i="32"/>
  <c r="A27" i="32"/>
  <c r="B27" i="32"/>
  <c r="A28" i="32"/>
  <c r="B28" i="32"/>
  <c r="A29" i="32"/>
  <c r="B29" i="32"/>
  <c r="A30" i="32"/>
  <c r="B30" i="32"/>
  <c r="A31" i="32"/>
  <c r="B31" i="32"/>
  <c r="A32" i="32"/>
  <c r="B32" i="32"/>
  <c r="A33" i="32"/>
  <c r="B33" i="32"/>
  <c r="A34" i="32"/>
  <c r="B34" i="32"/>
  <c r="A35" i="32"/>
  <c r="B35" i="32"/>
  <c r="A16" i="32"/>
  <c r="B16" i="32"/>
  <c r="A17" i="32"/>
  <c r="B17" i="32"/>
  <c r="A18" i="32"/>
  <c r="B18" i="32"/>
  <c r="A19" i="32"/>
  <c r="B19" i="32"/>
  <c r="A20" i="32"/>
  <c r="B20" i="32"/>
  <c r="A21" i="32"/>
  <c r="B21" i="32"/>
  <c r="A22" i="32"/>
  <c r="B22" i="32"/>
  <c r="A23" i="32"/>
  <c r="B23" i="32"/>
  <c r="A24" i="32"/>
  <c r="B24" i="32"/>
  <c r="A25" i="32"/>
  <c r="B25" i="32"/>
  <c r="H4" i="32"/>
  <c r="H2" i="32"/>
  <c r="A2" i="32"/>
  <c r="B2" i="32"/>
  <c r="A4" i="32"/>
  <c r="B4" i="32"/>
  <c r="A3" i="32"/>
  <c r="B3" i="32"/>
  <c r="A6" i="32"/>
  <c r="B6" i="32"/>
  <c r="A7" i="32"/>
  <c r="B7" i="32"/>
  <c r="A8" i="32"/>
  <c r="B8" i="32"/>
  <c r="A9" i="32"/>
  <c r="B9" i="32"/>
  <c r="A10" i="32"/>
  <c r="B10" i="32"/>
  <c r="A11" i="32"/>
  <c r="B11" i="32"/>
  <c r="A12" i="32"/>
  <c r="B12" i="32"/>
  <c r="A13" i="32"/>
  <c r="B13" i="32"/>
  <c r="A14" i="32"/>
  <c r="B14" i="32"/>
  <c r="A15" i="32"/>
  <c r="B15" i="32"/>
  <c r="H1" i="32"/>
  <c r="A1" i="32"/>
  <c r="B1" i="32"/>
  <c r="L80" i="16"/>
  <c r="I136" i="32" s="1"/>
  <c r="L74" i="16"/>
  <c r="I135" i="32" s="1"/>
  <c r="L69" i="16"/>
  <c r="I132" i="32" s="1"/>
  <c r="I77" i="32"/>
  <c r="I80" i="32"/>
  <c r="I66" i="32"/>
  <c r="I52" i="32"/>
  <c r="L17" i="16"/>
  <c r="I2" i="32" s="1"/>
  <c r="L15" i="16"/>
  <c r="I1" i="32" s="1"/>
  <c r="H91" i="31"/>
  <c r="H90" i="31"/>
  <c r="A90" i="31"/>
  <c r="B90" i="31"/>
  <c r="A91" i="31"/>
  <c r="B91" i="31"/>
  <c r="H81" i="31"/>
  <c r="H82" i="31"/>
  <c r="H83" i="31"/>
  <c r="H84" i="31"/>
  <c r="H80" i="31"/>
  <c r="H76" i="31"/>
  <c r="H77" i="31"/>
  <c r="H78" i="31"/>
  <c r="H79" i="31"/>
  <c r="H75" i="31"/>
  <c r="H71" i="31"/>
  <c r="H72" i="31"/>
  <c r="H73" i="31"/>
  <c r="H74" i="31"/>
  <c r="H70" i="31"/>
  <c r="H66" i="31"/>
  <c r="H67" i="31"/>
  <c r="H68" i="31"/>
  <c r="H69" i="31"/>
  <c r="H65" i="31"/>
  <c r="H61" i="31"/>
  <c r="H62" i="31"/>
  <c r="H63" i="31"/>
  <c r="H64" i="31"/>
  <c r="H60"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6" i="31"/>
  <c r="B76" i="31"/>
  <c r="A77" i="31"/>
  <c r="B77" i="31"/>
  <c r="A78" i="31"/>
  <c r="B78" i="31"/>
  <c r="A79" i="31"/>
  <c r="B79" i="31"/>
  <c r="A80" i="31"/>
  <c r="B80" i="31"/>
  <c r="A81" i="31"/>
  <c r="B81" i="31"/>
  <c r="A82" i="31"/>
  <c r="B82" i="31"/>
  <c r="A83" i="31"/>
  <c r="B83" i="31"/>
  <c r="A84" i="31"/>
  <c r="B84" i="31"/>
  <c r="A85" i="31"/>
  <c r="B85" i="31"/>
  <c r="A86" i="31"/>
  <c r="B86" i="31"/>
  <c r="A87" i="31"/>
  <c r="B87" i="31"/>
  <c r="A88" i="31"/>
  <c r="B88" i="31"/>
  <c r="A89" i="31"/>
  <c r="B89" i="31"/>
  <c r="H58" i="31"/>
  <c r="H59" i="31"/>
  <c r="H57" i="31"/>
  <c r="A57" i="31"/>
  <c r="B57" i="31"/>
  <c r="A58" i="31"/>
  <c r="B58" i="31"/>
  <c r="A59" i="31"/>
  <c r="B59" i="31"/>
  <c r="A53" i="31"/>
  <c r="B53" i="31"/>
  <c r="A54" i="31"/>
  <c r="B54" i="31"/>
  <c r="A55" i="31"/>
  <c r="B55" i="31"/>
  <c r="A56" i="31"/>
  <c r="B56" i="31"/>
  <c r="H44" i="31"/>
  <c r="H45" i="31"/>
  <c r="H46" i="31"/>
  <c r="H47" i="31"/>
  <c r="H43" i="31"/>
  <c r="H39" i="31"/>
  <c r="H40" i="31"/>
  <c r="H41" i="31"/>
  <c r="H42" i="31"/>
  <c r="H38" i="31"/>
  <c r="H34" i="31"/>
  <c r="H35" i="31"/>
  <c r="H36" i="31"/>
  <c r="H37" i="31"/>
  <c r="H33" i="31"/>
  <c r="A48" i="31"/>
  <c r="B48" i="31"/>
  <c r="A49" i="31"/>
  <c r="B49" i="31"/>
  <c r="A50" i="31"/>
  <c r="B50" i="31"/>
  <c r="A51" i="31"/>
  <c r="B51" i="31"/>
  <c r="A52" i="31"/>
  <c r="B52" i="31"/>
  <c r="A43" i="31"/>
  <c r="B43" i="31"/>
  <c r="A44" i="31"/>
  <c r="B44" i="31"/>
  <c r="A45" i="31"/>
  <c r="B45" i="31"/>
  <c r="A46" i="31"/>
  <c r="B46" i="31"/>
  <c r="A47" i="31"/>
  <c r="B47" i="31"/>
  <c r="A38" i="31"/>
  <c r="B38" i="31"/>
  <c r="A39" i="31"/>
  <c r="B39" i="31"/>
  <c r="A40" i="31"/>
  <c r="B40" i="31"/>
  <c r="A41" i="31"/>
  <c r="B41" i="31"/>
  <c r="A42" i="31"/>
  <c r="B42" i="31"/>
  <c r="A33" i="31"/>
  <c r="B33" i="31"/>
  <c r="A34" i="31"/>
  <c r="B34" i="31"/>
  <c r="A35" i="31"/>
  <c r="B35" i="31"/>
  <c r="A36" i="31"/>
  <c r="B36" i="31"/>
  <c r="A37" i="31"/>
  <c r="B37" i="31"/>
  <c r="H27" i="31"/>
  <c r="H26" i="31"/>
  <c r="H25" i="31"/>
  <c r="H23" i="31"/>
  <c r="H22" i="31"/>
  <c r="H21" i="31"/>
  <c r="H20" i="31"/>
  <c r="H19" i="31"/>
  <c r="H18" i="31"/>
  <c r="H12" i="31"/>
  <c r="H11" i="31"/>
  <c r="H10" i="31"/>
  <c r="H8" i="31"/>
  <c r="H7" i="31"/>
  <c r="H6" i="31"/>
  <c r="H5" i="31"/>
  <c r="H3" i="31"/>
  <c r="H2" i="31"/>
  <c r="H1" i="31"/>
  <c r="A2" i="31"/>
  <c r="B2" i="31"/>
  <c r="A3" i="31"/>
  <c r="B3" i="31"/>
  <c r="A4" i="31"/>
  <c r="B4" i="31"/>
  <c r="A5" i="31"/>
  <c r="B5" i="31"/>
  <c r="A6" i="31"/>
  <c r="B6" i="31"/>
  <c r="A7" i="31"/>
  <c r="B7" i="31"/>
  <c r="A8" i="31"/>
  <c r="B8" i="31"/>
  <c r="A9" i="31"/>
  <c r="B9" i="31"/>
  <c r="A10" i="31"/>
  <c r="B10" i="31"/>
  <c r="A11" i="31"/>
  <c r="B11" i="31"/>
  <c r="A12" i="31"/>
  <c r="B12" i="31"/>
  <c r="A13" i="31"/>
  <c r="B13" i="31"/>
  <c r="A14" i="3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B30" i="31"/>
  <c r="A31" i="31"/>
  <c r="B31" i="31"/>
  <c r="A32" i="31"/>
  <c r="B32" i="31"/>
  <c r="A1" i="31"/>
  <c r="B1" i="31"/>
  <c r="J83" i="17"/>
  <c r="I75" i="17"/>
  <c r="H89" i="31" s="1"/>
  <c r="I74" i="17"/>
  <c r="H88" i="31" s="1"/>
  <c r="I73" i="17"/>
  <c r="H87" i="31" s="1"/>
  <c r="I72" i="17"/>
  <c r="H86" i="31" s="1"/>
  <c r="I71" i="17"/>
  <c r="H121" i="30"/>
  <c r="H120" i="30"/>
  <c r="H118" i="30"/>
  <c r="H117" i="30"/>
  <c r="H115" i="30"/>
  <c r="H114" i="30"/>
  <c r="H109" i="30"/>
  <c r="H108" i="30"/>
  <c r="H106" i="30"/>
  <c r="H105" i="30"/>
  <c r="H103" i="30"/>
  <c r="H102" i="30"/>
  <c r="H97" i="30"/>
  <c r="H96" i="30"/>
  <c r="H94" i="30"/>
  <c r="H93" i="30"/>
  <c r="H91" i="30"/>
  <c r="H90" i="30"/>
  <c r="H85" i="30"/>
  <c r="H84" i="30"/>
  <c r="H82" i="30"/>
  <c r="H81" i="30"/>
  <c r="H79" i="30"/>
  <c r="H78" i="30"/>
  <c r="A102" i="30"/>
  <c r="B102" i="30"/>
  <c r="A103" i="30"/>
  <c r="B103" i="30"/>
  <c r="A104" i="30"/>
  <c r="B104" i="30"/>
  <c r="A105" i="30"/>
  <c r="B105" i="30"/>
  <c r="A106" i="30"/>
  <c r="B106" i="30"/>
  <c r="A107" i="30"/>
  <c r="B107" i="30"/>
  <c r="A108" i="30"/>
  <c r="B108" i="30"/>
  <c r="A109" i="30"/>
  <c r="B109" i="30"/>
  <c r="A110" i="30"/>
  <c r="B110" i="30"/>
  <c r="A111" i="30"/>
  <c r="B111" i="30"/>
  <c r="A112" i="30"/>
  <c r="B112" i="30"/>
  <c r="A113" i="30"/>
  <c r="B113" i="30"/>
  <c r="A114" i="30"/>
  <c r="B114" i="30"/>
  <c r="A115" i="30"/>
  <c r="B115" i="30"/>
  <c r="A116" i="30"/>
  <c r="B116" i="30"/>
  <c r="A117" i="30"/>
  <c r="B117" i="30"/>
  <c r="A118" i="30"/>
  <c r="B118" i="30"/>
  <c r="A119" i="30"/>
  <c r="B119" i="30"/>
  <c r="A120" i="30"/>
  <c r="B120" i="30"/>
  <c r="A121" i="30"/>
  <c r="B121" i="30"/>
  <c r="A122" i="30"/>
  <c r="B122" i="30"/>
  <c r="A123" i="30"/>
  <c r="B123" i="30"/>
  <c r="A124" i="30"/>
  <c r="B124" i="30"/>
  <c r="A125" i="30"/>
  <c r="B125" i="30"/>
  <c r="A78" i="30"/>
  <c r="B78" i="30"/>
  <c r="A79" i="30"/>
  <c r="B79" i="30"/>
  <c r="A80" i="30"/>
  <c r="B80" i="30"/>
  <c r="A81" i="30"/>
  <c r="B81" i="30"/>
  <c r="A82" i="30"/>
  <c r="B82" i="30"/>
  <c r="A83" i="30"/>
  <c r="B83" i="30"/>
  <c r="A84" i="30"/>
  <c r="B84" i="30"/>
  <c r="A85" i="30"/>
  <c r="B85" i="30"/>
  <c r="A86" i="30"/>
  <c r="B86" i="30"/>
  <c r="A87" i="30"/>
  <c r="B87" i="30"/>
  <c r="A88" i="30"/>
  <c r="B88" i="30"/>
  <c r="A89" i="30"/>
  <c r="B89" i="30"/>
  <c r="A90" i="30"/>
  <c r="B90" i="30"/>
  <c r="A91" i="30"/>
  <c r="B91" i="30"/>
  <c r="A92" i="30"/>
  <c r="B92" i="30"/>
  <c r="A93" i="30"/>
  <c r="B93" i="30"/>
  <c r="A94" i="30"/>
  <c r="B94" i="30"/>
  <c r="A95" i="30"/>
  <c r="B95" i="30"/>
  <c r="A96" i="30"/>
  <c r="B96" i="30"/>
  <c r="A97" i="30"/>
  <c r="B97" i="30"/>
  <c r="A98" i="30"/>
  <c r="B98" i="30"/>
  <c r="A99" i="30"/>
  <c r="B99" i="30"/>
  <c r="A100" i="30"/>
  <c r="B100" i="30"/>
  <c r="A101" i="30"/>
  <c r="B101" i="30"/>
  <c r="H77" i="30"/>
  <c r="H76" i="30"/>
  <c r="H75" i="30"/>
  <c r="A75" i="30"/>
  <c r="B75" i="30"/>
  <c r="A76" i="30"/>
  <c r="B76" i="30"/>
  <c r="A77" i="30"/>
  <c r="B77" i="30"/>
  <c r="A74" i="30"/>
  <c r="B74" i="30"/>
  <c r="H65" i="30"/>
  <c r="H66" i="30"/>
  <c r="H67" i="30"/>
  <c r="H68" i="30"/>
  <c r="H69" i="30"/>
  <c r="H70" i="30"/>
  <c r="H71" i="30"/>
  <c r="H72" i="30"/>
  <c r="H73" i="30"/>
  <c r="H64" i="30"/>
  <c r="H55" i="30"/>
  <c r="H56" i="30"/>
  <c r="H57" i="30"/>
  <c r="H58" i="30"/>
  <c r="H59" i="30"/>
  <c r="H60" i="30"/>
  <c r="H61" i="30"/>
  <c r="H62" i="30"/>
  <c r="H63" i="30"/>
  <c r="H54" i="30"/>
  <c r="H52" i="30"/>
  <c r="H53" i="30"/>
  <c r="H50" i="30"/>
  <c r="A50" i="30"/>
  <c r="B50" i="30"/>
  <c r="A51" i="30"/>
  <c r="B51" i="30"/>
  <c r="A52" i="30"/>
  <c r="B52" i="30"/>
  <c r="A53" i="30"/>
  <c r="B53" i="30"/>
  <c r="A54" i="30"/>
  <c r="B54" i="30"/>
  <c r="A55" i="30"/>
  <c r="B55" i="30"/>
  <c r="A56" i="30"/>
  <c r="B56" i="30"/>
  <c r="A57" i="30"/>
  <c r="B57" i="30"/>
  <c r="A58" i="30"/>
  <c r="B58" i="30"/>
  <c r="A59" i="30"/>
  <c r="B59" i="30"/>
  <c r="A60" i="30"/>
  <c r="B60" i="30"/>
  <c r="A61" i="30"/>
  <c r="B61" i="30"/>
  <c r="A62" i="30"/>
  <c r="B62" i="30"/>
  <c r="A63" i="30"/>
  <c r="B63" i="30"/>
  <c r="A64" i="30"/>
  <c r="B64" i="30"/>
  <c r="A65" i="30"/>
  <c r="B65" i="30"/>
  <c r="A66" i="30"/>
  <c r="B66" i="30"/>
  <c r="A67" i="30"/>
  <c r="B67" i="30"/>
  <c r="A68" i="30"/>
  <c r="B68" i="30"/>
  <c r="A69" i="30"/>
  <c r="B69" i="30"/>
  <c r="A70" i="30"/>
  <c r="B70" i="30"/>
  <c r="A71" i="30"/>
  <c r="B71" i="30"/>
  <c r="A72" i="30"/>
  <c r="B72" i="30"/>
  <c r="A73" i="30"/>
  <c r="B73" i="30"/>
  <c r="H29" i="30"/>
  <c r="H28" i="30"/>
  <c r="H27" i="30"/>
  <c r="H26" i="30"/>
  <c r="H25" i="30"/>
  <c r="H20" i="30"/>
  <c r="H19" i="30"/>
  <c r="H17" i="30"/>
  <c r="H16" i="30"/>
  <c r="H14" i="30"/>
  <c r="H13" i="30"/>
  <c r="H8" i="30"/>
  <c r="H7" i="30"/>
  <c r="H5" i="30"/>
  <c r="H4" i="30"/>
  <c r="H2" i="30"/>
  <c r="H1" i="30"/>
  <c r="A2" i="30"/>
  <c r="B2" i="30"/>
  <c r="A3" i="30"/>
  <c r="B3" i="30"/>
  <c r="A4" i="30"/>
  <c r="B4" i="30"/>
  <c r="A5" i="30"/>
  <c r="B5" i="30"/>
  <c r="A6" i="30"/>
  <c r="B6" i="30"/>
  <c r="A7" i="30"/>
  <c r="B7" i="30"/>
  <c r="A8" i="30"/>
  <c r="B8" i="30"/>
  <c r="A9" i="30"/>
  <c r="B9" i="30"/>
  <c r="A10" i="30"/>
  <c r="B10" i="30"/>
  <c r="A11" i="30"/>
  <c r="B11" i="30"/>
  <c r="A12" i="30"/>
  <c r="B12" i="30"/>
  <c r="A13" i="30"/>
  <c r="B13" i="30"/>
  <c r="A14" i="30"/>
  <c r="B14" i="30"/>
  <c r="A15" i="30"/>
  <c r="B15" i="30"/>
  <c r="A16" i="30"/>
  <c r="B16" i="30"/>
  <c r="A17" i="30"/>
  <c r="B17" i="30"/>
  <c r="A18" i="30"/>
  <c r="B18" i="30"/>
  <c r="A19" i="30"/>
  <c r="B19" i="30"/>
  <c r="A20" i="30"/>
  <c r="B20" i="30"/>
  <c r="A21" i="30"/>
  <c r="B21" i="30"/>
  <c r="A22" i="30"/>
  <c r="B22" i="30"/>
  <c r="A23" i="30"/>
  <c r="B23" i="30"/>
  <c r="A24" i="30"/>
  <c r="B24" i="30"/>
  <c r="A25" i="30"/>
  <c r="B25" i="30"/>
  <c r="A26" i="30"/>
  <c r="B26" i="30"/>
  <c r="A27" i="30"/>
  <c r="B27" i="30"/>
  <c r="A28" i="30"/>
  <c r="B28" i="30"/>
  <c r="A29" i="30"/>
  <c r="B29" i="30"/>
  <c r="A1" i="30"/>
  <c r="B1" i="30"/>
  <c r="A38" i="29"/>
  <c r="B38" i="29"/>
  <c r="A39" i="29"/>
  <c r="B39" i="29"/>
  <c r="A40" i="29"/>
  <c r="B40" i="29"/>
  <c r="A41" i="29"/>
  <c r="B41" i="29"/>
  <c r="A42" i="29"/>
  <c r="B42" i="29"/>
  <c r="A43" i="29"/>
  <c r="B43" i="29"/>
  <c r="A44" i="29"/>
  <c r="B44" i="29"/>
  <c r="A45" i="29"/>
  <c r="B45" i="29"/>
  <c r="A37" i="29"/>
  <c r="B37" i="29"/>
  <c r="A35" i="29"/>
  <c r="B35" i="29"/>
  <c r="A36" i="29"/>
  <c r="B36" i="29"/>
  <c r="A23" i="29"/>
  <c r="B23" i="29"/>
  <c r="A12" i="29"/>
  <c r="B12" i="29"/>
  <c r="A11" i="29"/>
  <c r="B11" i="29"/>
  <c r="A13" i="29"/>
  <c r="B13" i="29"/>
  <c r="A14" i="29"/>
  <c r="B14" i="29"/>
  <c r="A15" i="29"/>
  <c r="B15" i="29"/>
  <c r="A16" i="29"/>
  <c r="B16" i="29"/>
  <c r="A17" i="29"/>
  <c r="B17" i="29"/>
  <c r="A18" i="29"/>
  <c r="B18" i="29"/>
  <c r="A19" i="29"/>
  <c r="B19" i="29"/>
  <c r="A20" i="29"/>
  <c r="B20" i="29"/>
  <c r="A22" i="29"/>
  <c r="B22" i="29"/>
  <c r="A24" i="29"/>
  <c r="B24" i="29"/>
  <c r="A25" i="29"/>
  <c r="B25" i="29"/>
  <c r="A26" i="29"/>
  <c r="B26" i="29"/>
  <c r="A27" i="29"/>
  <c r="B27" i="29"/>
  <c r="A28" i="29"/>
  <c r="B28" i="29"/>
  <c r="A29" i="29"/>
  <c r="B29" i="29"/>
  <c r="A30" i="29"/>
  <c r="B30" i="29"/>
  <c r="A31" i="29"/>
  <c r="B31" i="29"/>
  <c r="A32" i="29"/>
  <c r="B32" i="29"/>
  <c r="A33" i="29"/>
  <c r="B33" i="29"/>
  <c r="A34" i="29"/>
  <c r="B34" i="29"/>
  <c r="A2" i="29"/>
  <c r="B2" i="29"/>
  <c r="A3" i="29"/>
  <c r="B3" i="29"/>
  <c r="A4" i="29"/>
  <c r="B4" i="29"/>
  <c r="A5" i="29"/>
  <c r="B5" i="29"/>
  <c r="A6" i="29"/>
  <c r="B6" i="29"/>
  <c r="A7" i="29"/>
  <c r="B7" i="29"/>
  <c r="A8" i="29"/>
  <c r="B8" i="29"/>
  <c r="A9" i="29"/>
  <c r="B9" i="29"/>
  <c r="A10" i="29"/>
  <c r="B10" i="29"/>
  <c r="A1" i="29"/>
  <c r="B1" i="29"/>
  <c r="A26" i="28"/>
  <c r="B26" i="28"/>
  <c r="A13" i="28"/>
  <c r="B13" i="28"/>
  <c r="A2" i="28"/>
  <c r="B2" i="28"/>
  <c r="A3" i="28"/>
  <c r="B3" i="28"/>
  <c r="A4" i="28"/>
  <c r="B4" i="28"/>
  <c r="A5" i="28"/>
  <c r="B5" i="28"/>
  <c r="A6" i="28"/>
  <c r="B6" i="28"/>
  <c r="A7" i="28"/>
  <c r="B7" i="28"/>
  <c r="A8" i="28"/>
  <c r="B8" i="28"/>
  <c r="A10" i="28"/>
  <c r="B10" i="28"/>
  <c r="A11" i="28"/>
  <c r="B11" i="28"/>
  <c r="A12" i="28"/>
  <c r="B12" i="28"/>
  <c r="A14" i="28"/>
  <c r="B14" i="28"/>
  <c r="A15" i="28"/>
  <c r="B15" i="28"/>
  <c r="A16" i="28"/>
  <c r="B16" i="28"/>
  <c r="A17" i="28"/>
  <c r="B17" i="28"/>
  <c r="A18" i="28"/>
  <c r="B18" i="28"/>
  <c r="A19" i="28"/>
  <c r="B19" i="28"/>
  <c r="A20" i="28"/>
  <c r="B20" i="28"/>
  <c r="A21" i="28"/>
  <c r="B21" i="28"/>
  <c r="A22" i="28"/>
  <c r="B22" i="28"/>
  <c r="A23" i="28"/>
  <c r="B23" i="28"/>
  <c r="A24" i="28"/>
  <c r="B24" i="28"/>
  <c r="A25" i="28"/>
  <c r="B25" i="28"/>
  <c r="A27" i="28"/>
  <c r="B27" i="28"/>
  <c r="A28" i="28"/>
  <c r="B28" i="28"/>
  <c r="A29" i="28"/>
  <c r="B29" i="28"/>
  <c r="A30" i="28"/>
  <c r="B30" i="28"/>
  <c r="A31" i="28"/>
  <c r="B31" i="28"/>
  <c r="A32" i="28"/>
  <c r="B32" i="28"/>
  <c r="A33" i="28"/>
  <c r="B33" i="28"/>
  <c r="A34" i="28"/>
  <c r="B34" i="28"/>
  <c r="A35" i="28"/>
  <c r="B35" i="28"/>
  <c r="A36" i="28"/>
  <c r="B36" i="28"/>
  <c r="A37" i="28"/>
  <c r="B37" i="28"/>
  <c r="A38" i="28"/>
  <c r="B38" i="28"/>
  <c r="A39" i="28"/>
  <c r="B39" i="28"/>
  <c r="A40" i="28"/>
  <c r="B40" i="28"/>
  <c r="A1" i="28"/>
  <c r="B1" i="28"/>
  <c r="H1" i="24"/>
  <c r="A82" i="27"/>
  <c r="B82" i="27"/>
  <c r="A83" i="27"/>
  <c r="B83" i="27"/>
  <c r="A84" i="27"/>
  <c r="B84" i="27"/>
  <c r="A85" i="27"/>
  <c r="B85" i="27"/>
  <c r="A86" i="27"/>
  <c r="B86" i="27"/>
  <c r="A77" i="27"/>
  <c r="B77" i="27"/>
  <c r="A78" i="27"/>
  <c r="B78" i="27"/>
  <c r="A79" i="27"/>
  <c r="B79" i="27"/>
  <c r="A80" i="27"/>
  <c r="B80" i="27"/>
  <c r="A81" i="27"/>
  <c r="B81" i="27"/>
  <c r="A72" i="27"/>
  <c r="B72" i="27"/>
  <c r="A73" i="27"/>
  <c r="B73" i="27"/>
  <c r="A74" i="27"/>
  <c r="B74" i="27"/>
  <c r="A75" i="27"/>
  <c r="B75" i="27"/>
  <c r="A76" i="27"/>
  <c r="B76" i="27"/>
  <c r="A67" i="27"/>
  <c r="B67" i="27"/>
  <c r="A68" i="27"/>
  <c r="B68" i="27"/>
  <c r="A69" i="27"/>
  <c r="B69" i="27"/>
  <c r="A70" i="27"/>
  <c r="B70" i="27"/>
  <c r="A71" i="27"/>
  <c r="B71" i="27"/>
  <c r="A62" i="27"/>
  <c r="B62" i="27"/>
  <c r="A63" i="27"/>
  <c r="B63" i="27"/>
  <c r="A64" i="27"/>
  <c r="B64" i="27"/>
  <c r="A65" i="27"/>
  <c r="B65" i="27"/>
  <c r="A66" i="27"/>
  <c r="B66" i="27"/>
  <c r="A57" i="27"/>
  <c r="B57" i="27"/>
  <c r="A58" i="27"/>
  <c r="B58" i="27"/>
  <c r="A59" i="27"/>
  <c r="B59" i="27"/>
  <c r="A60" i="27"/>
  <c r="B60" i="27"/>
  <c r="A61" i="27"/>
  <c r="B61" i="27"/>
  <c r="A52" i="27"/>
  <c r="B52" i="27"/>
  <c r="A53" i="27"/>
  <c r="B53" i="27"/>
  <c r="A54" i="27"/>
  <c r="B54" i="27"/>
  <c r="A55" i="27"/>
  <c r="B55" i="27"/>
  <c r="A56" i="27"/>
  <c r="B56" i="27"/>
  <c r="A47" i="27"/>
  <c r="B47" i="27"/>
  <c r="A48" i="27"/>
  <c r="B48" i="27"/>
  <c r="A49" i="27"/>
  <c r="B49" i="27"/>
  <c r="A50" i="27"/>
  <c r="B50" i="27"/>
  <c r="A51" i="27"/>
  <c r="B51" i="27"/>
  <c r="I38" i="27"/>
  <c r="A33" i="27"/>
  <c r="B33" i="27"/>
  <c r="A34" i="27"/>
  <c r="B34" i="27"/>
  <c r="A35" i="27"/>
  <c r="B35" i="27"/>
  <c r="A36" i="27"/>
  <c r="B36" i="27"/>
  <c r="A37" i="27"/>
  <c r="B37" i="27"/>
  <c r="A38" i="27"/>
  <c r="B38" i="27"/>
  <c r="A39" i="27"/>
  <c r="B39" i="27"/>
  <c r="A40" i="27"/>
  <c r="B40" i="27"/>
  <c r="A41" i="27"/>
  <c r="B41" i="27"/>
  <c r="A42" i="27"/>
  <c r="B42" i="27"/>
  <c r="A43" i="27"/>
  <c r="B43" i="27"/>
  <c r="A44" i="27"/>
  <c r="B44" i="27"/>
  <c r="A45" i="27"/>
  <c r="B45" i="27"/>
  <c r="A46" i="27"/>
  <c r="B46" i="27"/>
  <c r="A2" i="27"/>
  <c r="B2" i="27"/>
  <c r="A3" i="27"/>
  <c r="B3" i="27"/>
  <c r="A4" i="27"/>
  <c r="B4" i="27"/>
  <c r="A5" i="27"/>
  <c r="B5" i="27"/>
  <c r="A6" i="27"/>
  <c r="B6" i="27"/>
  <c r="A7" i="27"/>
  <c r="B7" i="27"/>
  <c r="A8" i="27"/>
  <c r="B8" i="27"/>
  <c r="A9" i="27"/>
  <c r="B9" i="27"/>
  <c r="A10" i="27"/>
  <c r="B10" i="27"/>
  <c r="A11" i="27"/>
  <c r="B11" i="27"/>
  <c r="A12" i="27"/>
  <c r="B12" i="27"/>
  <c r="A13" i="27"/>
  <c r="B13" i="27"/>
  <c r="A14" i="27"/>
  <c r="B14" i="27"/>
  <c r="A15" i="27"/>
  <c r="B15" i="27"/>
  <c r="A16" i="27"/>
  <c r="B16" i="27"/>
  <c r="A17" i="27"/>
  <c r="B17" i="27"/>
  <c r="A18" i="27"/>
  <c r="B18" i="27"/>
  <c r="A19" i="27"/>
  <c r="B19" i="27"/>
  <c r="A20" i="27"/>
  <c r="B20" i="27"/>
  <c r="A21" i="27"/>
  <c r="B21" i="27"/>
  <c r="A22" i="27"/>
  <c r="B22" i="27"/>
  <c r="A23" i="27"/>
  <c r="B23" i="27"/>
  <c r="A24" i="27"/>
  <c r="B24" i="27"/>
  <c r="A25" i="27"/>
  <c r="B25" i="27"/>
  <c r="A26" i="27"/>
  <c r="B26" i="27"/>
  <c r="A27" i="27"/>
  <c r="B27" i="27"/>
  <c r="A28" i="27"/>
  <c r="B28" i="27"/>
  <c r="A29" i="27"/>
  <c r="B29" i="27"/>
  <c r="A30" i="27"/>
  <c r="B30" i="27"/>
  <c r="A31" i="27"/>
  <c r="B31" i="27"/>
  <c r="A32" i="27"/>
  <c r="B32" i="27"/>
  <c r="A1" i="27"/>
  <c r="B1" i="27"/>
  <c r="A44" i="26"/>
  <c r="B44" i="26"/>
  <c r="A45" i="26"/>
  <c r="B45" i="26"/>
  <c r="A46" i="26"/>
  <c r="B46" i="26"/>
  <c r="A21" i="26"/>
  <c r="B21" i="26"/>
  <c r="A39" i="26"/>
  <c r="B39" i="26"/>
  <c r="A40" i="26"/>
  <c r="B40" i="26"/>
  <c r="A41" i="26"/>
  <c r="B41" i="26"/>
  <c r="A42" i="26"/>
  <c r="B42" i="26"/>
  <c r="A43" i="26"/>
  <c r="B43" i="26"/>
  <c r="A2" i="26"/>
  <c r="B2" i="26"/>
  <c r="A3" i="26"/>
  <c r="B3" i="26"/>
  <c r="A4" i="26"/>
  <c r="B4" i="26"/>
  <c r="A5" i="26"/>
  <c r="B5" i="26"/>
  <c r="A6" i="26"/>
  <c r="B6" i="26"/>
  <c r="A7" i="26"/>
  <c r="B7" i="26"/>
  <c r="A8" i="26"/>
  <c r="B8" i="26"/>
  <c r="A9" i="26"/>
  <c r="B9" i="26"/>
  <c r="A10" i="26"/>
  <c r="B10" i="26"/>
  <c r="A11" i="26"/>
  <c r="B11" i="26"/>
  <c r="A12" i="26"/>
  <c r="B12" i="26"/>
  <c r="A13" i="26"/>
  <c r="B13" i="26"/>
  <c r="A14" i="26"/>
  <c r="B14" i="26"/>
  <c r="A15" i="26"/>
  <c r="B15" i="26"/>
  <c r="A16" i="26"/>
  <c r="B16" i="26"/>
  <c r="A17" i="26"/>
  <c r="B17" i="26"/>
  <c r="A18" i="26"/>
  <c r="B18" i="26"/>
  <c r="A19" i="26"/>
  <c r="B19" i="26"/>
  <c r="A20" i="26"/>
  <c r="B20" i="26"/>
  <c r="A1" i="26"/>
  <c r="B1" i="26"/>
  <c r="Y22" i="4"/>
  <c r="I19" i="25" s="1"/>
  <c r="A1" i="25"/>
  <c r="B1" i="25"/>
  <c r="J62" i="17"/>
  <c r="I59" i="31" s="1"/>
  <c r="J61" i="17"/>
  <c r="I58" i="31" s="1"/>
  <c r="J60" i="17"/>
  <c r="I57" i="31" s="1"/>
  <c r="J29" i="17"/>
  <c r="I19" i="31" s="1"/>
  <c r="H218" i="24"/>
  <c r="H559" i="24" s="1"/>
  <c r="R74" i="19"/>
  <c r="I41" i="27" s="1"/>
  <c r="R72" i="19"/>
  <c r="I40" i="27" s="1"/>
  <c r="R66" i="19"/>
  <c r="I39" i="27" s="1"/>
  <c r="R64" i="19"/>
  <c r="R62" i="19"/>
  <c r="I37" i="27" s="1"/>
  <c r="R60" i="19"/>
  <c r="I36" i="27" s="1"/>
  <c r="R58" i="19"/>
  <c r="I35" i="27" s="1"/>
  <c r="R56" i="19"/>
  <c r="I34" i="27" s="1"/>
  <c r="R54" i="19"/>
  <c r="I33" i="27" s="1"/>
  <c r="R53" i="19"/>
  <c r="I32" i="27" s="1"/>
  <c r="R52" i="19"/>
  <c r="I31" i="27" s="1"/>
  <c r="R49" i="19"/>
  <c r="I29" i="27" s="1"/>
  <c r="R47" i="19"/>
  <c r="I28" i="27" s="1"/>
  <c r="R45" i="19"/>
  <c r="I27" i="27" s="1"/>
  <c r="R40" i="19"/>
  <c r="I23" i="27" s="1"/>
  <c r="R36" i="19"/>
  <c r="I20" i="27" s="1"/>
  <c r="R35" i="19"/>
  <c r="I19" i="27" s="1"/>
  <c r="R34" i="19"/>
  <c r="I18" i="27" s="1"/>
  <c r="R33" i="19"/>
  <c r="I17" i="27" s="1"/>
  <c r="R32" i="19"/>
  <c r="I16" i="27" s="1"/>
  <c r="R19" i="19"/>
  <c r="I7" i="27" s="1"/>
  <c r="R16" i="19"/>
  <c r="I4" i="27" s="1"/>
  <c r="I38" i="26"/>
  <c r="L48" i="14"/>
  <c r="I11" i="26" s="1"/>
  <c r="L14" i="14"/>
  <c r="I2" i="26" s="1"/>
  <c r="L30" i="14"/>
  <c r="I6" i="26" s="1"/>
  <c r="L20" i="14"/>
  <c r="I3" i="26" s="1"/>
  <c r="L12" i="14"/>
  <c r="I1" i="26" s="1"/>
  <c r="I95" i="32"/>
  <c r="I109" i="32"/>
  <c r="I92" i="32"/>
  <c r="I99" i="32"/>
  <c r="I97" i="32"/>
  <c r="I72" i="32"/>
  <c r="I46" i="26"/>
  <c r="L24" i="14"/>
  <c r="I4" i="26" s="1"/>
  <c r="M136" i="10"/>
  <c r="I179" i="41" s="1"/>
  <c r="M125" i="10"/>
  <c r="I168" i="41" s="1"/>
  <c r="M133" i="10"/>
  <c r="I178" i="41" s="1"/>
  <c r="I170" i="41"/>
  <c r="K201" i="10"/>
  <c r="H202" i="10"/>
  <c r="H286" i="41" s="1"/>
  <c r="I202" i="10"/>
  <c r="H287" i="41" s="1"/>
  <c r="J202" i="10"/>
  <c r="H288" i="41" s="1"/>
  <c r="M105" i="10"/>
  <c r="I116" i="41" s="1"/>
  <c r="M91" i="10"/>
  <c r="I101" i="41" s="1"/>
  <c r="M66" i="10"/>
  <c r="I50" i="41" s="1"/>
  <c r="J80" i="10"/>
  <c r="H78" i="41" s="1"/>
  <c r="I80" i="10"/>
  <c r="I81" i="10" s="1"/>
  <c r="H81" i="41" s="1"/>
  <c r="H80" i="10"/>
  <c r="M83" i="10"/>
  <c r="I84" i="41" s="1"/>
  <c r="M53" i="10"/>
  <c r="I47" i="41" s="1"/>
  <c r="M51" i="10"/>
  <c r="I46" i="41" s="1"/>
  <c r="B2" i="24"/>
  <c r="B3"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 i="24"/>
  <c r="A2" i="24"/>
  <c r="A3" i="24"/>
  <c r="A4"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 i="24"/>
  <c r="Q51" i="19"/>
  <c r="H116" i="27" s="1"/>
  <c r="Q44" i="19"/>
  <c r="H112" i="27" s="1"/>
  <c r="Q43" i="19"/>
  <c r="H25" i="27" s="1"/>
  <c r="Q39" i="19"/>
  <c r="H108" i="27" s="1"/>
  <c r="Q31" i="19"/>
  <c r="H101" i="27" s="1"/>
  <c r="Q22" i="19"/>
  <c r="H95" i="27" s="1"/>
  <c r="Q17" i="19"/>
  <c r="H5" i="27" s="1"/>
  <c r="K237" i="10"/>
  <c r="H389" i="41" s="1"/>
  <c r="J237" i="10"/>
  <c r="H388" i="41" s="1"/>
  <c r="I237" i="10"/>
  <c r="H387" i="41" s="1"/>
  <c r="H237" i="10"/>
  <c r="H386" i="41" s="1"/>
  <c r="G237" i="10"/>
  <c r="H385" i="41" s="1"/>
  <c r="F237" i="10"/>
  <c r="H384" i="41" s="1"/>
  <c r="L236" i="10"/>
  <c r="H383" i="41" s="1"/>
  <c r="L235" i="10"/>
  <c r="H376" i="41" s="1"/>
  <c r="L234" i="10"/>
  <c r="H369" i="41" s="1"/>
  <c r="L233" i="10"/>
  <c r="H362" i="41" s="1"/>
  <c r="L231" i="10"/>
  <c r="H355" i="41" s="1"/>
  <c r="L215" i="10"/>
  <c r="H325" i="41" s="1"/>
  <c r="L214" i="10"/>
  <c r="H318" i="41" s="1"/>
  <c r="L213" i="10"/>
  <c r="H311" i="41" s="1"/>
  <c r="L212" i="10"/>
  <c r="H304" i="41" s="1"/>
  <c r="L210" i="10"/>
  <c r="H297" i="41" s="1"/>
  <c r="K216" i="10"/>
  <c r="H331" i="41" s="1"/>
  <c r="J216" i="10"/>
  <c r="H330" i="41" s="1"/>
  <c r="I216" i="10"/>
  <c r="H216" i="10"/>
  <c r="H328" i="41" s="1"/>
  <c r="G216" i="10"/>
  <c r="H327" i="41" s="1"/>
  <c r="F216" i="10"/>
  <c r="H326" i="41" s="1"/>
  <c r="K198" i="10"/>
  <c r="H277" i="41" s="1"/>
  <c r="K197" i="10"/>
  <c r="H273" i="41" s="1"/>
  <c r="J38" i="10"/>
  <c r="H27" i="41" s="1"/>
  <c r="I38" i="10"/>
  <c r="H26" i="41" s="1"/>
  <c r="H38" i="10"/>
  <c r="H25" i="41" s="1"/>
  <c r="K177" i="10"/>
  <c r="J180" i="10"/>
  <c r="H248" i="41" s="1"/>
  <c r="I180" i="10"/>
  <c r="H247" i="41" s="1"/>
  <c r="H180" i="10"/>
  <c r="H246" i="41" s="1"/>
  <c r="K179" i="10"/>
  <c r="H245" i="41" s="1"/>
  <c r="K170" i="10"/>
  <c r="H237" i="41" s="1"/>
  <c r="H223" i="41"/>
  <c r="H222" i="41"/>
  <c r="H221" i="41"/>
  <c r="H220" i="41"/>
  <c r="H219" i="41"/>
  <c r="H218" i="41"/>
  <c r="H217" i="41"/>
  <c r="H216" i="41"/>
  <c r="H215" i="41"/>
  <c r="H214" i="41"/>
  <c r="J150" i="10"/>
  <c r="H191" i="41" s="1"/>
  <c r="I150" i="10"/>
  <c r="H190" i="41" s="1"/>
  <c r="H150" i="10"/>
  <c r="H189" i="41" s="1"/>
  <c r="K149" i="10"/>
  <c r="M152" i="10" s="1"/>
  <c r="K147" i="10"/>
  <c r="I119" i="10"/>
  <c r="H157" i="41" s="1"/>
  <c r="I118" i="10"/>
  <c r="H156" i="41" s="1"/>
  <c r="I117" i="10"/>
  <c r="H155" i="41" s="1"/>
  <c r="I116" i="10"/>
  <c r="H154" i="41" s="1"/>
  <c r="I115" i="10"/>
  <c r="H153" i="41" s="1"/>
  <c r="I114" i="10"/>
  <c r="H152" i="41" s="1"/>
  <c r="I113" i="10"/>
  <c r="H151" i="41" s="1"/>
  <c r="I112" i="10"/>
  <c r="H150" i="41" s="1"/>
  <c r="I111" i="10"/>
  <c r="H149" i="41" s="1"/>
  <c r="I110" i="10"/>
  <c r="H148" i="41" s="1"/>
  <c r="J103" i="10"/>
  <c r="H114" i="41" s="1"/>
  <c r="I103" i="10"/>
  <c r="H113" i="41" s="1"/>
  <c r="H103" i="10"/>
  <c r="H112" i="41" s="1"/>
  <c r="K102" i="10"/>
  <c r="K100" i="10"/>
  <c r="H107" i="41" s="1"/>
  <c r="H89" i="10"/>
  <c r="H97" i="41" s="1"/>
  <c r="H88" i="10"/>
  <c r="H96" i="41" s="1"/>
  <c r="H87" i="10"/>
  <c r="H95" i="41" s="1"/>
  <c r="J78" i="10"/>
  <c r="H74" i="41" s="1"/>
  <c r="I78" i="10"/>
  <c r="H73" i="41" s="1"/>
  <c r="H78" i="10"/>
  <c r="H72" i="41" s="1"/>
  <c r="K77" i="10"/>
  <c r="H71" i="41" s="1"/>
  <c r="K75" i="10"/>
  <c r="J73" i="10"/>
  <c r="H62" i="41" s="1"/>
  <c r="I73" i="10"/>
  <c r="H61" i="41" s="1"/>
  <c r="H73" i="10"/>
  <c r="H60" i="41" s="1"/>
  <c r="K72" i="10"/>
  <c r="K73" i="10" s="1"/>
  <c r="H63" i="41" s="1"/>
  <c r="K70" i="10"/>
  <c r="K67" i="10"/>
  <c r="H51" i="41" s="1"/>
  <c r="I50" i="22"/>
  <c r="M4" i="22"/>
  <c r="Q28" i="21"/>
  <c r="I29" i="22" s="1"/>
  <c r="Q22" i="21"/>
  <c r="Q9" i="21"/>
  <c r="Q4" i="21"/>
  <c r="K26" i="20"/>
  <c r="H9" i="35" s="1"/>
  <c r="K23" i="20"/>
  <c r="H7" i="35" s="1"/>
  <c r="L4" i="20"/>
  <c r="M100" i="10"/>
  <c r="I104" i="41" s="1"/>
  <c r="M170" i="10"/>
  <c r="I237" i="41" s="1"/>
  <c r="M147" i="10"/>
  <c r="I183" i="41" s="1"/>
  <c r="M75" i="10"/>
  <c r="I65" i="41" s="1"/>
  <c r="M70" i="10"/>
  <c r="I53" i="41" s="1"/>
  <c r="Q24" i="21"/>
  <c r="Q87" i="19"/>
  <c r="H86" i="27" s="1"/>
  <c r="Q86" i="19"/>
  <c r="H85" i="27" s="1"/>
  <c r="Q85" i="19"/>
  <c r="H84" i="27" s="1"/>
  <c r="Q84" i="19"/>
  <c r="H83" i="27" s="1"/>
  <c r="Q83" i="19"/>
  <c r="H82" i="27" s="1"/>
  <c r="Q82" i="19"/>
  <c r="H81" i="27" s="1"/>
  <c r="Q81" i="19"/>
  <c r="H80" i="27" s="1"/>
  <c r="Q80" i="19"/>
  <c r="H79" i="27" s="1"/>
  <c r="Q26" i="21"/>
  <c r="Q8" i="19"/>
  <c r="Q4" i="19"/>
  <c r="K4" i="18"/>
  <c r="H49" i="17"/>
  <c r="H52" i="31" s="1"/>
  <c r="H48" i="17"/>
  <c r="H51" i="31" s="1"/>
  <c r="H47" i="17"/>
  <c r="H50" i="31" s="1"/>
  <c r="H46" i="17"/>
  <c r="H49" i="31" s="1"/>
  <c r="H45" i="17"/>
  <c r="H48" i="31" s="1"/>
  <c r="H40" i="17"/>
  <c r="H31" i="31" s="1"/>
  <c r="G40" i="17"/>
  <c r="H30" i="31" s="1"/>
  <c r="F40" i="17"/>
  <c r="H29" i="31" s="1"/>
  <c r="I39" i="17"/>
  <c r="H28" i="31" s="1"/>
  <c r="I38" i="17"/>
  <c r="H26" i="17"/>
  <c r="H16" i="31" s="1"/>
  <c r="G26" i="17"/>
  <c r="H15" i="31" s="1"/>
  <c r="F26" i="17"/>
  <c r="H14" i="31" s="1"/>
  <c r="I25" i="17"/>
  <c r="I26" i="17" s="1"/>
  <c r="H17" i="31" s="1"/>
  <c r="I24" i="17"/>
  <c r="H9" i="31" s="1"/>
  <c r="I4" i="17"/>
  <c r="H4" i="31"/>
  <c r="J81" i="17"/>
  <c r="I90" i="31" s="1"/>
  <c r="J35" i="17"/>
  <c r="I20" i="31" s="1"/>
  <c r="J21" i="17"/>
  <c r="J4" i="16"/>
  <c r="P4" i="16"/>
  <c r="K4" i="14"/>
  <c r="U35" i="9"/>
  <c r="I124" i="33" s="1"/>
  <c r="K107" i="12"/>
  <c r="I92" i="30" s="1"/>
  <c r="K113" i="12"/>
  <c r="I109" i="30" s="1"/>
  <c r="K119" i="12"/>
  <c r="I120" i="30" s="1"/>
  <c r="I72" i="12"/>
  <c r="I73" i="12"/>
  <c r="I74" i="12"/>
  <c r="I75" i="12"/>
  <c r="I76" i="12"/>
  <c r="I77" i="12"/>
  <c r="I78" i="12"/>
  <c r="I79" i="12"/>
  <c r="I80" i="12"/>
  <c r="I71" i="12"/>
  <c r="H79" i="12"/>
  <c r="H78" i="12"/>
  <c r="H77" i="12"/>
  <c r="H76" i="12"/>
  <c r="H75" i="12"/>
  <c r="H74" i="12"/>
  <c r="H73" i="12"/>
  <c r="H72" i="12"/>
  <c r="H71" i="12"/>
  <c r="K91" i="12"/>
  <c r="I77" i="30" s="1"/>
  <c r="K89" i="12"/>
  <c r="I76" i="30" s="1"/>
  <c r="K87" i="12"/>
  <c r="I75" i="30"/>
  <c r="J64" i="12"/>
  <c r="H51" i="30" s="1"/>
  <c r="K62" i="12"/>
  <c r="I50" i="30" s="1"/>
  <c r="I121" i="30"/>
  <c r="I113" i="30"/>
  <c r="I106" i="30"/>
  <c r="I111" i="30"/>
  <c r="I94" i="30"/>
  <c r="I90" i="30"/>
  <c r="I95" i="30"/>
  <c r="I97" i="30"/>
  <c r="I98" i="30"/>
  <c r="K35" i="12"/>
  <c r="I25" i="30" s="1"/>
  <c r="K37" i="12"/>
  <c r="I26" i="30" s="1"/>
  <c r="H119" i="12"/>
  <c r="H122" i="30" s="1"/>
  <c r="G119" i="12"/>
  <c r="H119" i="30"/>
  <c r="F119" i="12"/>
  <c r="H116" i="30" s="1"/>
  <c r="I118" i="12"/>
  <c r="H124" i="30" s="1"/>
  <c r="I117" i="12"/>
  <c r="H123" i="30" s="1"/>
  <c r="H113" i="12"/>
  <c r="H110" i="30"/>
  <c r="G113" i="12"/>
  <c r="H107" i="30"/>
  <c r="F113" i="12"/>
  <c r="H104" i="30" s="1"/>
  <c r="I112" i="12"/>
  <c r="H112" i="30"/>
  <c r="I111" i="12"/>
  <c r="H111" i="30" s="1"/>
  <c r="H107" i="12"/>
  <c r="H98" i="30" s="1"/>
  <c r="G107" i="12"/>
  <c r="H95" i="30"/>
  <c r="F107" i="12"/>
  <c r="H92" i="30" s="1"/>
  <c r="I106" i="12"/>
  <c r="H100" i="30"/>
  <c r="I105" i="12"/>
  <c r="I107" i="12" s="1"/>
  <c r="H101" i="30" s="1"/>
  <c r="H99" i="30"/>
  <c r="H101" i="12"/>
  <c r="H86" i="30" s="1"/>
  <c r="G101" i="12"/>
  <c r="H83" i="30" s="1"/>
  <c r="F101" i="12"/>
  <c r="H80" i="30" s="1"/>
  <c r="I100" i="12"/>
  <c r="H88" i="30"/>
  <c r="I99" i="12"/>
  <c r="I101" i="12" s="1"/>
  <c r="H89" i="30" s="1"/>
  <c r="H74" i="30"/>
  <c r="H52" i="12"/>
  <c r="G52" i="12"/>
  <c r="F52" i="12"/>
  <c r="I56" i="12"/>
  <c r="I53" i="12"/>
  <c r="I52" i="12" s="1"/>
  <c r="H23" i="12"/>
  <c r="H21" i="30"/>
  <c r="G23" i="12"/>
  <c r="H18" i="30" s="1"/>
  <c r="F23" i="12"/>
  <c r="H15" i="30" s="1"/>
  <c r="I22" i="12"/>
  <c r="H23" i="30" s="1"/>
  <c r="I21" i="12"/>
  <c r="H22" i="30" s="1"/>
  <c r="H15" i="12"/>
  <c r="H9" i="30" s="1"/>
  <c r="G15" i="12"/>
  <c r="H6" i="30" s="1"/>
  <c r="F15" i="12"/>
  <c r="H3" i="30" s="1"/>
  <c r="I14" i="12"/>
  <c r="H11" i="30" s="1"/>
  <c r="I13" i="12"/>
  <c r="H10" i="30" s="1"/>
  <c r="K101" i="12"/>
  <c r="I81" i="30" s="1"/>
  <c r="J4" i="12"/>
  <c r="K36" i="10"/>
  <c r="H24" i="41" s="1"/>
  <c r="K35" i="10"/>
  <c r="H20" i="41" s="1"/>
  <c r="J46" i="10"/>
  <c r="H36" i="41" s="1"/>
  <c r="I46" i="10"/>
  <c r="H35" i="41" s="1"/>
  <c r="K33" i="10"/>
  <c r="M33" i="10"/>
  <c r="I14" i="41" s="1"/>
  <c r="K45" i="10"/>
  <c r="H46" i="10"/>
  <c r="H34" i="41" s="1"/>
  <c r="L4" i="10"/>
  <c r="U16" i="9"/>
  <c r="I3" i="33" s="1"/>
  <c r="U14" i="9"/>
  <c r="I2" i="33" s="1"/>
  <c r="U12" i="9"/>
  <c r="I1" i="33" s="1"/>
  <c r="S4" i="9"/>
  <c r="Q10" i="7"/>
  <c r="I1" i="24" s="1"/>
  <c r="H342" i="24"/>
  <c r="H683" i="24" s="1"/>
  <c r="H311" i="24"/>
  <c r="H652" i="24" s="1"/>
  <c r="H280" i="24"/>
  <c r="H621" i="24" s="1"/>
  <c r="H249" i="24"/>
  <c r="H590" i="24" s="1"/>
  <c r="H187" i="24"/>
  <c r="H528" i="24" s="1"/>
  <c r="H156" i="24"/>
  <c r="H497" i="24" s="1"/>
  <c r="H125" i="24"/>
  <c r="H466" i="24" s="1"/>
  <c r="H94" i="24"/>
  <c r="H435" i="24" s="1"/>
  <c r="H373" i="24"/>
  <c r="P4" i="7"/>
  <c r="E51" i="6"/>
  <c r="H29" i="29" s="1"/>
  <c r="H77" i="29" s="1"/>
  <c r="J4" i="6"/>
  <c r="E74" i="5"/>
  <c r="H78" i="28" s="1"/>
  <c r="E73" i="5"/>
  <c r="H37" i="28" s="1"/>
  <c r="E72" i="5"/>
  <c r="H76" i="28" s="1"/>
  <c r="E71" i="5"/>
  <c r="H75" i="28" s="1"/>
  <c r="E70" i="5"/>
  <c r="H34" i="28" s="1"/>
  <c r="E69" i="5"/>
  <c r="H73" i="28" s="1"/>
  <c r="E68" i="5"/>
  <c r="E67" i="5"/>
  <c r="H71" i="28" s="1"/>
  <c r="E39" i="5"/>
  <c r="H14" i="28" s="1"/>
  <c r="E38" i="5"/>
  <c r="I4" i="5"/>
  <c r="Y175" i="4"/>
  <c r="I476" i="25" s="1"/>
  <c r="W4" i="4"/>
  <c r="P386" i="4"/>
  <c r="H2209" i="25" s="1"/>
  <c r="P69" i="4"/>
  <c r="P68" i="4"/>
  <c r="H140" i="25" s="1"/>
  <c r="N67" i="4"/>
  <c r="H1281" i="25" s="1"/>
  <c r="M67" i="4"/>
  <c r="H133" i="25" s="1"/>
  <c r="P65" i="4"/>
  <c r="H1274" i="25" s="1"/>
  <c r="P64" i="4"/>
  <c r="H1273" i="25" s="1"/>
  <c r="N63" i="4"/>
  <c r="H1269" i="25" s="1"/>
  <c r="M63" i="4"/>
  <c r="H1266" i="25" s="1"/>
  <c r="L63" i="4"/>
  <c r="H117" i="25" s="1"/>
  <c r="P61" i="4"/>
  <c r="H115" i="25" s="1"/>
  <c r="P60" i="4"/>
  <c r="H114" i="25" s="1"/>
  <c r="N59" i="4"/>
  <c r="M59" i="4"/>
  <c r="H1254" i="25" s="1"/>
  <c r="L59" i="4"/>
  <c r="H104" i="25" s="1"/>
  <c r="P57" i="4"/>
  <c r="H1250" i="25" s="1"/>
  <c r="P56" i="4"/>
  <c r="H101" i="25" s="1"/>
  <c r="N55" i="4"/>
  <c r="H97" i="25" s="1"/>
  <c r="M55" i="4"/>
  <c r="H94" i="25" s="1"/>
  <c r="L55" i="4"/>
  <c r="H1239" i="25" s="1"/>
  <c r="P53" i="4"/>
  <c r="H89" i="25" s="1"/>
  <c r="P52" i="4"/>
  <c r="H1237" i="25" s="1"/>
  <c r="N51" i="4"/>
  <c r="H1233" i="25" s="1"/>
  <c r="M51" i="4"/>
  <c r="H81" i="25" s="1"/>
  <c r="L51" i="4"/>
  <c r="P49" i="4"/>
  <c r="H1226" i="25" s="1"/>
  <c r="P48" i="4"/>
  <c r="H1225" i="25" s="1"/>
  <c r="N47" i="4"/>
  <c r="M47" i="4"/>
  <c r="H1218" i="25" s="1"/>
  <c r="L47" i="4"/>
  <c r="H1215" i="25" s="1"/>
  <c r="P45" i="4"/>
  <c r="H63" i="25" s="1"/>
  <c r="P44" i="4"/>
  <c r="P43" i="4"/>
  <c r="H61" i="25" s="1"/>
  <c r="N42" i="4"/>
  <c r="H1207" i="25" s="1"/>
  <c r="M42" i="4"/>
  <c r="H52" i="25" s="1"/>
  <c r="L42" i="4"/>
  <c r="H48" i="25" s="1"/>
  <c r="P40" i="4"/>
  <c r="H1198" i="25" s="1"/>
  <c r="P39" i="4"/>
  <c r="H1194" i="25" s="1"/>
  <c r="N38" i="4"/>
  <c r="H1189" i="25" s="1"/>
  <c r="M38" i="4"/>
  <c r="H36" i="25" s="1"/>
  <c r="L38" i="4"/>
  <c r="H35" i="25" s="1"/>
  <c r="P36" i="4"/>
  <c r="Y36" i="4" s="1"/>
  <c r="I34" i="25" s="1"/>
  <c r="P35" i="4"/>
  <c r="H29" i="25" s="1"/>
  <c r="N34" i="4"/>
  <c r="H24" i="25" s="1"/>
  <c r="M34" i="4"/>
  <c r="H23" i="25" s="1"/>
  <c r="L34" i="4"/>
  <c r="N20" i="4"/>
  <c r="H13" i="25" s="1"/>
  <c r="M20" i="4"/>
  <c r="H12" i="25" s="1"/>
  <c r="L20" i="4"/>
  <c r="H11" i="25" s="1"/>
  <c r="P19" i="4"/>
  <c r="Y19" i="4" s="1"/>
  <c r="P18" i="4"/>
  <c r="H16" i="25" s="1"/>
  <c r="P17" i="4"/>
  <c r="H15" i="25" s="1"/>
  <c r="I14" i="34"/>
  <c r="F11" i="2"/>
  <c r="I2" i="34" s="1"/>
  <c r="F9" i="2"/>
  <c r="I1" i="34" s="1"/>
  <c r="H63" i="24"/>
  <c r="H404" i="24" s="1"/>
  <c r="D6" i="25" l="1"/>
  <c r="D10" i="25"/>
  <c r="D14" i="25"/>
  <c r="D23" i="25"/>
  <c r="D48" i="25"/>
  <c r="D52" i="25"/>
  <c r="D56" i="25"/>
  <c r="D69" i="25"/>
  <c r="D82" i="25"/>
  <c r="D99" i="25"/>
  <c r="D108" i="25"/>
  <c r="D121" i="25"/>
  <c r="D134" i="25"/>
  <c r="D160" i="25"/>
  <c r="D185" i="25"/>
  <c r="D194" i="25"/>
  <c r="D203" i="25"/>
  <c r="D216" i="25"/>
  <c r="D238" i="25"/>
  <c r="D251" i="25"/>
  <c r="D255" i="25"/>
  <c r="D281" i="25"/>
  <c r="D290" i="25"/>
  <c r="D325" i="25"/>
  <c r="D350" i="25"/>
  <c r="D358" i="25"/>
  <c r="D371" i="25"/>
  <c r="D393" i="25"/>
  <c r="D406" i="25"/>
  <c r="D415" i="25"/>
  <c r="D424" i="25"/>
  <c r="D454" i="25"/>
  <c r="D483" i="25"/>
  <c r="D567" i="25"/>
  <c r="D576" i="25"/>
  <c r="D589" i="25"/>
  <c r="D593" i="25"/>
  <c r="D601" i="25"/>
  <c r="D636" i="25"/>
  <c r="D649" i="25"/>
  <c r="D666" i="25"/>
  <c r="D675" i="25"/>
  <c r="D679" i="25"/>
  <c r="D683" i="25"/>
  <c r="D692" i="25"/>
  <c r="D710" i="25"/>
  <c r="D740" i="25"/>
  <c r="D765" i="25"/>
  <c r="D774" i="25"/>
  <c r="D783" i="25"/>
  <c r="D796" i="25"/>
  <c r="D817" i="25"/>
  <c r="D830" i="25"/>
  <c r="D834" i="25"/>
  <c r="D843" i="25"/>
  <c r="D847" i="25"/>
  <c r="D851" i="25"/>
  <c r="D880" i="25"/>
  <c r="D889" i="25"/>
  <c r="D898" i="25"/>
  <c r="D906" i="25"/>
  <c r="D923" i="25"/>
  <c r="D945" i="25"/>
  <c r="D954" i="25"/>
  <c r="D967" i="25"/>
  <c r="D980" i="25"/>
  <c r="D1027" i="25"/>
  <c r="D1036" i="25"/>
  <c r="D1077" i="25"/>
  <c r="D1081" i="25"/>
  <c r="D1095" i="25"/>
  <c r="D1099" i="25"/>
  <c r="D1108" i="25"/>
  <c r="D1120" i="25"/>
  <c r="D1124" i="25"/>
  <c r="D1128" i="25"/>
  <c r="D1145" i="25"/>
  <c r="D1149" i="25"/>
  <c r="D1158" i="25"/>
  <c r="D1192" i="25"/>
  <c r="D1196" i="25"/>
  <c r="D1209" i="25"/>
  <c r="D1217" i="25"/>
  <c r="D1238" i="25"/>
  <c r="D1272" i="25"/>
  <c r="D21" i="25"/>
  <c r="D34" i="25"/>
  <c r="D50" i="25"/>
  <c r="D76" i="25"/>
  <c r="D80" i="25"/>
  <c r="D106" i="25"/>
  <c r="D115" i="25"/>
  <c r="D158" i="25"/>
  <c r="D167" i="25"/>
  <c r="D171" i="25"/>
  <c r="D175" i="25"/>
  <c r="D179" i="25"/>
  <c r="D183" i="25"/>
  <c r="D192" i="25"/>
  <c r="D201" i="25"/>
  <c r="D214" i="25"/>
  <c r="D223" i="25"/>
  <c r="D232" i="25"/>
  <c r="D249" i="25"/>
  <c r="D271" i="25"/>
  <c r="D288" i="25"/>
  <c r="D315" i="25"/>
  <c r="D319" i="25"/>
  <c r="D323" i="25"/>
  <c r="D340" i="25"/>
  <c r="D369" i="25"/>
  <c r="D391" i="25"/>
  <c r="D422" i="25"/>
  <c r="D440" i="25"/>
  <c r="D444" i="25"/>
  <c r="D448" i="25"/>
  <c r="D461" i="25"/>
  <c r="D465" i="25"/>
  <c r="D481" i="25"/>
  <c r="D490" i="25"/>
  <c r="D494" i="25"/>
  <c r="D511" i="25"/>
  <c r="D529" i="25"/>
  <c r="D565" i="25"/>
  <c r="D574" i="25"/>
  <c r="D587" i="25"/>
  <c r="D599" i="25"/>
  <c r="D617" i="25"/>
  <c r="D634" i="25"/>
  <c r="D643" i="25"/>
  <c r="D647" i="25"/>
  <c r="D660" i="25"/>
  <c r="D664" i="25"/>
  <c r="D677" i="25"/>
  <c r="D690" i="25"/>
  <c r="D704" i="25"/>
  <c r="D721" i="25"/>
  <c r="D755" i="25"/>
  <c r="D759" i="25"/>
  <c r="D763" i="25"/>
  <c r="D772" i="25"/>
  <c r="D781" i="25"/>
  <c r="D790" i="25"/>
  <c r="D828" i="25"/>
  <c r="D832" i="25"/>
  <c r="D870" i="25"/>
  <c r="D887" i="25"/>
  <c r="D896" i="25"/>
  <c r="D921" i="25"/>
  <c r="D943" i="25"/>
  <c r="D952" i="25"/>
  <c r="D965" i="25"/>
  <c r="D974" i="25"/>
  <c r="D987" i="25"/>
  <c r="D17" i="25"/>
  <c r="D38" i="25"/>
  <c r="D42" i="25"/>
  <c r="D63" i="25"/>
  <c r="D89" i="25"/>
  <c r="D93" i="25"/>
  <c r="D102" i="25"/>
  <c r="D111" i="25"/>
  <c r="D124" i="25"/>
  <c r="D128" i="25"/>
  <c r="D145" i="25"/>
  <c r="D149" i="25"/>
  <c r="D188" i="25"/>
  <c r="D210" i="25"/>
  <c r="D245" i="25"/>
  <c r="D258" i="25"/>
  <c r="D262" i="25"/>
  <c r="D284" i="25"/>
  <c r="D293" i="25"/>
  <c r="D302" i="25"/>
  <c r="D311" i="25"/>
  <c r="D328" i="25"/>
  <c r="D332" i="25"/>
  <c r="D336" i="25"/>
  <c r="D344" i="25"/>
  <c r="D361" i="25"/>
  <c r="D378" i="25"/>
  <c r="D387" i="25"/>
  <c r="D400" i="25"/>
  <c r="D409" i="25"/>
  <c r="D418" i="25"/>
  <c r="D427" i="25"/>
  <c r="D436" i="25"/>
  <c r="D469" i="25"/>
  <c r="D473" i="25"/>
  <c r="D477" i="25"/>
  <c r="D486" i="25"/>
  <c r="D498" i="25"/>
  <c r="D502" i="25"/>
  <c r="D520" i="25"/>
  <c r="D538" i="25"/>
  <c r="D547" i="25"/>
  <c r="D556" i="25"/>
  <c r="D570" i="25"/>
  <c r="D604" i="25"/>
  <c r="D613" i="25"/>
  <c r="D621" i="25"/>
  <c r="D639" i="25"/>
  <c r="D656" i="25"/>
  <c r="D669" i="25"/>
  <c r="D695" i="25"/>
  <c r="D717" i="25"/>
  <c r="D725" i="25"/>
  <c r="D734" i="25"/>
  <c r="D743" i="25"/>
  <c r="D747" i="25"/>
  <c r="D751" i="25"/>
  <c r="D777" i="25"/>
  <c r="D803" i="25"/>
  <c r="D820" i="25"/>
  <c r="D837" i="25"/>
  <c r="D854" i="25"/>
  <c r="D874" i="25"/>
  <c r="D883" i="25"/>
  <c r="D913" i="25"/>
  <c r="D917" i="25"/>
  <c r="D926" i="25"/>
  <c r="D930" i="25"/>
  <c r="D939" i="25"/>
  <c r="D961" i="25"/>
  <c r="D970" i="25"/>
  <c r="D983" i="25"/>
  <c r="D15" i="25"/>
  <c r="D20" i="25"/>
  <c r="D25" i="25"/>
  <c r="D51" i="25"/>
  <c r="D60" i="25"/>
  <c r="D130" i="25"/>
  <c r="D143" i="25"/>
  <c r="D152" i="25"/>
  <c r="D184" i="25"/>
  <c r="D189" i="25"/>
  <c r="D204" i="25"/>
  <c r="D227" i="25"/>
  <c r="D250" i="25"/>
  <c r="D264" i="25"/>
  <c r="D278" i="25"/>
  <c r="D282" i="25"/>
  <c r="D292" i="25"/>
  <c r="D297" i="25"/>
  <c r="D334" i="25"/>
  <c r="D338" i="25"/>
  <c r="D347" i="25"/>
  <c r="D360" i="25"/>
  <c r="D383" i="25"/>
  <c r="D397" i="25"/>
  <c r="D416" i="25"/>
  <c r="D421" i="25"/>
  <c r="D426" i="25"/>
  <c r="D431" i="25"/>
  <c r="D449" i="25"/>
  <c r="D475" i="25"/>
  <c r="D507" i="25"/>
  <c r="D521" i="25"/>
  <c r="D535" i="25"/>
  <c r="D549" i="25"/>
  <c r="D563" i="25"/>
  <c r="D578" i="25"/>
  <c r="D600" i="25"/>
  <c r="D610" i="25"/>
  <c r="D619" i="25"/>
  <c r="D632" i="25"/>
  <c r="D642" i="25"/>
  <c r="D665" i="25"/>
  <c r="D708" i="25"/>
  <c r="D735" i="25"/>
  <c r="D753" i="25"/>
  <c r="D800" i="25"/>
  <c r="D826" i="25"/>
  <c r="D831" i="25"/>
  <c r="D836" i="25"/>
  <c r="D841" i="25"/>
  <c r="D871" i="25"/>
  <c r="D885" i="25"/>
  <c r="D912" i="25"/>
  <c r="D931" i="25"/>
  <c r="D969" i="25"/>
  <c r="D1013" i="25"/>
  <c r="D1022" i="25"/>
  <c r="D1031" i="25"/>
  <c r="D1040" i="25"/>
  <c r="D1044" i="25"/>
  <c r="D1069" i="25"/>
  <c r="D1073" i="25"/>
  <c r="D1086" i="25"/>
  <c r="D1100" i="25"/>
  <c r="D1109" i="25"/>
  <c r="D1117" i="25"/>
  <c r="D1152" i="25"/>
  <c r="D1170" i="25"/>
  <c r="D1204" i="25"/>
  <c r="D1247" i="25"/>
  <c r="D1256" i="25"/>
  <c r="D1264" i="25"/>
  <c r="D1268" i="25"/>
  <c r="D1293" i="25"/>
  <c r="D1310" i="25"/>
  <c r="D1323" i="25"/>
  <c r="D1327" i="25"/>
  <c r="D1335" i="25"/>
  <c r="D1339" i="25"/>
  <c r="D1360" i="25"/>
  <c r="D1369" i="25"/>
  <c r="D1373" i="25"/>
  <c r="D1377" i="25"/>
  <c r="D1385" i="25"/>
  <c r="D1415" i="25"/>
  <c r="D1427" i="25"/>
  <c r="D1462" i="25"/>
  <c r="D1487" i="25"/>
  <c r="D1491" i="25"/>
  <c r="D1495" i="25"/>
  <c r="D1499" i="25"/>
  <c r="D1520" i="25"/>
  <c r="D1528" i="25"/>
  <c r="D1553" i="25"/>
  <c r="D1557" i="25"/>
  <c r="D1561" i="25"/>
  <c r="D1587" i="25"/>
  <c r="D1591" i="25"/>
  <c r="D1595" i="25"/>
  <c r="D1608" i="25"/>
  <c r="D1624" i="25"/>
  <c r="D1641" i="25"/>
  <c r="D1662" i="25"/>
  <c r="D1674" i="25"/>
  <c r="D1678" i="25"/>
  <c r="D1698" i="25"/>
  <c r="D1711" i="25"/>
  <c r="D1723" i="25"/>
  <c r="D1748" i="25"/>
  <c r="D1761" i="25"/>
  <c r="D1773" i="25"/>
  <c r="D1781" i="25"/>
  <c r="D1785" i="25"/>
  <c r="D1789" i="25"/>
  <c r="D1802" i="25"/>
  <c r="D1806" i="25"/>
  <c r="D1831" i="25"/>
  <c r="D1840" i="25"/>
  <c r="D1849" i="25"/>
  <c r="D1878" i="25"/>
  <c r="D1899" i="25"/>
  <c r="D1903" i="25"/>
  <c r="D1951" i="25"/>
  <c r="D1955" i="25"/>
  <c r="D1959" i="25"/>
  <c r="D1967" i="25"/>
  <c r="D2012" i="25"/>
  <c r="D2036" i="25"/>
  <c r="D2040" i="25"/>
  <c r="D2100" i="25"/>
  <c r="D18" i="25"/>
  <c r="D49" i="25"/>
  <c r="D54" i="25"/>
  <c r="D58" i="25"/>
  <c r="D81" i="25"/>
  <c r="D114" i="25"/>
  <c r="D137" i="25"/>
  <c r="D141" i="25"/>
  <c r="D150" i="25"/>
  <c r="D187" i="25"/>
  <c r="D225" i="25"/>
  <c r="D276" i="25"/>
  <c r="D280" i="25"/>
  <c r="D295" i="25"/>
  <c r="D322" i="25"/>
  <c r="D345" i="25"/>
  <c r="D354" i="25"/>
  <c r="D381" i="25"/>
  <c r="D390" i="25"/>
  <c r="D395" i="25"/>
  <c r="D419" i="25"/>
  <c r="D429" i="25"/>
  <c r="D438" i="25"/>
  <c r="D447" i="25"/>
  <c r="D492" i="25"/>
  <c r="D496" i="25"/>
  <c r="D505" i="25"/>
  <c r="D533" i="25"/>
  <c r="D561" i="25"/>
  <c r="D566" i="25"/>
  <c r="D594" i="25"/>
  <c r="D598" i="25"/>
  <c r="D603" i="25"/>
  <c r="D608" i="25"/>
  <c r="D630" i="25"/>
  <c r="D635" i="25"/>
  <c r="D668" i="25"/>
  <c r="D673" i="25"/>
  <c r="D682" i="25"/>
  <c r="D706" i="25"/>
  <c r="D715" i="25"/>
  <c r="D756" i="25"/>
  <c r="D760" i="25"/>
  <c r="D789" i="25"/>
  <c r="D824" i="25"/>
  <c r="D829" i="25"/>
  <c r="D839" i="25"/>
  <c r="D869" i="25"/>
  <c r="D873" i="25"/>
  <c r="D878" i="25"/>
  <c r="D919" i="25"/>
  <c r="D962" i="25"/>
  <c r="D981" i="25"/>
  <c r="D999" i="25"/>
  <c r="D1003" i="25"/>
  <c r="D1007" i="25"/>
  <c r="D1011" i="25"/>
  <c r="D1020" i="25"/>
  <c r="D1029" i="25"/>
  <c r="D1038" i="25"/>
  <c r="D1067" i="25"/>
  <c r="D1084" i="25"/>
  <c r="D1107" i="25"/>
  <c r="D1115" i="25"/>
  <c r="D1150" i="25"/>
  <c r="D1168" i="25"/>
  <c r="D1189" i="25"/>
  <c r="D13" i="25"/>
  <c r="D36" i="25"/>
  <c r="D45" i="25"/>
  <c r="D72" i="25"/>
  <c r="D86" i="25"/>
  <c r="D95" i="25"/>
  <c r="D119" i="25"/>
  <c r="D146" i="25"/>
  <c r="D155" i="25"/>
  <c r="D169" i="25"/>
  <c r="D182" i="25"/>
  <c r="D197" i="25"/>
  <c r="D202" i="25"/>
  <c r="D211" i="25"/>
  <c r="D230" i="25"/>
  <c r="D239" i="25"/>
  <c r="D248" i="25"/>
  <c r="D253" i="25"/>
  <c r="D267" i="25"/>
  <c r="D272" i="25"/>
  <c r="D285" i="25"/>
  <c r="D300" i="25"/>
  <c r="D309" i="25"/>
  <c r="D314" i="25"/>
  <c r="D318" i="25"/>
  <c r="D341" i="25"/>
  <c r="D363" i="25"/>
  <c r="D367" i="25"/>
  <c r="D372" i="25"/>
  <c r="D414" i="25"/>
  <c r="D456" i="25"/>
  <c r="D478" i="25"/>
  <c r="D488" i="25"/>
  <c r="D510" i="25"/>
  <c r="D519" i="25"/>
  <c r="D524" i="25"/>
  <c r="D552" i="25"/>
  <c r="D581" i="25"/>
  <c r="D585" i="25"/>
  <c r="D590" i="25"/>
  <c r="D626" i="25"/>
  <c r="D645" i="25"/>
  <c r="D654" i="25"/>
  <c r="D663" i="25"/>
  <c r="D697" i="25"/>
  <c r="D724" i="25"/>
  <c r="D733" i="25"/>
  <c r="D738" i="25"/>
  <c r="D775" i="25"/>
  <c r="D785" i="25"/>
  <c r="D794" i="25"/>
  <c r="D848" i="25"/>
  <c r="D857" i="25"/>
  <c r="D861" i="25"/>
  <c r="D865" i="25"/>
  <c r="D888" i="25"/>
  <c r="D929" i="25"/>
  <c r="D934" i="25"/>
  <c r="D948" i="25"/>
  <c r="D953" i="25"/>
  <c r="D972" i="25"/>
  <c r="D986" i="25"/>
  <c r="D1034" i="25"/>
  <c r="D1047" i="25"/>
  <c r="D1051" i="25"/>
  <c r="D1055" i="25"/>
  <c r="D1059" i="25"/>
  <c r="D1089" i="25"/>
  <c r="D1098" i="25"/>
  <c r="D1103" i="25"/>
  <c r="D1137" i="25"/>
  <c r="D1141" i="25"/>
  <c r="D1173" i="25"/>
  <c r="D1194" i="25"/>
  <c r="D1207" i="25"/>
  <c r="D1211" i="25"/>
  <c r="D1220" i="25"/>
  <c r="D1224" i="25"/>
  <c r="D1228" i="25"/>
  <c r="D1250" i="25"/>
  <c r="D1287" i="25"/>
  <c r="D1300" i="25"/>
  <c r="D1313" i="25"/>
  <c r="D1354" i="25"/>
  <c r="D1363" i="25"/>
  <c r="D35" i="25"/>
  <c r="D44" i="25"/>
  <c r="D59" i="25"/>
  <c r="D64" i="25"/>
  <c r="D78" i="25"/>
  <c r="D88" i="25"/>
  <c r="D92" i="25"/>
  <c r="D107" i="25"/>
  <c r="D117" i="25"/>
  <c r="D122" i="25"/>
  <c r="D136" i="25"/>
  <c r="D156" i="25"/>
  <c r="D161" i="25"/>
  <c r="D190" i="25"/>
  <c r="D200" i="25"/>
  <c r="D220" i="25"/>
  <c r="D235" i="25"/>
  <c r="D320" i="25"/>
  <c r="D373" i="25"/>
  <c r="D434" i="25"/>
  <c r="D439" i="25"/>
  <c r="D453" i="25"/>
  <c r="D480" i="25"/>
  <c r="D495" i="25"/>
  <c r="D504" i="25"/>
  <c r="D544" i="25"/>
  <c r="D564" i="25"/>
  <c r="D584" i="25"/>
  <c r="D628" i="25"/>
  <c r="D688" i="25"/>
  <c r="D713" i="25"/>
  <c r="D727" i="25"/>
  <c r="D737" i="25"/>
  <c r="D742" i="25"/>
  <c r="D770" i="25"/>
  <c r="D791" i="25"/>
  <c r="D805" i="25"/>
  <c r="D822" i="25"/>
  <c r="D827" i="25"/>
  <c r="D891" i="25"/>
  <c r="D909" i="25"/>
  <c r="D993" i="25"/>
  <c r="D997" i="25"/>
  <c r="D1015" i="25"/>
  <c r="D1035" i="25"/>
  <c r="D1049" i="25"/>
  <c r="D1066" i="25"/>
  <c r="D1071" i="25"/>
  <c r="D1127" i="25"/>
  <c r="D1140" i="25"/>
  <c r="D1195" i="25"/>
  <c r="D1213" i="25"/>
  <c r="D1235" i="25"/>
  <c r="D1240" i="25"/>
  <c r="D1249" i="25"/>
  <c r="D1254" i="25"/>
  <c r="D1258" i="25"/>
  <c r="D1262" i="25"/>
  <c r="D1271" i="25"/>
  <c r="D1275" i="25"/>
  <c r="D1279" i="25"/>
  <c r="D1292" i="25"/>
  <c r="D1301" i="25"/>
  <c r="D1319" i="25"/>
  <c r="D1336" i="25"/>
  <c r="D1367" i="25"/>
  <c r="D1376" i="25"/>
  <c r="D1389" i="25"/>
  <c r="D1393" i="25"/>
  <c r="D1397" i="25"/>
  <c r="D1410" i="25"/>
  <c r="D1419" i="25"/>
  <c r="D1423" i="25"/>
  <c r="D1479" i="25"/>
  <c r="D1483" i="25"/>
  <c r="D1492" i="25"/>
  <c r="D1543" i="25"/>
  <c r="D1564" i="25"/>
  <c r="D1577" i="25"/>
  <c r="D1590" i="25"/>
  <c r="D1599" i="25"/>
  <c r="D1637" i="25"/>
  <c r="D1646" i="25"/>
  <c r="D1658" i="25"/>
  <c r="D1663" i="25"/>
  <c r="D1667" i="25"/>
  <c r="D1671" i="25"/>
  <c r="D1700" i="25"/>
  <c r="D1721" i="25"/>
  <c r="D1734" i="25"/>
  <c r="D1738" i="25"/>
  <c r="D1742" i="25"/>
  <c r="D1746" i="25"/>
  <c r="D1755" i="25"/>
  <c r="D1776" i="25"/>
  <c r="D1780" i="25"/>
  <c r="D1815" i="25"/>
  <c r="D1819" i="25"/>
  <c r="D1827" i="25"/>
  <c r="D1832" i="25"/>
  <c r="D1846" i="25"/>
  <c r="D1855" i="25"/>
  <c r="D1875" i="25"/>
  <c r="D1880" i="25"/>
  <c r="D1884" i="25"/>
  <c r="D1888" i="25"/>
  <c r="D1892" i="25"/>
  <c r="D1901" i="25"/>
  <c r="D1905" i="25"/>
  <c r="D1909" i="25"/>
  <c r="D1913" i="25"/>
  <c r="D1921" i="25"/>
  <c r="D1929" i="25"/>
  <c r="D1937" i="25"/>
  <c r="D1941" i="25"/>
  <c r="D1949" i="25"/>
  <c r="D1971" i="25"/>
  <c r="D1975" i="25"/>
  <c r="D1979" i="25"/>
  <c r="D1987" i="25"/>
  <c r="D1995" i="25"/>
  <c r="D1999" i="25"/>
  <c r="D2003" i="25"/>
  <c r="D2052" i="25"/>
  <c r="D2056" i="25"/>
  <c r="D2068" i="25"/>
  <c r="D2076" i="25"/>
  <c r="D2080" i="25"/>
  <c r="D2096" i="25"/>
  <c r="D2113" i="25"/>
  <c r="D2121" i="25"/>
  <c r="D2137" i="25"/>
  <c r="D2161" i="25"/>
  <c r="D2165" i="25"/>
  <c r="D2177" i="25"/>
  <c r="D2204" i="25"/>
  <c r="D2212" i="25"/>
  <c r="D19" i="25"/>
  <c r="D33" i="25"/>
  <c r="D71" i="25"/>
  <c r="D100" i="25"/>
  <c r="D110" i="25"/>
  <c r="D120" i="25"/>
  <c r="D148" i="25"/>
  <c r="D159" i="25"/>
  <c r="D173" i="25"/>
  <c r="D177" i="25"/>
  <c r="D193" i="25"/>
  <c r="D198" i="25"/>
  <c r="D213" i="25"/>
  <c r="D218" i="25"/>
  <c r="D228" i="25"/>
  <c r="D233" i="25"/>
  <c r="D337" i="25"/>
  <c r="D437" i="25"/>
  <c r="D446" i="25"/>
  <c r="D451" i="25"/>
  <c r="D517" i="25"/>
  <c r="D532" i="25"/>
  <c r="D542" i="25"/>
  <c r="D592" i="25"/>
  <c r="D602" i="25"/>
  <c r="D631" i="25"/>
  <c r="D637" i="25"/>
  <c r="D661" i="25"/>
  <c r="D672" i="25"/>
  <c r="D686" i="25"/>
  <c r="D691" i="25"/>
  <c r="D711" i="25"/>
  <c r="D716" i="25"/>
  <c r="D749" i="25"/>
  <c r="D768" i="25"/>
  <c r="D773" i="25"/>
  <c r="D864" i="25"/>
  <c r="D899" i="25"/>
  <c r="D907" i="25"/>
  <c r="D916" i="25"/>
  <c r="D951" i="25"/>
  <c r="D966" i="25"/>
  <c r="D991" i="25"/>
  <c r="D995" i="25"/>
  <c r="D1004" i="25"/>
  <c r="D1060" i="25"/>
  <c r="D1064" i="25"/>
  <c r="D1082" i="25"/>
  <c r="D1097" i="25"/>
  <c r="D1116" i="25"/>
  <c r="D1125" i="25"/>
  <c r="D1157" i="25"/>
  <c r="D1166" i="25"/>
  <c r="D1188" i="25"/>
  <c r="D1193" i="25"/>
  <c r="D1202" i="25"/>
  <c r="D1233" i="25"/>
  <c r="D1252" i="25"/>
  <c r="D1290" i="25"/>
  <c r="D1299" i="25"/>
  <c r="D1334" i="25"/>
  <c r="D1343" i="25"/>
  <c r="D1347" i="25"/>
  <c r="D1351" i="25"/>
  <c r="D1370" i="25"/>
  <c r="D1387" i="25"/>
  <c r="D1408" i="25"/>
  <c r="D1417" i="25"/>
  <c r="D1452" i="25"/>
  <c r="D1456" i="25"/>
  <c r="D1465" i="25"/>
  <c r="D1469" i="25"/>
  <c r="D1473" i="25"/>
  <c r="D1477" i="25"/>
  <c r="D1490" i="25"/>
  <c r="D1503" i="25"/>
  <c r="D1512" i="25"/>
  <c r="D1541" i="25"/>
  <c r="D1558" i="25"/>
  <c r="D1571" i="25"/>
  <c r="D1575" i="25"/>
  <c r="D1597" i="25"/>
  <c r="D1610" i="25"/>
  <c r="D1618" i="25"/>
  <c r="D1627" i="25"/>
  <c r="D47" i="25"/>
  <c r="D57" i="25"/>
  <c r="D62" i="25"/>
  <c r="D67" i="25"/>
  <c r="D105" i="25"/>
  <c r="D125" i="25"/>
  <c r="D139" i="25"/>
  <c r="D144" i="25"/>
  <c r="D154" i="25"/>
  <c r="D164" i="25"/>
  <c r="D247" i="25"/>
  <c r="D299" i="25"/>
  <c r="D304" i="25"/>
  <c r="D333" i="25"/>
  <c r="D352" i="25"/>
  <c r="D376" i="25"/>
  <c r="D396" i="25"/>
  <c r="D401" i="25"/>
  <c r="D442" i="25"/>
  <c r="D489" i="25"/>
  <c r="D557" i="25"/>
  <c r="D562" i="25"/>
  <c r="D568" i="25"/>
  <c r="D573" i="25"/>
  <c r="D622" i="25"/>
  <c r="D652" i="25"/>
  <c r="D657" i="25"/>
  <c r="D667" i="25"/>
  <c r="D730" i="25"/>
  <c r="D745" i="25"/>
  <c r="D754" i="25"/>
  <c r="D784" i="25"/>
  <c r="D808" i="25"/>
  <c r="D812" i="25"/>
  <c r="D816" i="25"/>
  <c r="D825" i="25"/>
  <c r="D842" i="25"/>
  <c r="D846" i="25"/>
  <c r="D884" i="25"/>
  <c r="D894" i="25"/>
  <c r="D903" i="25"/>
  <c r="D927" i="25"/>
  <c r="D932" i="25"/>
  <c r="D937" i="25"/>
  <c r="D1000" i="25"/>
  <c r="D1018" i="25"/>
  <c r="D1023" i="25"/>
  <c r="D1033" i="25"/>
  <c r="D1052" i="25"/>
  <c r="D1056" i="25"/>
  <c r="D1112" i="25"/>
  <c r="D1121" i="25"/>
  <c r="D1130" i="25"/>
  <c r="D1134" i="25"/>
  <c r="D1143" i="25"/>
  <c r="D1162" i="25"/>
  <c r="D1176" i="25"/>
  <c r="D1180" i="25"/>
  <c r="D1198" i="25"/>
  <c r="D1216" i="25"/>
  <c r="D1225" i="25"/>
  <c r="D1265" i="25"/>
  <c r="D1282" i="25"/>
  <c r="D1286" i="25"/>
  <c r="D1295" i="25"/>
  <c r="D1304" i="25"/>
  <c r="D1308" i="25"/>
  <c r="D1322" i="25"/>
  <c r="D1326" i="25"/>
  <c r="D1330" i="25"/>
  <c r="D1383" i="25"/>
  <c r="D1400" i="25"/>
  <c r="D1404" i="25"/>
  <c r="D1434" i="25"/>
  <c r="D1443" i="25"/>
  <c r="D1524" i="25"/>
  <c r="D1537" i="25"/>
  <c r="D1550" i="25"/>
  <c r="D1554" i="25"/>
  <c r="D1567" i="25"/>
  <c r="D1580" i="25"/>
  <c r="D1584" i="25"/>
  <c r="D1606" i="25"/>
  <c r="D1631" i="25"/>
  <c r="D77" i="25"/>
  <c r="D176" i="25"/>
  <c r="D219" i="25"/>
  <c r="D240" i="25"/>
  <c r="D265" i="25"/>
  <c r="D270" i="25"/>
  <c r="D275" i="25"/>
  <c r="D307" i="25"/>
  <c r="D312" i="25"/>
  <c r="D327" i="25"/>
  <c r="D342" i="25"/>
  <c r="D386" i="25"/>
  <c r="D402" i="25"/>
  <c r="D417" i="25"/>
  <c r="D468" i="25"/>
  <c r="D493" i="25"/>
  <c r="D523" i="25"/>
  <c r="D528" i="25"/>
  <c r="D571" i="25"/>
  <c r="D586" i="25"/>
  <c r="D596" i="25"/>
  <c r="D607" i="25"/>
  <c r="D638" i="25"/>
  <c r="D648" i="25"/>
  <c r="D653" i="25"/>
  <c r="D684" i="25"/>
  <c r="D741" i="25"/>
  <c r="D746" i="25"/>
  <c r="D761" i="25"/>
  <c r="D766" i="25"/>
  <c r="D771" i="25"/>
  <c r="D782" i="25"/>
  <c r="D821" i="25"/>
  <c r="D838" i="25"/>
  <c r="D853" i="25"/>
  <c r="D902" i="25"/>
  <c r="D922" i="25"/>
  <c r="D933" i="25"/>
  <c r="D984" i="25"/>
  <c r="D1008" i="25"/>
  <c r="D1028" i="25"/>
  <c r="D1039" i="25"/>
  <c r="D1102" i="25"/>
  <c r="D1126" i="25"/>
  <c r="D1155" i="25"/>
  <c r="D1175" i="25"/>
  <c r="D1179" i="25"/>
  <c r="D1231" i="25"/>
  <c r="D1236" i="25"/>
  <c r="D1251" i="25"/>
  <c r="D1303" i="25"/>
  <c r="D1331" i="25"/>
  <c r="D1378" i="25"/>
  <c r="D1396" i="25"/>
  <c r="D1401" i="25"/>
  <c r="D1420" i="25"/>
  <c r="D1424" i="25"/>
  <c r="D1428" i="25"/>
  <c r="D1442" i="25"/>
  <c r="D1474" i="25"/>
  <c r="D1501" i="25"/>
  <c r="D1515" i="25"/>
  <c r="D1527" i="25"/>
  <c r="D1536" i="25"/>
  <c r="D1582" i="25"/>
  <c r="D1623" i="25"/>
  <c r="D1632" i="25"/>
  <c r="D1668" i="25"/>
  <c r="D1672" i="25"/>
  <c r="D1685" i="25"/>
  <c r="D1689" i="25"/>
  <c r="D1736" i="25"/>
  <c r="D1754" i="25"/>
  <c r="D1793" i="25"/>
  <c r="D1833" i="25"/>
  <c r="D1852" i="25"/>
  <c r="D1877" i="25"/>
  <c r="D1882" i="25"/>
  <c r="D1895" i="25"/>
  <c r="D1946" i="25"/>
  <c r="D1964" i="25"/>
  <c r="D1968" i="25"/>
  <c r="D1981" i="25"/>
  <c r="D1985" i="25"/>
  <c r="D1998" i="25"/>
  <c r="D2002" i="25"/>
  <c r="D2027" i="25"/>
  <c r="D2031" i="25"/>
  <c r="D2035" i="25"/>
  <c r="D2072" i="25"/>
  <c r="D2110" i="25"/>
  <c r="D2127" i="25"/>
  <c r="D2139" i="25"/>
  <c r="D2147" i="25"/>
  <c r="D2151" i="25"/>
  <c r="D2168" i="25"/>
  <c r="D2203" i="25"/>
  <c r="D2220" i="25"/>
  <c r="D2224" i="25"/>
  <c r="D2256" i="25"/>
  <c r="D2260" i="25"/>
  <c r="D2264" i="25"/>
  <c r="D2" i="25"/>
  <c r="D11" i="25"/>
  <c r="D16" i="25"/>
  <c r="D22" i="25"/>
  <c r="D27" i="25"/>
  <c r="D31" i="25"/>
  <c r="D46" i="25"/>
  <c r="D83" i="25"/>
  <c r="D103" i="25"/>
  <c r="D162" i="25"/>
  <c r="D172" i="25"/>
  <c r="D181" i="25"/>
  <c r="D260" i="25"/>
  <c r="D291" i="25"/>
  <c r="D407" i="25"/>
  <c r="D412" i="25"/>
  <c r="D423" i="25"/>
  <c r="D455" i="25"/>
  <c r="D464" i="25"/>
  <c r="D508" i="25"/>
  <c r="D513" i="25"/>
  <c r="D559" i="25"/>
  <c r="D670" i="25"/>
  <c r="D680" i="25"/>
  <c r="D736" i="25"/>
  <c r="D793" i="25"/>
  <c r="D798" i="25"/>
  <c r="D862" i="25"/>
  <c r="D989" i="25"/>
  <c r="D994" i="25"/>
  <c r="D1058" i="25"/>
  <c r="D1068" i="25"/>
  <c r="D1087" i="25"/>
  <c r="D1092" i="25"/>
  <c r="D1165" i="25"/>
  <c r="D1199" i="25"/>
  <c r="D1218" i="25"/>
  <c r="D1227" i="25"/>
  <c r="D1246" i="25"/>
  <c r="D1270" i="25"/>
  <c r="D1284" i="25"/>
  <c r="D1288" i="25"/>
  <c r="D1298" i="25"/>
  <c r="D1345" i="25"/>
  <c r="D1364" i="25"/>
  <c r="D1392" i="25"/>
  <c r="D1447" i="25"/>
  <c r="D1470" i="25"/>
  <c r="D1488" i="25"/>
  <c r="D1493" i="25"/>
  <c r="D1497" i="25"/>
  <c r="D1506" i="25"/>
  <c r="D1519" i="25"/>
  <c r="D1523" i="25"/>
  <c r="D1532" i="25"/>
  <c r="D1559" i="25"/>
  <c r="D1573" i="25"/>
  <c r="D1578" i="25"/>
  <c r="D1592" i="25"/>
  <c r="D1619" i="25"/>
  <c r="D1628" i="25"/>
  <c r="D1664" i="25"/>
  <c r="D1681" i="25"/>
  <c r="D1693" i="25"/>
  <c r="D1697" i="25"/>
  <c r="D1706" i="25"/>
  <c r="D1715" i="25"/>
  <c r="D1719" i="25"/>
  <c r="D43" i="25"/>
  <c r="D65" i="25"/>
  <c r="D75" i="25"/>
  <c r="D85" i="25"/>
  <c r="D127" i="25"/>
  <c r="D142" i="25"/>
  <c r="D153" i="25"/>
  <c r="D222" i="25"/>
  <c r="D268" i="25"/>
  <c r="D273" i="25"/>
  <c r="D283" i="25"/>
  <c r="D294" i="25"/>
  <c r="D305" i="25"/>
  <c r="D374" i="25"/>
  <c r="D379" i="25"/>
  <c r="D389" i="25"/>
  <c r="D394" i="25"/>
  <c r="D462" i="25"/>
  <c r="D491" i="25"/>
  <c r="D526" i="25"/>
  <c r="D541" i="25"/>
  <c r="D546" i="25"/>
  <c r="D579" i="25"/>
  <c r="D605" i="25"/>
  <c r="D629" i="25"/>
  <c r="D687" i="25"/>
  <c r="D693" i="25"/>
  <c r="D703" i="25"/>
  <c r="D723" i="25"/>
  <c r="D728" i="25"/>
  <c r="D744" i="25"/>
  <c r="D810" i="25"/>
  <c r="D819" i="25"/>
  <c r="D879" i="25"/>
  <c r="D890" i="25"/>
  <c r="D905" i="25"/>
  <c r="D910" i="25"/>
  <c r="D925" i="25"/>
  <c r="D936" i="25"/>
  <c r="D941" i="25"/>
  <c r="D946" i="25"/>
  <c r="D1006" i="25"/>
  <c r="D1021" i="25"/>
  <c r="D1026" i="25"/>
  <c r="D1042" i="25"/>
  <c r="D1065" i="25"/>
  <c r="D1075" i="25"/>
  <c r="D1079" i="25"/>
  <c r="D1105" i="25"/>
  <c r="D1110" i="25"/>
  <c r="D1119" i="25"/>
  <c r="D1129" i="25"/>
  <c r="D1148" i="25"/>
  <c r="D1153" i="25"/>
  <c r="D1201" i="25"/>
  <c r="D1206" i="25"/>
  <c r="D1239" i="25"/>
  <c r="D1263" i="25"/>
  <c r="D1296" i="25"/>
  <c r="D1320" i="25"/>
  <c r="D1329" i="25"/>
  <c r="D1366" i="25"/>
  <c r="D1390" i="25"/>
  <c r="D1422" i="25"/>
  <c r="D1440" i="25"/>
  <c r="D1454" i="25"/>
  <c r="D1463" i="25"/>
  <c r="D1472" i="25"/>
  <c r="D1481" i="25"/>
  <c r="D1513" i="25"/>
  <c r="D1525" i="25"/>
  <c r="D1530" i="25"/>
  <c r="D1534" i="25"/>
  <c r="D1548" i="25"/>
  <c r="D1552" i="25"/>
  <c r="D1566" i="25"/>
  <c r="D1585" i="25"/>
  <c r="D1594" i="25"/>
  <c r="D1621" i="25"/>
  <c r="D1630" i="25"/>
  <c r="D1639" i="25"/>
  <c r="D1661" i="25"/>
  <c r="D1666" i="25"/>
  <c r="D1687" i="25"/>
  <c r="D1691" i="25"/>
  <c r="D1695" i="25"/>
  <c r="D1704" i="25"/>
  <c r="D1713" i="25"/>
  <c r="D1717" i="25"/>
  <c r="D1743" i="25"/>
  <c r="D1752" i="25"/>
  <c r="D1787" i="25"/>
  <c r="D1800" i="25"/>
  <c r="D1817" i="25"/>
  <c r="D1845" i="25"/>
  <c r="D1850" i="25"/>
  <c r="D1859" i="25"/>
  <c r="D1871" i="25"/>
  <c r="D1893" i="25"/>
  <c r="D1915" i="25"/>
  <c r="D1919" i="25"/>
  <c r="D1940" i="25"/>
  <c r="D1962" i="25"/>
  <c r="D1966" i="25"/>
  <c r="D1992" i="25"/>
  <c r="D2017" i="25"/>
  <c r="D2021" i="25"/>
  <c r="D2029" i="25"/>
  <c r="D2054" i="25"/>
  <c r="D2058" i="25"/>
  <c r="D2062" i="25"/>
  <c r="D2066" i="25"/>
  <c r="D2083" i="25"/>
  <c r="D29" i="25"/>
  <c r="D39" i="25"/>
  <c r="D70" i="25"/>
  <c r="D112" i="25"/>
  <c r="D165" i="25"/>
  <c r="D196" i="25"/>
  <c r="D207" i="25"/>
  <c r="D217" i="25"/>
  <c r="D243" i="25"/>
  <c r="D263" i="25"/>
  <c r="D310" i="25"/>
  <c r="D335" i="25"/>
  <c r="D355" i="25"/>
  <c r="D359" i="25"/>
  <c r="D364" i="25"/>
  <c r="D405" i="25"/>
  <c r="D410" i="25"/>
  <c r="D432" i="25"/>
  <c r="D531" i="25"/>
  <c r="D569" i="25"/>
  <c r="D615" i="25"/>
  <c r="D641" i="25"/>
  <c r="D646" i="25"/>
  <c r="D651" i="25"/>
  <c r="D739" i="25"/>
  <c r="D764" i="25"/>
  <c r="D769" i="25"/>
  <c r="D780" i="25"/>
  <c r="D856" i="25"/>
  <c r="D860" i="25"/>
  <c r="D920" i="25"/>
  <c r="D977" i="25"/>
  <c r="D982" i="25"/>
  <c r="D992" i="25"/>
  <c r="D1016" i="25"/>
  <c r="D1037" i="25"/>
  <c r="D1061" i="25"/>
  <c r="D1090" i="25"/>
  <c r="D1114" i="25"/>
  <c r="D1163" i="25"/>
  <c r="D1182" i="25"/>
  <c r="D1186" i="25"/>
  <c r="D1191" i="25"/>
  <c r="D1234" i="25"/>
  <c r="D1244" i="25"/>
  <c r="D1273" i="25"/>
  <c r="D1277" i="25"/>
  <c r="D1291" i="25"/>
  <c r="D1311" i="25"/>
  <c r="D1325" i="25"/>
  <c r="D1352" i="25"/>
  <c r="D1399" i="25"/>
  <c r="D1413" i="25"/>
  <c r="D1418" i="25"/>
  <c r="D1431" i="25"/>
  <c r="D1445" i="25"/>
  <c r="D1468" i="25"/>
  <c r="D1504" i="25"/>
  <c r="D1539" i="25"/>
  <c r="D1544" i="25"/>
  <c r="D1604" i="25"/>
  <c r="D1613" i="25"/>
  <c r="D1617" i="25"/>
  <c r="D1626" i="25"/>
  <c r="D1635" i="25"/>
  <c r="D1644" i="25"/>
  <c r="D1675" i="25"/>
  <c r="D1679" i="25"/>
  <c r="D1726" i="25"/>
  <c r="D1730" i="25"/>
  <c r="D1739" i="25"/>
  <c r="D1757" i="25"/>
  <c r="D1765" i="25"/>
  <c r="D1769" i="25"/>
  <c r="D1774" i="25"/>
  <c r="D1783" i="25"/>
  <c r="D1796" i="25"/>
  <c r="D1809" i="25"/>
  <c r="D1813" i="25"/>
  <c r="D1822" i="25"/>
  <c r="D1826" i="25"/>
  <c r="D1836" i="25"/>
  <c r="D1885" i="25"/>
  <c r="D1889" i="25"/>
  <c r="D1898" i="25"/>
  <c r="D1907" i="25"/>
  <c r="D1911" i="25"/>
  <c r="D1932" i="25"/>
  <c r="D1936" i="25"/>
  <c r="D1988" i="25"/>
  <c r="D2005" i="25"/>
  <c r="D2009" i="25"/>
  <c r="D2038" i="25"/>
  <c r="D2042" i="25"/>
  <c r="D2079" i="25"/>
  <c r="D2087" i="25"/>
  <c r="D2091" i="25"/>
  <c r="D28" i="25"/>
  <c r="D66" i="25"/>
  <c r="D98" i="25"/>
  <c r="D126" i="25"/>
  <c r="D180" i="25"/>
  <c r="D231" i="25"/>
  <c r="D257" i="25"/>
  <c r="D274" i="25"/>
  <c r="D308" i="25"/>
  <c r="D329" i="25"/>
  <c r="D403" i="25"/>
  <c r="D463" i="25"/>
  <c r="D514" i="25"/>
  <c r="D525" i="25"/>
  <c r="D662" i="25"/>
  <c r="D722" i="25"/>
  <c r="D778" i="25"/>
  <c r="D893" i="25"/>
  <c r="D968" i="25"/>
  <c r="D1005" i="25"/>
  <c r="D1010" i="25"/>
  <c r="D1032" i="25"/>
  <c r="D1053" i="25"/>
  <c r="D1083" i="25"/>
  <c r="D1151" i="25"/>
  <c r="D1167" i="25"/>
  <c r="D1177" i="25"/>
  <c r="D1203" i="25"/>
  <c r="D1243" i="25"/>
  <c r="D1353" i="25"/>
  <c r="D1412" i="25"/>
  <c r="D1432" i="25"/>
  <c r="D1437" i="25"/>
  <c r="D1457" i="25"/>
  <c r="D1486" i="25"/>
  <c r="D1511" i="25"/>
  <c r="D1535" i="25"/>
  <c r="D1574" i="25"/>
  <c r="D1600" i="25"/>
  <c r="D1614" i="25"/>
  <c r="D1634" i="25"/>
  <c r="D1686" i="25"/>
  <c r="D1705" i="25"/>
  <c r="D1747" i="25"/>
  <c r="D1770" i="25"/>
  <c r="D1775" i="25"/>
  <c r="D1779" i="25"/>
  <c r="D1883" i="25"/>
  <c r="D1916" i="25"/>
  <c r="D1938" i="25"/>
  <c r="D1947" i="25"/>
  <c r="D1956" i="25"/>
  <c r="D1997" i="25"/>
  <c r="D2011" i="25"/>
  <c r="D2015" i="25"/>
  <c r="D2028" i="25"/>
  <c r="D2059" i="25"/>
  <c r="D2081" i="25"/>
  <c r="D2085" i="25"/>
  <c r="D2103" i="25"/>
  <c r="D2107" i="25"/>
  <c r="D2116" i="25"/>
  <c r="D2149" i="25"/>
  <c r="D2154" i="25"/>
  <c r="D2171" i="25"/>
  <c r="D2198" i="25"/>
  <c r="D2202" i="25"/>
  <c r="D2219" i="25"/>
  <c r="D2228" i="25"/>
  <c r="D2244" i="25"/>
  <c r="D2248" i="25"/>
  <c r="D7" i="25"/>
  <c r="D55" i="25"/>
  <c r="D104" i="25"/>
  <c r="D147" i="25"/>
  <c r="D170" i="25"/>
  <c r="D186" i="25"/>
  <c r="D324" i="25"/>
  <c r="D370" i="25"/>
  <c r="D392" i="25"/>
  <c r="D443" i="25"/>
  <c r="D503" i="25"/>
  <c r="D509" i="25"/>
  <c r="D609" i="25"/>
  <c r="D658" i="25"/>
  <c r="D707" i="25"/>
  <c r="D712" i="25"/>
  <c r="D750" i="25"/>
  <c r="D852" i="25"/>
  <c r="D882" i="25"/>
  <c r="D914" i="25"/>
  <c r="D942" i="25"/>
  <c r="D958" i="25"/>
  <c r="D963" i="25"/>
  <c r="D1078" i="25"/>
  <c r="D1106" i="25"/>
  <c r="D1111" i="25"/>
  <c r="D1136" i="25"/>
  <c r="D1146" i="25"/>
  <c r="D1223" i="25"/>
  <c r="D1232" i="25"/>
  <c r="D1255" i="25"/>
  <c r="D1259" i="25"/>
  <c r="D1269" i="25"/>
  <c r="D1274" i="25"/>
  <c r="D1294" i="25"/>
  <c r="D1305" i="25"/>
  <c r="D1315" i="25"/>
  <c r="D1344" i="25"/>
  <c r="D1358" i="25"/>
  <c r="D1403" i="25"/>
  <c r="D1448" i="25"/>
  <c r="D1453" i="25"/>
  <c r="D1467" i="25"/>
  <c r="D1482" i="25"/>
  <c r="D1555" i="25"/>
  <c r="D1605" i="25"/>
  <c r="D1629" i="25"/>
  <c r="D1649" i="25"/>
  <c r="D1653" i="25"/>
  <c r="D1657" i="25"/>
  <c r="D1677" i="25"/>
  <c r="D1682" i="25"/>
  <c r="D1710" i="25"/>
  <c r="D1724" i="25"/>
  <c r="D1733" i="25"/>
  <c r="D1762" i="25"/>
  <c r="D1766" i="25"/>
  <c r="D1794" i="25"/>
  <c r="D1812" i="25"/>
  <c r="D1837" i="25"/>
  <c r="D1847" i="25"/>
  <c r="D1861" i="25"/>
  <c r="D1869" i="25"/>
  <c r="D1912" i="25"/>
  <c r="D1943" i="25"/>
  <c r="D1952" i="25"/>
  <c r="D1993" i="25"/>
  <c r="D2007" i="25"/>
  <c r="D2024" i="25"/>
  <c r="D2033" i="25"/>
  <c r="D2046" i="25"/>
  <c r="D2050" i="25"/>
  <c r="D2055" i="25"/>
  <c r="D2094" i="25"/>
  <c r="D2099" i="25"/>
  <c r="D2120" i="25"/>
  <c r="D2129" i="25"/>
  <c r="D2133" i="25"/>
  <c r="D2158" i="25"/>
  <c r="D2162" i="25"/>
  <c r="D2175" i="25"/>
  <c r="D2179" i="25"/>
  <c r="D2215" i="25"/>
  <c r="D2265" i="25"/>
  <c r="D24" i="25"/>
  <c r="D61" i="25"/>
  <c r="D116" i="25"/>
  <c r="D132" i="25"/>
  <c r="D209" i="25"/>
  <c r="D226" i="25"/>
  <c r="D242" i="25"/>
  <c r="D269" i="25"/>
  <c r="D303" i="25"/>
  <c r="D365" i="25"/>
  <c r="D398" i="25"/>
  <c r="D433" i="25"/>
  <c r="D459" i="25"/>
  <c r="D499" i="25"/>
  <c r="D537" i="25"/>
  <c r="D553" i="25"/>
  <c r="D558" i="25"/>
  <c r="D597" i="25"/>
  <c r="D614" i="25"/>
  <c r="D624" i="25"/>
  <c r="D685" i="25"/>
  <c r="D702" i="25"/>
  <c r="D795" i="25"/>
  <c r="D867" i="25"/>
  <c r="D872" i="25"/>
  <c r="D877" i="25"/>
  <c r="D904" i="25"/>
  <c r="D985" i="25"/>
  <c r="D990" i="25"/>
  <c r="D1001" i="25"/>
  <c r="D1063" i="25"/>
  <c r="D1074" i="25"/>
  <c r="D1132" i="25"/>
  <c r="D1187" i="25"/>
  <c r="D1340" i="25"/>
  <c r="D1349" i="25"/>
  <c r="D1374" i="25"/>
  <c r="D1388" i="25"/>
  <c r="D1398" i="25"/>
  <c r="D1507" i="25"/>
  <c r="D1521" i="25"/>
  <c r="D1531" i="25"/>
  <c r="D1546" i="25"/>
  <c r="D1560" i="25"/>
  <c r="D1565" i="25"/>
  <c r="D1570" i="25"/>
  <c r="D1696" i="25"/>
  <c r="D1701" i="25"/>
  <c r="D1799" i="25"/>
  <c r="D1804" i="25"/>
  <c r="D1808" i="25"/>
  <c r="D1842" i="25"/>
  <c r="D1857" i="25"/>
  <c r="D1865" i="25"/>
  <c r="D1879" i="25"/>
  <c r="D1908" i="25"/>
  <c r="D1925" i="25"/>
  <c r="D1930" i="25"/>
  <c r="D1934" i="25"/>
  <c r="D1961" i="25"/>
  <c r="D1984" i="25"/>
  <c r="D1989" i="25"/>
  <c r="D2077" i="25"/>
  <c r="D2112" i="25"/>
  <c r="D2125" i="25"/>
  <c r="D2167" i="25"/>
  <c r="D2183" i="25"/>
  <c r="D2187" i="25"/>
  <c r="D2195" i="25"/>
  <c r="D2207" i="25"/>
  <c r="D2211" i="25"/>
  <c r="D2232" i="25"/>
  <c r="D2236" i="25"/>
  <c r="D2240" i="25"/>
  <c r="D2252" i="25"/>
  <c r="D2269" i="25"/>
  <c r="D3" i="25"/>
  <c r="D12" i="25"/>
  <c r="D84" i="25"/>
  <c r="D94" i="25"/>
  <c r="D166" i="25"/>
  <c r="D215" i="25"/>
  <c r="D221" i="25"/>
  <c r="D237" i="25"/>
  <c r="D286" i="25"/>
  <c r="D298" i="25"/>
  <c r="D382" i="25"/>
  <c r="D404" i="25"/>
  <c r="D515" i="25"/>
  <c r="D548" i="25"/>
  <c r="D577" i="25"/>
  <c r="D582" i="25"/>
  <c r="D718" i="25"/>
  <c r="D815" i="25"/>
  <c r="D938" i="25"/>
  <c r="D979" i="25"/>
  <c r="D996" i="25"/>
  <c r="D1054" i="25"/>
  <c r="D1101" i="25"/>
  <c r="D1122" i="25"/>
  <c r="D1178" i="25"/>
  <c r="D1219" i="25"/>
  <c r="D1289" i="25"/>
  <c r="D1379" i="25"/>
  <c r="D1433" i="25"/>
  <c r="D1438" i="25"/>
  <c r="D1458" i="25"/>
  <c r="D1502" i="25"/>
  <c r="D1517" i="25"/>
  <c r="D1551" i="25"/>
  <c r="D1586" i="25"/>
  <c r="D1596" i="25"/>
  <c r="D1601" i="25"/>
  <c r="D1640" i="25"/>
  <c r="D1645" i="25"/>
  <c r="D1720" i="25"/>
  <c r="D1729" i="25"/>
  <c r="D1753" i="25"/>
  <c r="D1758" i="25"/>
  <c r="D1771" i="25"/>
  <c r="D1790" i="25"/>
  <c r="D1874" i="25"/>
  <c r="D1917" i="25"/>
  <c r="D1939" i="25"/>
  <c r="D1948" i="25"/>
  <c r="D1957" i="25"/>
  <c r="D1976" i="25"/>
  <c r="D1980" i="25"/>
  <c r="D2020" i="25"/>
  <c r="D2064" i="25"/>
  <c r="D2073" i="25"/>
  <c r="D2082" i="25"/>
  <c r="D2090" i="25"/>
  <c r="D2104" i="25"/>
  <c r="D2108" i="25"/>
  <c r="D2117" i="25"/>
  <c r="D2142" i="25"/>
  <c r="D2146" i="25"/>
  <c r="D2150" i="25"/>
  <c r="D2172" i="25"/>
  <c r="D2191" i="25"/>
  <c r="D2199" i="25"/>
  <c r="D2261" i="25"/>
  <c r="D40" i="25"/>
  <c r="D73" i="25"/>
  <c r="D199" i="25"/>
  <c r="D205" i="25"/>
  <c r="D330" i="25"/>
  <c r="D346" i="25"/>
  <c r="D351" i="25"/>
  <c r="D356" i="25"/>
  <c r="D377" i="25"/>
  <c r="D428" i="25"/>
  <c r="D484" i="25"/>
  <c r="D543" i="25"/>
  <c r="D572" i="25"/>
  <c r="D588" i="25"/>
  <c r="D698" i="25"/>
  <c r="D767" i="25"/>
  <c r="D779" i="25"/>
  <c r="D801" i="25"/>
  <c r="D806" i="25"/>
  <c r="D858" i="25"/>
  <c r="D863" i="25"/>
  <c r="D900" i="25"/>
  <c r="D959" i="25"/>
  <c r="D975" i="25"/>
  <c r="D1070" i="25"/>
  <c r="D1096" i="25"/>
  <c r="D1142" i="25"/>
  <c r="D1147" i="25"/>
  <c r="D1174" i="25"/>
  <c r="D1183" i="25"/>
  <c r="D1214" i="25"/>
  <c r="D1229" i="25"/>
  <c r="D1260" i="25"/>
  <c r="D1316" i="25"/>
  <c r="D1321" i="25"/>
  <c r="D1359" i="25"/>
  <c r="D1394" i="25"/>
  <c r="D26" i="25"/>
  <c r="D41" i="25"/>
  <c r="D96" i="25"/>
  <c r="D101" i="25"/>
  <c r="D118" i="25"/>
  <c r="D129" i="25"/>
  <c r="D195" i="25"/>
  <c r="D234" i="25"/>
  <c r="D321" i="25"/>
  <c r="D357" i="25"/>
  <c r="D384" i="25"/>
  <c r="D435" i="25"/>
  <c r="D441" i="25"/>
  <c r="D466" i="25"/>
  <c r="D506" i="25"/>
  <c r="D534" i="25"/>
  <c r="D539" i="25"/>
  <c r="D550" i="25"/>
  <c r="D606" i="25"/>
  <c r="D644" i="25"/>
  <c r="D655" i="25"/>
  <c r="D694" i="25"/>
  <c r="D758" i="25"/>
  <c r="D792" i="25"/>
  <c r="D901" i="25"/>
  <c r="D928" i="25"/>
  <c r="D950" i="25"/>
  <c r="D960" i="25"/>
  <c r="D976" i="25"/>
  <c r="D998" i="25"/>
  <c r="D1024" i="25"/>
  <c r="D1046" i="25"/>
  <c r="D1076" i="25"/>
  <c r="D1113" i="25"/>
  <c r="D1154" i="25"/>
  <c r="D1184" i="25"/>
  <c r="D1230" i="25"/>
  <c r="D1257" i="25"/>
  <c r="D1261" i="25"/>
  <c r="D1281" i="25"/>
  <c r="D1297" i="25"/>
  <c r="D1307" i="25"/>
  <c r="D1337" i="25"/>
  <c r="D1430" i="25"/>
  <c r="D1435" i="25"/>
  <c r="D1455" i="25"/>
  <c r="D1484" i="25"/>
  <c r="D1509" i="25"/>
  <c r="D1514" i="25"/>
  <c r="D1538" i="25"/>
  <c r="D1616" i="25"/>
  <c r="D1642" i="25"/>
  <c r="D1647" i="25"/>
  <c r="D1651" i="25"/>
  <c r="D1655" i="25"/>
  <c r="D1665" i="25"/>
  <c r="D1670" i="25"/>
  <c r="D1684" i="25"/>
  <c r="D1731" i="25"/>
  <c r="D1745" i="25"/>
  <c r="D1750" i="25"/>
  <c r="D1768" i="25"/>
  <c r="D1824" i="25"/>
  <c r="D1844" i="25"/>
  <c r="D1886" i="25"/>
  <c r="D1923" i="25"/>
  <c r="D1927" i="25"/>
  <c r="D1954" i="25"/>
  <c r="D1973" i="25"/>
  <c r="D1986" i="25"/>
  <c r="D1991" i="25"/>
  <c r="D2022" i="25"/>
  <c r="D2044" i="25"/>
  <c r="D2048" i="25"/>
  <c r="D2057" i="25"/>
  <c r="D2070" i="25"/>
  <c r="D2114" i="25"/>
  <c r="D2152" i="25"/>
  <c r="D2156" i="25"/>
  <c r="D2160" i="25"/>
  <c r="D2209" i="25"/>
  <c r="D2213" i="25"/>
  <c r="D2226" i="25"/>
  <c r="D2230" i="25"/>
  <c r="D2234" i="25"/>
  <c r="D2238" i="25"/>
  <c r="D2242" i="25"/>
  <c r="D2246" i="25"/>
  <c r="D2250" i="25"/>
  <c r="D2254" i="25"/>
  <c r="D157" i="25"/>
  <c r="D212" i="25"/>
  <c r="D353" i="25"/>
  <c r="D457" i="25"/>
  <c r="D471" i="25"/>
  <c r="D731" i="25"/>
  <c r="D850" i="25"/>
  <c r="D897" i="25"/>
  <c r="D1072" i="25"/>
  <c r="D1093" i="25"/>
  <c r="D1171" i="25"/>
  <c r="D1267" i="25"/>
  <c r="D1328" i="25"/>
  <c r="D1406" i="25"/>
  <c r="D1416" i="25"/>
  <c r="D1446" i="25"/>
  <c r="D1593" i="25"/>
  <c r="D1603" i="25"/>
  <c r="D1622" i="25"/>
  <c r="D1660" i="25"/>
  <c r="D1694" i="25"/>
  <c r="D1835" i="25"/>
  <c r="D1891" i="25"/>
  <c r="D1906" i="25"/>
  <c r="D1969" i="25"/>
  <c r="D1996" i="25"/>
  <c r="D2018" i="25"/>
  <c r="D2075" i="25"/>
  <c r="D2088" i="25"/>
  <c r="D2123" i="25"/>
  <c r="D2144" i="25"/>
  <c r="D2201" i="25"/>
  <c r="D37" i="25"/>
  <c r="D97" i="25"/>
  <c r="D256" i="25"/>
  <c r="D289" i="25"/>
  <c r="D317" i="25"/>
  <c r="D413" i="25"/>
  <c r="D452" i="25"/>
  <c r="D540" i="25"/>
  <c r="D551" i="25"/>
  <c r="D580" i="25"/>
  <c r="D678" i="25"/>
  <c r="D886" i="25"/>
  <c r="D988" i="25"/>
  <c r="D1025" i="25"/>
  <c r="D1226" i="25"/>
  <c r="D1314" i="25"/>
  <c r="D1436" i="25"/>
  <c r="D1485" i="25"/>
  <c r="D1505" i="25"/>
  <c r="D1529" i="25"/>
  <c r="D1638" i="25"/>
  <c r="D1648" i="25"/>
  <c r="D1656" i="25"/>
  <c r="D1718" i="25"/>
  <c r="D1732" i="25"/>
  <c r="D1788" i="25"/>
  <c r="D1811" i="25"/>
  <c r="D1860" i="25"/>
  <c r="D1928" i="25"/>
  <c r="D2010" i="25"/>
  <c r="D2041" i="25"/>
  <c r="D2102" i="25"/>
  <c r="D2119" i="25"/>
  <c r="D2153" i="25"/>
  <c r="D2170" i="25"/>
  <c r="D2178" i="25"/>
  <c r="D2218" i="25"/>
  <c r="D2243" i="25"/>
  <c r="D2259" i="25"/>
  <c r="D135" i="25"/>
  <c r="D296" i="25"/>
  <c r="D313" i="25"/>
  <c r="D380" i="25"/>
  <c r="D467" i="25"/>
  <c r="D518" i="25"/>
  <c r="D591" i="25"/>
  <c r="D640" i="25"/>
  <c r="D674" i="25"/>
  <c r="D5" i="25"/>
  <c r="D9" i="25"/>
  <c r="D53" i="25"/>
  <c r="D91" i="25"/>
  <c r="D113" i="25"/>
  <c r="D168" i="25"/>
  <c r="D178" i="25"/>
  <c r="D229" i="25"/>
  <c r="D266" i="25"/>
  <c r="D306" i="25"/>
  <c r="D348" i="25"/>
  <c r="D430" i="25"/>
  <c r="D501" i="25"/>
  <c r="D512" i="25"/>
  <c r="D545" i="25"/>
  <c r="D555" i="25"/>
  <c r="D595" i="25"/>
  <c r="D612" i="25"/>
  <c r="D705" i="25"/>
  <c r="D720" i="25"/>
  <c r="D748" i="25"/>
  <c r="D776" i="25"/>
  <c r="D787" i="25"/>
  <c r="D840" i="25"/>
  <c r="D845" i="25"/>
  <c r="D855" i="25"/>
  <c r="D940" i="25"/>
  <c r="D956" i="25"/>
  <c r="D1030" i="25"/>
  <c r="D1139" i="25"/>
  <c r="D1144" i="25"/>
  <c r="D1160" i="25"/>
  <c r="D1190" i="25"/>
  <c r="D1221" i="25"/>
  <c r="D1342" i="25"/>
  <c r="D1356" i="25"/>
  <c r="D1361" i="25"/>
  <c r="D1381" i="25"/>
  <c r="D1391" i="25"/>
  <c r="D1421" i="25"/>
  <c r="D1460" i="25"/>
  <c r="D1475" i="25"/>
  <c r="D1480" i="25"/>
  <c r="D1533" i="25"/>
  <c r="D1568" i="25"/>
  <c r="D1588" i="25"/>
  <c r="D1598" i="25"/>
  <c r="D1612" i="25"/>
  <c r="D1703" i="25"/>
  <c r="D1708" i="25"/>
  <c r="D1727" i="25"/>
  <c r="D1760" i="25"/>
  <c r="D1764" i="25"/>
  <c r="D1792" i="25"/>
  <c r="D1797" i="25"/>
  <c r="D1829" i="25"/>
  <c r="D1863" i="25"/>
  <c r="D1867" i="25"/>
  <c r="D1872" i="25"/>
  <c r="D1876" i="25"/>
  <c r="D1896" i="25"/>
  <c r="D1910" i="25"/>
  <c r="D1945" i="25"/>
  <c r="D1950" i="25"/>
  <c r="D1982" i="25"/>
  <c r="D2000" i="25"/>
  <c r="D2092" i="25"/>
  <c r="D2097" i="25"/>
  <c r="D2135" i="25"/>
  <c r="D2181" i="25"/>
  <c r="D2185" i="25"/>
  <c r="D2189" i="25"/>
  <c r="D2193" i="25"/>
  <c r="D2205" i="25"/>
  <c r="D2267" i="25"/>
  <c r="D163" i="25"/>
  <c r="D224" i="25"/>
  <c r="D343" i="25"/>
  <c r="D368" i="25"/>
  <c r="D650" i="25"/>
  <c r="D700" i="25"/>
  <c r="D813" i="25"/>
  <c r="D875" i="25"/>
  <c r="D935" i="25"/>
  <c r="D1019" i="25"/>
  <c r="D1104" i="25"/>
  <c r="D1242" i="25"/>
  <c r="D1253" i="25"/>
  <c r="D1318" i="25"/>
  <c r="D1333" i="25"/>
  <c r="D1372" i="25"/>
  <c r="D1411" i="25"/>
  <c r="D1426" i="25"/>
  <c r="D1451" i="25"/>
  <c r="D1549" i="25"/>
  <c r="D1563" i="25"/>
  <c r="D1583" i="25"/>
  <c r="D1680" i="25"/>
  <c r="D1722" i="25"/>
  <c r="D1741" i="25"/>
  <c r="D1820" i="25"/>
  <c r="D1978" i="25"/>
  <c r="D2014" i="25"/>
  <c r="D2053" i="25"/>
  <c r="D2084" i="25"/>
  <c r="D2140" i="25"/>
  <c r="D2148" i="25"/>
  <c r="D2197" i="25"/>
  <c r="D2222" i="25"/>
  <c r="D2263" i="25"/>
  <c r="D32" i="25"/>
  <c r="D87" i="25"/>
  <c r="D151" i="25"/>
  <c r="D174" i="25"/>
  <c r="D301" i="25"/>
  <c r="D385" i="25"/>
  <c r="D425" i="25"/>
  <c r="D497" i="25"/>
  <c r="D633" i="25"/>
  <c r="D689" i="25"/>
  <c r="D892" i="25"/>
  <c r="D1009" i="25"/>
  <c r="D1185" i="25"/>
  <c r="D1338" i="25"/>
  <c r="D1386" i="25"/>
  <c r="D1402" i="25"/>
  <c r="D1441" i="25"/>
  <c r="D1500" i="25"/>
  <c r="D1510" i="25"/>
  <c r="D1633" i="25"/>
  <c r="D1643" i="25"/>
  <c r="D1652" i="25"/>
  <c r="D1676" i="25"/>
  <c r="D1699" i="25"/>
  <c r="D1756" i="25"/>
  <c r="D1778" i="25"/>
  <c r="D1902" i="25"/>
  <c r="D1942" i="25"/>
  <c r="D2045" i="25"/>
  <c r="D2049" i="25"/>
  <c r="D2106" i="25"/>
  <c r="D2115" i="25"/>
  <c r="D2132" i="25"/>
  <c r="D2157" i="25"/>
  <c r="D2174" i="25"/>
  <c r="D2227" i="25"/>
  <c r="D2247" i="25"/>
  <c r="D2255" i="25"/>
  <c r="D140" i="25"/>
  <c r="D208" i="25"/>
  <c r="D261" i="25"/>
  <c r="D349" i="25"/>
  <c r="D476" i="25"/>
  <c r="D487" i="25"/>
  <c r="D575" i="25"/>
  <c r="D627" i="25"/>
  <c r="D90" i="25"/>
  <c r="D138" i="25"/>
  <c r="D259" i="25"/>
  <c r="D366" i="25"/>
  <c r="D714" i="25"/>
  <c r="D802" i="25"/>
  <c r="D1014" i="25"/>
  <c r="D1118" i="25"/>
  <c r="D1123" i="25"/>
  <c r="D1197" i="25"/>
  <c r="D1280" i="25"/>
  <c r="D1357" i="25"/>
  <c r="D1384" i="25"/>
  <c r="D1407" i="25"/>
  <c r="D1464" i="25"/>
  <c r="D1496" i="25"/>
  <c r="D1556" i="25"/>
  <c r="D1589" i="25"/>
  <c r="D1611" i="25"/>
  <c r="D1795" i="25"/>
  <c r="D1825" i="25"/>
  <c r="D1848" i="25"/>
  <c r="D1853" i="25"/>
  <c r="D1858" i="25"/>
  <c r="D1894" i="25"/>
  <c r="D1920" i="25"/>
  <c r="D1972" i="25"/>
  <c r="D1977" i="25"/>
  <c r="D2013" i="25"/>
  <c r="D2047" i="25"/>
  <c r="D2067" i="25"/>
  <c r="D2163" i="25"/>
  <c r="D2182" i="25"/>
  <c r="D2196" i="25"/>
  <c r="D2206" i="25"/>
  <c r="D2235" i="25"/>
  <c r="D2245" i="25"/>
  <c r="D109" i="25"/>
  <c r="D206" i="25"/>
  <c r="D458" i="25"/>
  <c r="D479" i="25"/>
  <c r="D583" i="25"/>
  <c r="D709" i="25"/>
  <c r="D797" i="25"/>
  <c r="D868" i="25"/>
  <c r="D1050" i="25"/>
  <c r="D1169" i="25"/>
  <c r="D1429" i="25"/>
  <c r="D1459" i="25"/>
  <c r="D1607" i="25"/>
  <c r="D1801" i="25"/>
  <c r="D1873" i="25"/>
  <c r="D1900" i="25"/>
  <c r="D1935" i="25"/>
  <c r="D2008" i="25"/>
  <c r="D2023" i="25"/>
  <c r="D2098" i="25"/>
  <c r="D2124" i="25"/>
  <c r="D2138" i="25"/>
  <c r="D2143" i="25"/>
  <c r="D2216" i="25"/>
  <c r="D2221" i="25"/>
  <c r="D8" i="25"/>
  <c r="D133" i="25"/>
  <c r="D254" i="25"/>
  <c r="D316" i="25"/>
  <c r="D485" i="25"/>
  <c r="D527" i="25"/>
  <c r="D818" i="25"/>
  <c r="D823" i="25"/>
  <c r="D835" i="25"/>
  <c r="D1045" i="25"/>
  <c r="D1276" i="25"/>
  <c r="D1309" i="25"/>
  <c r="D1380" i="25"/>
  <c r="D1508" i="25"/>
  <c r="D1562" i="25"/>
  <c r="D1579" i="25"/>
  <c r="D1673" i="25"/>
  <c r="D1737" i="25"/>
  <c r="D1816" i="25"/>
  <c r="D1821" i="25"/>
  <c r="D1868" i="25"/>
  <c r="D2063" i="25"/>
  <c r="D2159" i="25"/>
  <c r="D2169" i="25"/>
  <c r="D2192" i="25"/>
  <c r="D2231" i="25"/>
  <c r="D79" i="25"/>
  <c r="D244" i="25"/>
  <c r="D279" i="25"/>
  <c r="D339" i="25"/>
  <c r="D362" i="25"/>
  <c r="D474" i="25"/>
  <c r="D732" i="25"/>
  <c r="D957" i="25"/>
  <c r="D1248" i="25"/>
  <c r="D1375" i="25"/>
  <c r="D1602" i="25"/>
  <c r="D1843" i="25"/>
  <c r="D1854" i="25"/>
  <c r="D1890" i="25"/>
  <c r="D1931" i="25"/>
  <c r="D2078" i="25"/>
  <c r="D2109" i="25"/>
  <c r="D2134" i="25"/>
  <c r="D2164" i="25"/>
  <c r="D809" i="25"/>
  <c r="D1159" i="25"/>
  <c r="D1181" i="25"/>
  <c r="D1365" i="25"/>
  <c r="D1414" i="25"/>
  <c r="D1476" i="25"/>
  <c r="D1669" i="25"/>
  <c r="D1690" i="25"/>
  <c r="D1963" i="25"/>
  <c r="D1994" i="25"/>
  <c r="D2019" i="25"/>
  <c r="D2217" i="25"/>
  <c r="D2266" i="25"/>
  <c r="D4" i="25"/>
  <c r="D859" i="25"/>
  <c r="D1266" i="25"/>
  <c r="D1471" i="25"/>
  <c r="D1569" i="25"/>
  <c r="D1712" i="25"/>
  <c r="D1958" i="25"/>
  <c r="D2039" i="25"/>
  <c r="D460" i="25"/>
  <c r="D804" i="25"/>
  <c r="D964" i="25"/>
  <c r="D1057" i="25"/>
  <c r="D1085" i="25"/>
  <c r="D1210" i="25"/>
  <c r="D1371" i="25"/>
  <c r="D1409" i="25"/>
  <c r="D1466" i="25"/>
  <c r="D1498" i="25"/>
  <c r="D1707" i="25"/>
  <c r="D1807" i="25"/>
  <c r="D1839" i="25"/>
  <c r="D1922" i="25"/>
  <c r="D2025" i="25"/>
  <c r="D2069" i="25"/>
  <c r="D2089" i="25"/>
  <c r="D2126" i="25"/>
  <c r="D2237" i="25"/>
  <c r="D762" i="25"/>
  <c r="D1017" i="25"/>
  <c r="D1283" i="25"/>
  <c r="D1317" i="25"/>
  <c r="D1450" i="25"/>
  <c r="D1803" i="25"/>
  <c r="D1870" i="25"/>
  <c r="D1990" i="25"/>
  <c r="D2060" i="25"/>
  <c r="D2180" i="25"/>
  <c r="D2262" i="25"/>
  <c r="D1759" i="25"/>
  <c r="D726" i="25"/>
  <c r="D786" i="25"/>
  <c r="D915" i="25"/>
  <c r="D1425" i="25"/>
  <c r="D1716" i="25"/>
  <c r="D1838" i="25"/>
  <c r="D2043" i="25"/>
  <c r="D2093" i="25"/>
  <c r="D68" i="25"/>
  <c r="D74" i="25"/>
  <c r="D411" i="25"/>
  <c r="D470" i="25"/>
  <c r="D625" i="25"/>
  <c r="D814" i="25"/>
  <c r="D1041" i="25"/>
  <c r="D1135" i="25"/>
  <c r="D1164" i="25"/>
  <c r="D1237" i="25"/>
  <c r="D1332" i="25"/>
  <c r="D1348" i="25"/>
  <c r="D1449" i="25"/>
  <c r="D1547" i="25"/>
  <c r="D1791" i="25"/>
  <c r="D1864" i="25"/>
  <c r="D1983" i="25"/>
  <c r="D2004" i="25"/>
  <c r="D2034" i="25"/>
  <c r="D2130" i="25"/>
  <c r="D2188" i="25"/>
  <c r="D2241" i="25"/>
  <c r="D2251" i="25"/>
  <c r="D123" i="25"/>
  <c r="D399" i="25"/>
  <c r="D516" i="25"/>
  <c r="D522" i="25"/>
  <c r="D620" i="25"/>
  <c r="D881" i="25"/>
  <c r="D1131" i="25"/>
  <c r="D1542" i="25"/>
  <c r="D1749" i="25"/>
  <c r="D1786" i="25"/>
  <c r="D1926" i="25"/>
  <c r="D1953" i="25"/>
  <c r="D2155" i="25"/>
  <c r="D375" i="25"/>
  <c r="D560" i="25"/>
  <c r="D699" i="25"/>
  <c r="D911" i="25"/>
  <c r="D947" i="25"/>
  <c r="D1062" i="25"/>
  <c r="D1091" i="25"/>
  <c r="D1205" i="25"/>
  <c r="D1215" i="25"/>
  <c r="D1461" i="25"/>
  <c r="D1516" i="25"/>
  <c r="D1636" i="25"/>
  <c r="D1728" i="25"/>
  <c r="D1881" i="25"/>
  <c r="D2105" i="25"/>
  <c r="D2184" i="25"/>
  <c r="D2208" i="25"/>
  <c r="D388" i="25"/>
  <c r="D554" i="25"/>
  <c r="D616" i="25"/>
  <c r="D757" i="25"/>
  <c r="D799" i="25"/>
  <c r="D876" i="25"/>
  <c r="D971" i="25"/>
  <c r="D1382" i="25"/>
  <c r="D1444" i="25"/>
  <c r="D1609" i="25"/>
  <c r="D1744" i="25"/>
  <c r="D1782" i="25"/>
  <c r="D1823" i="25"/>
  <c r="D1897" i="25"/>
  <c r="D1974" i="25"/>
  <c r="D2030" i="25"/>
  <c r="D2074" i="25"/>
  <c r="D2131" i="25"/>
  <c r="D2145" i="25"/>
  <c r="D2194" i="25"/>
  <c r="D2223" i="25"/>
  <c r="D2257" i="25"/>
  <c r="D1841" i="25"/>
  <c r="D611" i="25"/>
  <c r="D681" i="25"/>
  <c r="D788" i="25"/>
  <c r="D849" i="25"/>
  <c r="D895" i="25"/>
  <c r="D1012" i="25"/>
  <c r="D1080" i="25"/>
  <c r="D1172" i="25"/>
  <c r="D1200" i="25"/>
  <c r="D1278" i="25"/>
  <c r="D1355" i="25"/>
  <c r="D1489" i="25"/>
  <c r="D1494" i="25"/>
  <c r="D1581" i="25"/>
  <c r="D1625" i="25"/>
  <c r="D1654" i="25"/>
  <c r="D1659" i="25"/>
  <c r="D1702" i="25"/>
  <c r="D1798" i="25"/>
  <c r="D1818" i="25"/>
  <c r="D1828" i="25"/>
  <c r="D1834" i="25"/>
  <c r="D1851" i="25"/>
  <c r="D2095" i="25"/>
  <c r="D2111" i="25"/>
  <c r="D2233" i="25"/>
  <c r="D191" i="25"/>
  <c r="D241" i="25"/>
  <c r="D420" i="25"/>
  <c r="D530" i="25"/>
  <c r="D729" i="25"/>
  <c r="D918" i="25"/>
  <c r="D1478" i="25"/>
  <c r="D1615" i="25"/>
  <c r="D1692" i="25"/>
  <c r="D1866" i="25"/>
  <c r="D1960" i="25"/>
  <c r="D2001" i="25"/>
  <c r="D2061" i="25"/>
  <c r="D2190" i="25"/>
  <c r="D2258" i="25"/>
  <c r="D236" i="25"/>
  <c r="D331" i="25"/>
  <c r="D408" i="25"/>
  <c r="D701" i="25"/>
  <c r="D811" i="25"/>
  <c r="D978" i="25"/>
  <c r="D1156" i="25"/>
  <c r="D1324" i="25"/>
  <c r="D1522" i="25"/>
  <c r="D1751" i="25"/>
  <c r="D1767" i="25"/>
  <c r="D2051" i="25"/>
  <c r="D2200" i="25"/>
  <c r="D2249" i="25"/>
  <c r="D30" i="25"/>
  <c r="D326" i="25"/>
  <c r="D908" i="25"/>
  <c r="D955" i="25"/>
  <c r="D1133" i="25"/>
  <c r="D1302" i="25"/>
  <c r="D1346" i="25"/>
  <c r="D1395" i="25"/>
  <c r="D1683" i="25"/>
  <c r="D246" i="25"/>
  <c r="D252" i="25"/>
  <c r="D287" i="25"/>
  <c r="D482" i="25"/>
  <c r="D536" i="25"/>
  <c r="D676" i="25"/>
  <c r="D752" i="25"/>
  <c r="D844" i="25"/>
  <c r="D1048" i="25"/>
  <c r="D1161" i="25"/>
  <c r="D1222" i="25"/>
  <c r="D1245" i="25"/>
  <c r="D1306" i="25"/>
  <c r="D1312" i="25"/>
  <c r="D1405" i="25"/>
  <c r="D1439" i="25"/>
  <c r="D1526" i="25"/>
  <c r="D1576" i="25"/>
  <c r="D1735" i="25"/>
  <c r="D1772" i="25"/>
  <c r="D1777" i="25"/>
  <c r="D1856" i="25"/>
  <c r="D1887" i="25"/>
  <c r="D1918" i="25"/>
  <c r="D1970" i="25"/>
  <c r="D2006" i="25"/>
  <c r="D2026" i="25"/>
  <c r="D2065" i="25"/>
  <c r="D2101" i="25"/>
  <c r="D2122" i="25"/>
  <c r="D2136" i="25"/>
  <c r="D2141" i="25"/>
  <c r="D2166" i="25"/>
  <c r="D2176" i="25"/>
  <c r="D2229" i="25"/>
  <c r="D131" i="25"/>
  <c r="D450" i="25"/>
  <c r="D472" i="25"/>
  <c r="D671" i="25"/>
  <c r="D866" i="25"/>
  <c r="D924" i="25"/>
  <c r="D1043" i="25"/>
  <c r="D1350" i="25"/>
  <c r="D1620" i="25"/>
  <c r="D1714" i="25"/>
  <c r="D1740" i="25"/>
  <c r="D1814" i="25"/>
  <c r="D1933" i="25"/>
  <c r="D1965" i="25"/>
  <c r="D2016" i="25"/>
  <c r="D2214" i="25"/>
  <c r="D2253" i="25"/>
  <c r="D277" i="25"/>
  <c r="D445" i="25"/>
  <c r="D500" i="25"/>
  <c r="D659" i="25"/>
  <c r="D833" i="25"/>
  <c r="D1002" i="25"/>
  <c r="D1138" i="25"/>
  <c r="D1362" i="25"/>
  <c r="D1650" i="25"/>
  <c r="D1709" i="25"/>
  <c r="D1914" i="25"/>
  <c r="D1944" i="25"/>
  <c r="D2268" i="25"/>
  <c r="D949" i="25"/>
  <c r="D1368" i="25"/>
  <c r="D1545" i="25"/>
  <c r="D1572" i="25"/>
  <c r="D1688" i="25"/>
  <c r="D1725" i="25"/>
  <c r="D2225" i="25"/>
  <c r="D719" i="25"/>
  <c r="D1212" i="25"/>
  <c r="D1540" i="25"/>
  <c r="D2173" i="25"/>
  <c r="D1810" i="25"/>
  <c r="D2210" i="25"/>
  <c r="D2118" i="25"/>
  <c r="D696" i="25"/>
  <c r="D973" i="25"/>
  <c r="D1088" i="25"/>
  <c r="D1285" i="25"/>
  <c r="D623" i="25"/>
  <c r="D1830" i="25"/>
  <c r="D618" i="25"/>
  <c r="D944" i="25"/>
  <c r="D1341" i="25"/>
  <c r="D1862" i="25"/>
  <c r="D1763" i="25"/>
  <c r="D1904" i="25"/>
  <c r="D2071" i="25"/>
  <c r="D1208" i="25"/>
  <c r="D2128" i="25"/>
  <c r="D807" i="25"/>
  <c r="D1518" i="25"/>
  <c r="D1094" i="25"/>
  <c r="D1805" i="25"/>
  <c r="D1784" i="25"/>
  <c r="D2037" i="25"/>
  <c r="D2186" i="25"/>
  <c r="D1241" i="25"/>
  <c r="D1924" i="25"/>
  <c r="D2032" i="25"/>
  <c r="D2086" i="25"/>
  <c r="D2239" i="25"/>
  <c r="H2147" i="25"/>
  <c r="M346" i="4"/>
  <c r="H1041" i="25"/>
  <c r="N346" i="4"/>
  <c r="H55" i="41"/>
  <c r="M72" i="10"/>
  <c r="H67" i="41"/>
  <c r="M77" i="10"/>
  <c r="H184" i="41"/>
  <c r="M149" i="10"/>
  <c r="H241" i="41"/>
  <c r="M179" i="10"/>
  <c r="H30" i="27"/>
  <c r="H15" i="27"/>
  <c r="H1039" i="25"/>
  <c r="L346" i="4"/>
  <c r="H994" i="25" s="1"/>
  <c r="F73" i="6"/>
  <c r="H2022" i="25"/>
  <c r="L317" i="4"/>
  <c r="H1930" i="25"/>
  <c r="H1175" i="25"/>
  <c r="H22" i="25"/>
  <c r="D96" i="29"/>
  <c r="D95" i="29"/>
  <c r="D47" i="29"/>
  <c r="D48" i="29"/>
  <c r="H1468" i="25"/>
  <c r="M209" i="4"/>
  <c r="H568" i="25" s="1"/>
  <c r="H2037" i="25"/>
  <c r="H2185" i="25"/>
  <c r="M273" i="4"/>
  <c r="H765" i="25" s="1"/>
  <c r="H1186" i="25"/>
  <c r="H2205" i="25"/>
  <c r="H68" i="25"/>
  <c r="H1744" i="25"/>
  <c r="H1991" i="25"/>
  <c r="H1957" i="25"/>
  <c r="H1553" i="25"/>
  <c r="H2134" i="25"/>
  <c r="H2093" i="25"/>
  <c r="H1647" i="25"/>
  <c r="H1905" i="25"/>
  <c r="H1476" i="25"/>
  <c r="H1789" i="25"/>
  <c r="H1517" i="25"/>
  <c r="H1727" i="25"/>
  <c r="H2009" i="25"/>
  <c r="H2165" i="25"/>
  <c r="H1509" i="25"/>
  <c r="H1464" i="25"/>
  <c r="H1416" i="25"/>
  <c r="H1749" i="25"/>
  <c r="H1212" i="25"/>
  <c r="H1444" i="25"/>
  <c r="D467" i="24"/>
  <c r="D343" i="24"/>
  <c r="D591" i="24"/>
  <c r="D126" i="24"/>
  <c r="D219" i="24"/>
  <c r="D684" i="24"/>
  <c r="D436" i="24"/>
  <c r="D312" i="24"/>
  <c r="D33" i="24"/>
  <c r="D560" i="24"/>
  <c r="D95" i="24"/>
  <c r="D405" i="24"/>
  <c r="D188" i="24"/>
  <c r="D653" i="24"/>
  <c r="D529" i="24"/>
  <c r="D281" i="24"/>
  <c r="D498" i="24"/>
  <c r="D250" i="24"/>
  <c r="D64" i="24"/>
  <c r="D374" i="24"/>
  <c r="D157" i="24"/>
  <c r="D622" i="24"/>
  <c r="L33" i="44"/>
  <c r="H94" i="45" s="1"/>
  <c r="D84" i="32"/>
  <c r="D344" i="24"/>
  <c r="D345" i="24"/>
  <c r="D346" i="24"/>
  <c r="D347" i="24"/>
  <c r="D348" i="24"/>
  <c r="D349" i="24"/>
  <c r="D350" i="24"/>
  <c r="D351" i="24"/>
  <c r="D352" i="24"/>
  <c r="D353" i="24"/>
  <c r="D354" i="24"/>
  <c r="D355" i="24"/>
  <c r="D356" i="24"/>
  <c r="D357" i="24"/>
  <c r="D358" i="24"/>
  <c r="D359" i="24"/>
  <c r="D360" i="24"/>
  <c r="D361" i="24"/>
  <c r="D362" i="24"/>
  <c r="D363" i="24"/>
  <c r="D364" i="24"/>
  <c r="D365" i="24"/>
  <c r="D366" i="24"/>
  <c r="D367" i="24"/>
  <c r="D368" i="24"/>
  <c r="D369" i="24"/>
  <c r="D370" i="24"/>
  <c r="D371" i="24"/>
  <c r="D372" i="24"/>
  <c r="D373" i="24"/>
  <c r="D111" i="35"/>
  <c r="D112" i="35"/>
  <c r="D158" i="41"/>
  <c r="D159" i="41"/>
  <c r="D160" i="41"/>
  <c r="D161" i="41"/>
  <c r="D162" i="41"/>
  <c r="D163" i="41"/>
  <c r="D164" i="41"/>
  <c r="D165" i="41"/>
  <c r="D166" i="41"/>
  <c r="D167" i="41"/>
  <c r="H1565" i="25"/>
  <c r="H182" i="25"/>
  <c r="H136" i="25"/>
  <c r="H46" i="25"/>
  <c r="H1732" i="25"/>
  <c r="H2024" i="25"/>
  <c r="H1684" i="25"/>
  <c r="H127" i="25"/>
  <c r="H1344" i="25"/>
  <c r="H1760" i="25"/>
  <c r="H2053" i="25"/>
  <c r="H2177" i="25"/>
  <c r="H483" i="25"/>
  <c r="H517" i="25"/>
  <c r="H1869" i="25"/>
  <c r="H1953" i="25"/>
  <c r="H1712" i="25"/>
  <c r="H452" i="25"/>
  <c r="H1249" i="25"/>
  <c r="H158" i="25"/>
  <c r="H1310" i="25"/>
  <c r="H1752" i="25"/>
  <c r="H1864" i="25"/>
  <c r="H63" i="28"/>
  <c r="N75" i="4"/>
  <c r="H1251" i="25"/>
  <c r="Y234" i="4"/>
  <c r="I659" i="25" s="1"/>
  <c r="H1320" i="25"/>
  <c r="H812" i="25"/>
  <c r="H962" i="25"/>
  <c r="L209" i="4"/>
  <c r="H1697" i="25" s="1"/>
  <c r="H1849" i="25"/>
  <c r="H1892" i="25"/>
  <c r="P51" i="4"/>
  <c r="H1236" i="25" s="1"/>
  <c r="H295" i="25"/>
  <c r="H1796" i="25"/>
  <c r="H2193" i="25"/>
  <c r="H1203" i="25"/>
  <c r="H1581" i="25"/>
  <c r="H1590" i="25"/>
  <c r="H2085" i="25"/>
  <c r="H1652" i="25"/>
  <c r="H1692" i="25"/>
  <c r="H1285" i="25"/>
  <c r="H352" i="25"/>
  <c r="P357" i="4"/>
  <c r="H2133" i="25" s="1"/>
  <c r="H1227" i="25"/>
  <c r="H1440" i="25"/>
  <c r="H1578" i="25"/>
  <c r="H2062" i="25"/>
  <c r="H2141" i="25"/>
  <c r="H1863" i="25"/>
  <c r="H1262" i="25"/>
  <c r="F48" i="6"/>
  <c r="H26" i="29" s="1"/>
  <c r="H74" i="29" s="1"/>
  <c r="H854" i="25"/>
  <c r="H1579" i="25"/>
  <c r="H1617" i="25"/>
  <c r="H2125" i="25"/>
  <c r="H2135" i="25"/>
  <c r="H65" i="25"/>
  <c r="Y283" i="4"/>
  <c r="I800" i="25" s="1"/>
  <c r="H902" i="25"/>
  <c r="H37" i="25"/>
  <c r="H850" i="25"/>
  <c r="H2019" i="25"/>
  <c r="H715" i="25"/>
  <c r="Y359" i="4"/>
  <c r="I1037" i="25" s="1"/>
  <c r="H1275" i="25"/>
  <c r="H364" i="25"/>
  <c r="H1460" i="25"/>
  <c r="H1990" i="25"/>
  <c r="H2045" i="25"/>
  <c r="H2117" i="25"/>
  <c r="H2223" i="25"/>
  <c r="H1702" i="25"/>
  <c r="H1676" i="25"/>
  <c r="H1890" i="25"/>
  <c r="H775" i="25"/>
  <c r="H484" i="25"/>
  <c r="H1394" i="25"/>
  <c r="H1452" i="25"/>
  <c r="H1529" i="25"/>
  <c r="H2073" i="25"/>
  <c r="H1278" i="25"/>
  <c r="H1917" i="25"/>
  <c r="H1945" i="25"/>
  <c r="N202" i="4"/>
  <c r="H541" i="25" s="1"/>
  <c r="H1873" i="25"/>
  <c r="H574" i="25"/>
  <c r="H1893" i="25"/>
  <c r="H1845" i="25"/>
  <c r="H1102" i="25"/>
  <c r="Y61" i="4"/>
  <c r="I116" i="25" s="1"/>
  <c r="H1188" i="25"/>
  <c r="Y157" i="4"/>
  <c r="I453" i="25" s="1"/>
  <c r="H1042" i="25"/>
  <c r="H909" i="25"/>
  <c r="H1424" i="25"/>
  <c r="H1593" i="25"/>
  <c r="L273" i="4"/>
  <c r="H764" i="25" s="1"/>
  <c r="H1881" i="25"/>
  <c r="H917" i="25"/>
  <c r="H1123" i="25"/>
  <c r="H534" i="25"/>
  <c r="H258" i="25"/>
  <c r="H1621" i="25"/>
  <c r="H273" i="25"/>
  <c r="H1040" i="25"/>
  <c r="N266" i="4"/>
  <c r="H738" i="25" s="1"/>
  <c r="P59" i="4"/>
  <c r="Y138" i="4"/>
  <c r="I381" i="25" s="1"/>
  <c r="H1122" i="25"/>
  <c r="H935" i="25"/>
  <c r="F23" i="6"/>
  <c r="H10" i="29" s="1"/>
  <c r="H58" i="29" s="1"/>
  <c r="F47" i="6"/>
  <c r="H25" i="29" s="1"/>
  <c r="H73" i="29" s="1"/>
  <c r="H1812" i="25"/>
  <c r="H879" i="25"/>
  <c r="H1380" i="25"/>
  <c r="H1545" i="25"/>
  <c r="H1738" i="25"/>
  <c r="H1915" i="25"/>
  <c r="H2052" i="25"/>
  <c r="H2107" i="25"/>
  <c r="H1877" i="25"/>
  <c r="H2020" i="25"/>
  <c r="H1199" i="25"/>
  <c r="H26" i="27"/>
  <c r="H1372" i="25"/>
  <c r="H1525" i="25"/>
  <c r="H1523" i="25"/>
  <c r="H1740" i="25"/>
  <c r="H2129" i="25"/>
  <c r="H154" i="25"/>
  <c r="H1297" i="25"/>
  <c r="H77" i="28"/>
  <c r="H1182" i="25"/>
  <c r="H1230" i="25"/>
  <c r="P281" i="4"/>
  <c r="H791" i="25" s="1"/>
  <c r="H829" i="25"/>
  <c r="H1395" i="25"/>
  <c r="H1505" i="25"/>
  <c r="P155" i="4"/>
  <c r="H444" i="25" s="1"/>
  <c r="H1756" i="25"/>
  <c r="H1977" i="25"/>
  <c r="H2041" i="25"/>
  <c r="H2181" i="25"/>
  <c r="H2197" i="25"/>
  <c r="H571" i="25"/>
  <c r="H1841" i="25"/>
  <c r="H283" i="25"/>
  <c r="H272" i="25"/>
  <c r="H595" i="25"/>
  <c r="H792" i="25"/>
  <c r="H550" i="25"/>
  <c r="M259" i="4"/>
  <c r="H196" i="25"/>
  <c r="H223" i="25"/>
  <c r="H1050" i="25"/>
  <c r="Y312" i="4"/>
  <c r="H954" i="25"/>
  <c r="H447" i="25"/>
  <c r="H1064" i="25"/>
  <c r="H713" i="25"/>
  <c r="Y40" i="4"/>
  <c r="I47" i="25" s="1"/>
  <c r="H934" i="25"/>
  <c r="H874" i="25"/>
  <c r="H983" i="25"/>
  <c r="H998" i="25"/>
  <c r="P319" i="4"/>
  <c r="H530" i="25"/>
  <c r="H29" i="28"/>
  <c r="P328" i="4"/>
  <c r="H2049" i="25" s="1"/>
  <c r="H1021" i="25"/>
  <c r="H975" i="25"/>
  <c r="H731" i="25"/>
  <c r="H572" i="25"/>
  <c r="H1701" i="25"/>
  <c r="H33" i="28"/>
  <c r="H1098" i="25"/>
  <c r="H970" i="25"/>
  <c r="P203" i="4"/>
  <c r="H542" i="25" s="1"/>
  <c r="P20" i="4"/>
  <c r="H18" i="25" s="1"/>
  <c r="H123" i="25"/>
  <c r="P38" i="4"/>
  <c r="H1190" i="25" s="1"/>
  <c r="H1214" i="25"/>
  <c r="H11" i="29"/>
  <c r="H59" i="29" s="1"/>
  <c r="P394" i="4"/>
  <c r="P392" i="4" s="1"/>
  <c r="H2214" i="25" s="1"/>
  <c r="H448" i="25"/>
  <c r="H197" i="25"/>
  <c r="H596" i="25"/>
  <c r="H1493" i="25"/>
  <c r="H1909" i="25"/>
  <c r="H1937" i="25"/>
  <c r="H543" i="25"/>
  <c r="H1648" i="25"/>
  <c r="H1834" i="25"/>
  <c r="H275" i="25"/>
  <c r="H1029" i="25"/>
  <c r="H1707" i="25"/>
  <c r="H1245" i="25"/>
  <c r="Y85" i="4"/>
  <c r="I194" i="25" s="1"/>
  <c r="H22" i="27"/>
  <c r="H1485" i="25"/>
  <c r="H1541" i="25"/>
  <c r="H1597" i="25"/>
  <c r="H2097" i="25"/>
  <c r="H2063" i="25"/>
  <c r="H1703" i="25"/>
  <c r="H1673" i="25"/>
  <c r="H1688" i="25"/>
  <c r="H1865" i="25"/>
  <c r="J68" i="17"/>
  <c r="I61" i="31" s="1"/>
  <c r="J85" i="17"/>
  <c r="I92" i="31" s="1"/>
  <c r="J38" i="17"/>
  <c r="I21" i="31" s="1"/>
  <c r="H85" i="31"/>
  <c r="M31" i="44"/>
  <c r="H83" i="45" s="1"/>
  <c r="M107" i="10"/>
  <c r="I117" i="41" s="1"/>
  <c r="M102" i="10"/>
  <c r="I109" i="41" s="1"/>
  <c r="D34" i="29"/>
  <c r="H3" i="34"/>
  <c r="I2" i="31"/>
  <c r="D35" i="24"/>
  <c r="M198" i="10"/>
  <c r="I276" i="41" s="1"/>
  <c r="M177" i="10"/>
  <c r="I240" i="41" s="1"/>
  <c r="D73" i="30"/>
  <c r="D77" i="30"/>
  <c r="D19" i="31"/>
  <c r="D7" i="29"/>
  <c r="D32" i="27"/>
  <c r="D156" i="41"/>
  <c r="D511" i="24"/>
  <c r="D24" i="27"/>
  <c r="D272" i="41"/>
  <c r="D45" i="27"/>
  <c r="D323" i="41"/>
  <c r="D42" i="26"/>
  <c r="D45" i="45"/>
  <c r="D40" i="24"/>
  <c r="D5" i="26"/>
  <c r="D101" i="24"/>
  <c r="D1" i="30"/>
  <c r="D106" i="24"/>
  <c r="D1" i="34"/>
  <c r="D98" i="24"/>
  <c r="D55" i="30"/>
  <c r="D79" i="27"/>
  <c r="D4" i="34"/>
  <c r="D73" i="41"/>
  <c r="D83" i="32"/>
  <c r="D55" i="41"/>
  <c r="D48" i="24"/>
  <c r="D69" i="27"/>
  <c r="D97" i="30"/>
  <c r="D271" i="41"/>
  <c r="D63" i="31"/>
  <c r="D105" i="32"/>
  <c r="D15" i="24"/>
  <c r="D13" i="34"/>
  <c r="D37" i="29"/>
  <c r="D89" i="24"/>
  <c r="D81" i="27"/>
  <c r="D38" i="28"/>
  <c r="D17" i="32"/>
  <c r="D65" i="24"/>
  <c r="D21" i="29"/>
  <c r="D69" i="29"/>
  <c r="D4" i="30"/>
  <c r="D71" i="45"/>
  <c r="D41" i="28"/>
  <c r="D53" i="24"/>
  <c r="D50" i="27"/>
  <c r="D66" i="30"/>
  <c r="D2" i="34"/>
  <c r="D45" i="28"/>
  <c r="D87" i="45"/>
  <c r="D63" i="27"/>
  <c r="D16" i="29"/>
  <c r="D29" i="41"/>
  <c r="D70" i="27"/>
  <c r="D14" i="30"/>
  <c r="D118" i="30"/>
  <c r="D189" i="41"/>
  <c r="D72" i="27"/>
  <c r="D56" i="30"/>
  <c r="D51" i="31"/>
  <c r="D130" i="41"/>
  <c r="D9" i="24"/>
  <c r="D114" i="30"/>
  <c r="D58" i="30"/>
  <c r="D20" i="28"/>
  <c r="D117" i="41"/>
  <c r="D17" i="35"/>
  <c r="D79" i="24"/>
  <c r="D15" i="26"/>
  <c r="D106" i="30"/>
  <c r="D52" i="32"/>
  <c r="D22" i="29"/>
  <c r="D188" i="41"/>
  <c r="D635" i="24"/>
  <c r="D99" i="24"/>
  <c r="D121" i="24"/>
  <c r="D48" i="27"/>
  <c r="D21" i="27"/>
  <c r="D69" i="30"/>
  <c r="D89" i="30"/>
  <c r="D88" i="30"/>
  <c r="D57" i="41"/>
  <c r="D282" i="41"/>
  <c r="D111" i="24"/>
  <c r="D13" i="27"/>
  <c r="D74" i="30"/>
  <c r="D86" i="31"/>
  <c r="D32" i="31"/>
  <c r="D9" i="41"/>
  <c r="D322" i="41"/>
  <c r="D39" i="24"/>
  <c r="D30" i="27"/>
  <c r="D111" i="30"/>
  <c r="D80" i="32"/>
  <c r="D87" i="32"/>
  <c r="D66" i="41"/>
  <c r="D82" i="45"/>
  <c r="D102" i="24"/>
  <c r="D6" i="27"/>
  <c r="D47" i="32"/>
  <c r="D14" i="34"/>
  <c r="D136" i="32"/>
  <c r="D10" i="40"/>
  <c r="D1" i="45"/>
  <c r="E7" i="22"/>
  <c r="D8" i="44"/>
  <c r="E7" i="20"/>
  <c r="J48" i="10"/>
  <c r="J49" i="10" s="1"/>
  <c r="H44" i="41" s="1"/>
  <c r="E7" i="46"/>
  <c r="H1699" i="25"/>
  <c r="H569" i="25"/>
  <c r="H128" i="25"/>
  <c r="H892" i="25"/>
  <c r="H526" i="25"/>
  <c r="H78" i="25"/>
  <c r="H107" i="25"/>
  <c r="Y289" i="4"/>
  <c r="I817" i="25" s="1"/>
  <c r="L75" i="4"/>
  <c r="H913" i="25"/>
  <c r="H401" i="25"/>
  <c r="H658" i="25"/>
  <c r="M195" i="4"/>
  <c r="P195" i="4" s="1"/>
  <c r="H36" i="28"/>
  <c r="H88" i="25"/>
  <c r="H1187" i="25"/>
  <c r="H1261" i="25"/>
  <c r="Y330" i="4"/>
  <c r="I945" i="25" s="1"/>
  <c r="H1124" i="25"/>
  <c r="H666" i="25"/>
  <c r="H299" i="25"/>
  <c r="H1360" i="25"/>
  <c r="H1497" i="25"/>
  <c r="P287" i="4"/>
  <c r="H2001" i="25"/>
  <c r="H2109" i="25"/>
  <c r="H2146" i="25"/>
  <c r="H1674" i="25"/>
  <c r="Y57" i="4"/>
  <c r="I103" i="25" s="1"/>
  <c r="P196" i="4"/>
  <c r="H35" i="28"/>
  <c r="Y302" i="4"/>
  <c r="I867" i="25" s="1"/>
  <c r="H227" i="25"/>
  <c r="H235" i="25"/>
  <c r="H311" i="25"/>
  <c r="H42" i="25"/>
  <c r="H950" i="25"/>
  <c r="H163" i="25"/>
  <c r="H190" i="25"/>
  <c r="Y241" i="4"/>
  <c r="I681" i="25" s="1"/>
  <c r="E41" i="5"/>
  <c r="H56" i="28" s="1"/>
  <c r="F35" i="6"/>
  <c r="H20" i="29" s="1"/>
  <c r="H68" i="29" s="1"/>
  <c r="H907" i="25"/>
  <c r="H207" i="25"/>
  <c r="H680" i="25"/>
  <c r="M202" i="4"/>
  <c r="H540" i="25" s="1"/>
  <c r="H1263" i="25"/>
  <c r="E42" i="5"/>
  <c r="H57" i="28" s="1"/>
  <c r="F46" i="6"/>
  <c r="H23" i="29" s="1"/>
  <c r="H71" i="29" s="1"/>
  <c r="H171" i="25"/>
  <c r="H665" i="25"/>
  <c r="H215" i="25"/>
  <c r="H654" i="25"/>
  <c r="H1557" i="25"/>
  <c r="H1772" i="25"/>
  <c r="H2121" i="25"/>
  <c r="H2137" i="25"/>
  <c r="H1698" i="25"/>
  <c r="H573" i="25"/>
  <c r="H1645" i="25"/>
  <c r="H1675" i="25"/>
  <c r="H459" i="25"/>
  <c r="Y401" i="4"/>
  <c r="I1138" i="25" s="1"/>
  <c r="H903" i="25"/>
  <c r="H822" i="25"/>
  <c r="H186" i="25"/>
  <c r="H824" i="25"/>
  <c r="H1068" i="25"/>
  <c r="H1513" i="25"/>
  <c r="H1585" i="25"/>
  <c r="H1720" i="25"/>
  <c r="H1739" i="25"/>
  <c r="H515" i="25"/>
  <c r="Y65" i="4"/>
  <c r="I129" i="25" s="1"/>
  <c r="H156" i="25"/>
  <c r="H906" i="25"/>
  <c r="H941" i="25"/>
  <c r="P47" i="4"/>
  <c r="H1177" i="25"/>
  <c r="P162" i="4"/>
  <c r="H1589" i="25" s="1"/>
  <c r="Q42" i="19"/>
  <c r="H110" i="27" s="1"/>
  <c r="P76" i="4"/>
  <c r="H615" i="25"/>
  <c r="H502" i="25"/>
  <c r="H810" i="25"/>
  <c r="H262" i="25"/>
  <c r="H1376" i="25"/>
  <c r="H1481" i="25"/>
  <c r="H1549" i="25"/>
  <c r="H2023" i="25"/>
  <c r="H2136" i="25"/>
  <c r="H2153" i="25"/>
  <c r="H2231" i="25"/>
  <c r="H516" i="25"/>
  <c r="I10" i="25"/>
  <c r="I9" i="25"/>
  <c r="I8" i="25"/>
  <c r="I17" i="25"/>
  <c r="F74" i="6"/>
  <c r="H42" i="29" s="1"/>
  <c r="H90" i="29" s="1"/>
  <c r="H511" i="25"/>
  <c r="H1641" i="25"/>
  <c r="H1286" i="25"/>
  <c r="H141" i="25"/>
  <c r="P110" i="4"/>
  <c r="P291" i="4"/>
  <c r="F33" i="6" s="1"/>
  <c r="Y297" i="4"/>
  <c r="I849" i="25" s="1"/>
  <c r="H887" i="25"/>
  <c r="Y308" i="4"/>
  <c r="I888" i="25" s="1"/>
  <c r="H1750" i="25"/>
  <c r="H622" i="25"/>
  <c r="H1961" i="25"/>
  <c r="H841" i="25"/>
  <c r="Y296" i="4"/>
  <c r="H76" i="25"/>
  <c r="Y49" i="4"/>
  <c r="I77" i="25" s="1"/>
  <c r="I3" i="25"/>
  <c r="I4" i="25"/>
  <c r="I2" i="25"/>
  <c r="H650" i="25"/>
  <c r="H1776" i="25"/>
  <c r="I6" i="25"/>
  <c r="I5" i="25"/>
  <c r="Y80" i="4"/>
  <c r="I176" i="25" s="1"/>
  <c r="H1737" i="25"/>
  <c r="H608" i="25"/>
  <c r="H667" i="25"/>
  <c r="P236" i="4"/>
  <c r="H1932" i="25"/>
  <c r="H811" i="25"/>
  <c r="Y69" i="4"/>
  <c r="I142" i="25" s="1"/>
  <c r="H1290" i="25"/>
  <c r="Y72" i="4"/>
  <c r="I147" i="25" s="1"/>
  <c r="H72" i="28"/>
  <c r="H32" i="28"/>
  <c r="H1411" i="25"/>
  <c r="H274" i="25"/>
  <c r="H1716" i="25"/>
  <c r="H586" i="25"/>
  <c r="H675" i="25"/>
  <c r="Y239" i="4"/>
  <c r="I676" i="25" s="1"/>
  <c r="L266" i="4"/>
  <c r="P267" i="4"/>
  <c r="H640" i="25"/>
  <c r="Y230" i="4"/>
  <c r="I641" i="25" s="1"/>
  <c r="M266" i="4"/>
  <c r="Y186" i="4"/>
  <c r="H1625" i="25"/>
  <c r="H494" i="25"/>
  <c r="F16" i="6"/>
  <c r="H3" i="29" s="1"/>
  <c r="H51" i="29" s="1"/>
  <c r="I7" i="25"/>
  <c r="H17" i="25"/>
  <c r="H75" i="25"/>
  <c r="H1213" i="25"/>
  <c r="H62" i="25"/>
  <c r="Q18" i="19"/>
  <c r="H6" i="27" s="1"/>
  <c r="H425" i="25"/>
  <c r="H1139" i="25"/>
  <c r="J56" i="6"/>
  <c r="H33" i="29" s="1"/>
  <c r="H81" i="29" s="1"/>
  <c r="P42" i="4"/>
  <c r="H60" i="25" s="1"/>
  <c r="I16" i="25"/>
  <c r="H539" i="25"/>
  <c r="H1669" i="25"/>
  <c r="P63" i="4"/>
  <c r="H31" i="28"/>
  <c r="H1257" i="25"/>
  <c r="H110" i="25"/>
  <c r="Q38" i="19"/>
  <c r="I31" i="5"/>
  <c r="H10" i="28" s="1"/>
  <c r="H255" i="25"/>
  <c r="H1592" i="25"/>
  <c r="H460" i="25"/>
  <c r="H598" i="25"/>
  <c r="P217" i="4"/>
  <c r="H1981" i="25"/>
  <c r="H862" i="25"/>
  <c r="P398" i="4"/>
  <c r="F54" i="6" s="1"/>
  <c r="H32" i="29" s="1"/>
  <c r="H80" i="29" s="1"/>
  <c r="H1129" i="25"/>
  <c r="H91" i="25"/>
  <c r="Y150" i="4"/>
  <c r="I426" i="25" s="1"/>
  <c r="P221" i="4"/>
  <c r="H319" i="25"/>
  <c r="H875" i="25"/>
  <c r="H645" i="25"/>
  <c r="H1404" i="25"/>
  <c r="H266" i="25"/>
  <c r="H1084" i="25"/>
  <c r="Y372" i="4"/>
  <c r="I1088" i="25" s="1"/>
  <c r="H54" i="28"/>
  <c r="Q29" i="19"/>
  <c r="I15" i="25"/>
  <c r="H689" i="25"/>
  <c r="I52" i="22"/>
  <c r="H211" i="25"/>
  <c r="H1352" i="25"/>
  <c r="H1925" i="25"/>
  <c r="H804" i="25"/>
  <c r="P332" i="4"/>
  <c r="F67" i="6" s="1"/>
  <c r="H38" i="29" s="1"/>
  <c r="H86" i="29" s="1"/>
  <c r="H1005" i="25"/>
  <c r="P348" i="4"/>
  <c r="H1616" i="25"/>
  <c r="P182" i="4"/>
  <c r="H485" i="25"/>
  <c r="P274" i="4"/>
  <c r="H1221" i="25"/>
  <c r="H71" i="25"/>
  <c r="H146" i="25"/>
  <c r="H175" i="25"/>
  <c r="P304" i="4"/>
  <c r="N273" i="4"/>
  <c r="H740" i="25"/>
  <c r="P55" i="4"/>
  <c r="P67" i="4"/>
  <c r="H120" i="25"/>
  <c r="H1242" i="25"/>
  <c r="H53" i="28"/>
  <c r="H13" i="28"/>
  <c r="H111" i="27"/>
  <c r="H291" i="25"/>
  <c r="H1428" i="25"/>
  <c r="H1533" i="25"/>
  <c r="H1522" i="25"/>
  <c r="H1821" i="25"/>
  <c r="H699" i="25"/>
  <c r="H2005" i="25"/>
  <c r="H996" i="25"/>
  <c r="H1110" i="25"/>
  <c r="F49" i="6"/>
  <c r="H27" i="29" s="1"/>
  <c r="H75" i="29" s="1"/>
  <c r="H779" i="25"/>
  <c r="H1901" i="25"/>
  <c r="H102" i="25"/>
  <c r="Y219" i="4"/>
  <c r="I603" i="25" s="1"/>
  <c r="F65" i="6"/>
  <c r="H36" i="29" s="1"/>
  <c r="H84" i="29" s="1"/>
  <c r="H1089" i="25"/>
  <c r="L259" i="4"/>
  <c r="H714" i="25"/>
  <c r="N259" i="4"/>
  <c r="H74" i="28"/>
  <c r="H1000" i="25"/>
  <c r="H1324" i="25"/>
  <c r="H1916" i="25"/>
  <c r="H1985" i="25"/>
  <c r="P260" i="4"/>
  <c r="P210" i="4"/>
  <c r="Y53" i="4"/>
  <c r="I90" i="25" s="1"/>
  <c r="H1176" i="25"/>
  <c r="H1238" i="25"/>
  <c r="H1300" i="25"/>
  <c r="H157" i="25"/>
  <c r="H1472" i="25"/>
  <c r="H84" i="25"/>
  <c r="F17" i="6"/>
  <c r="H4" i="29" s="1"/>
  <c r="H52" i="29" s="1"/>
  <c r="Y337" i="4"/>
  <c r="H823" i="25"/>
  <c r="H198" i="25"/>
  <c r="H799" i="25"/>
  <c r="H1340" i="25"/>
  <c r="D76" i="24"/>
  <c r="D82" i="24"/>
  <c r="D7" i="24"/>
  <c r="D65" i="27"/>
  <c r="D64" i="27"/>
  <c r="D45" i="26"/>
  <c r="D41" i="29"/>
  <c r="D73" i="32"/>
  <c r="D66" i="32"/>
  <c r="D107" i="32"/>
  <c r="D104" i="32"/>
  <c r="D7" i="32"/>
  <c r="D5" i="29"/>
  <c r="D29" i="32"/>
  <c r="D22" i="41"/>
  <c r="D133" i="41"/>
  <c r="D292" i="41"/>
  <c r="D47" i="45"/>
  <c r="D54" i="35"/>
  <c r="D56" i="24"/>
  <c r="D74" i="24"/>
  <c r="D122" i="24"/>
  <c r="D67" i="27"/>
  <c r="D78" i="27"/>
  <c r="D29" i="27"/>
  <c r="D28" i="30"/>
  <c r="D15" i="34"/>
  <c r="D94" i="32"/>
  <c r="D91" i="32"/>
  <c r="D88" i="32"/>
  <c r="D30" i="32"/>
  <c r="D26" i="30"/>
  <c r="D92" i="32"/>
  <c r="D6" i="41"/>
  <c r="D217" i="41"/>
  <c r="D283" i="41"/>
  <c r="D55" i="45"/>
  <c r="D88" i="35"/>
  <c r="D107" i="24"/>
  <c r="D11" i="26"/>
  <c r="D68" i="27"/>
  <c r="D98" i="30"/>
  <c r="D27" i="28"/>
  <c r="D6" i="34"/>
  <c r="D36" i="32"/>
  <c r="D146" i="41"/>
  <c r="D40" i="45"/>
  <c r="D28" i="24"/>
  <c r="D81" i="24"/>
  <c r="D18" i="26"/>
  <c r="D35" i="27"/>
  <c r="D25" i="30"/>
  <c r="D14" i="29"/>
  <c r="D13" i="29"/>
  <c r="D92" i="41"/>
  <c r="D16" i="41"/>
  <c r="D372" i="41"/>
  <c r="D20" i="24"/>
  <c r="D73" i="24"/>
  <c r="D71" i="24"/>
  <c r="D21" i="26"/>
  <c r="D57" i="27"/>
  <c r="D3" i="26"/>
  <c r="D82" i="27"/>
  <c r="D82" i="30"/>
  <c r="D9" i="30"/>
  <c r="D22" i="30"/>
  <c r="D8" i="28"/>
  <c r="D32" i="28"/>
  <c r="D29" i="30"/>
  <c r="D68" i="32"/>
  <c r="D60" i="41"/>
  <c r="D95" i="41"/>
  <c r="D114" i="41"/>
  <c r="D328" i="41"/>
  <c r="D69" i="45"/>
  <c r="D425" i="41"/>
  <c r="D139" i="32"/>
  <c r="D150" i="32"/>
  <c r="D161" i="32"/>
  <c r="D227" i="41"/>
  <c r="D170" i="32"/>
  <c r="D147" i="32"/>
  <c r="D176" i="41"/>
  <c r="D140" i="32"/>
  <c r="D158" i="32"/>
  <c r="D232" i="41"/>
  <c r="D151" i="32"/>
  <c r="D162" i="32"/>
  <c r="D402" i="41"/>
  <c r="D228" i="41"/>
  <c r="D263" i="41"/>
  <c r="D144" i="32"/>
  <c r="D155" i="32"/>
  <c r="D177" i="41"/>
  <c r="D427" i="41"/>
  <c r="D137" i="32"/>
  <c r="D344" i="41"/>
  <c r="D224" i="41"/>
  <c r="D233" i="41"/>
  <c r="D141" i="32"/>
  <c r="D159" i="32"/>
  <c r="D229" i="41"/>
  <c r="D264" i="41"/>
  <c r="D168" i="32"/>
  <c r="D152" i="32"/>
  <c r="D163" i="32"/>
  <c r="D403" i="41"/>
  <c r="D156" i="32"/>
  <c r="D424" i="41"/>
  <c r="D345" i="41"/>
  <c r="D225" i="41"/>
  <c r="D260" i="41"/>
  <c r="D138" i="32"/>
  <c r="D265" i="41"/>
  <c r="D142" i="32"/>
  <c r="D160" i="32"/>
  <c r="D164" i="32"/>
  <c r="D404" i="41"/>
  <c r="D167" i="32"/>
  <c r="D153" i="32"/>
  <c r="D346" i="41"/>
  <c r="D226" i="41"/>
  <c r="D171" i="32"/>
  <c r="D157" i="32"/>
  <c r="D175" i="41"/>
  <c r="D401" i="41"/>
  <c r="D405" i="41"/>
  <c r="D231" i="41"/>
  <c r="D257" i="41"/>
  <c r="D143" i="32"/>
  <c r="D154" i="32"/>
  <c r="D165" i="32"/>
  <c r="D347" i="41"/>
  <c r="D262" i="41"/>
  <c r="D426" i="41"/>
  <c r="D343" i="41"/>
  <c r="D258" i="41"/>
  <c r="D169" i="32"/>
  <c r="D166" i="32"/>
  <c r="D423" i="41"/>
  <c r="D148" i="32"/>
  <c r="D259" i="41"/>
  <c r="D145" i="32"/>
  <c r="D149" i="32"/>
  <c r="D230" i="41"/>
  <c r="D261" i="41"/>
  <c r="D146" i="32"/>
  <c r="D74" i="29"/>
  <c r="D76" i="28"/>
  <c r="D44" i="24"/>
  <c r="D30" i="31"/>
  <c r="D13" i="38"/>
  <c r="D83" i="41"/>
  <c r="D205" i="41"/>
  <c r="D234" i="41"/>
  <c r="D16" i="43"/>
  <c r="D27" i="24"/>
  <c r="D108" i="24"/>
  <c r="D105" i="24"/>
  <c r="D62" i="27"/>
  <c r="D59" i="27"/>
  <c r="D26" i="27"/>
  <c r="D11" i="32"/>
  <c r="D31" i="31"/>
  <c r="D92" i="30"/>
  <c r="D121" i="30"/>
  <c r="D102" i="30"/>
  <c r="D48" i="31"/>
  <c r="D22" i="28"/>
  <c r="D33" i="41"/>
  <c r="D142" i="41"/>
  <c r="D200" i="41"/>
  <c r="D366" i="41"/>
  <c r="D11" i="24"/>
  <c r="D57" i="24"/>
  <c r="D74" i="27"/>
  <c r="D6" i="26"/>
  <c r="D18" i="27"/>
  <c r="D4" i="32"/>
  <c r="D8" i="32"/>
  <c r="D28" i="31"/>
  <c r="D113" i="30"/>
  <c r="D8" i="34"/>
  <c r="D23" i="30"/>
  <c r="D25" i="41"/>
  <c r="D202" i="41"/>
  <c r="D304" i="41"/>
  <c r="D248" i="41"/>
  <c r="D51" i="24"/>
  <c r="D24" i="24"/>
  <c r="D41" i="24"/>
  <c r="D86" i="27"/>
  <c r="D40" i="26"/>
  <c r="D10" i="27"/>
  <c r="D22" i="32"/>
  <c r="D31" i="32"/>
  <c r="D12" i="31"/>
  <c r="D25" i="31"/>
  <c r="D14" i="31"/>
  <c r="D17" i="28"/>
  <c r="D7" i="30"/>
  <c r="D38" i="41"/>
  <c r="D207" i="41"/>
  <c r="D329" i="41"/>
  <c r="D361" i="41"/>
  <c r="D118" i="24"/>
  <c r="D1" i="24"/>
  <c r="D1" i="25"/>
  <c r="D11" i="27"/>
  <c r="D16" i="26"/>
  <c r="D39" i="27"/>
  <c r="D38" i="32"/>
  <c r="D43" i="32"/>
  <c r="D28" i="32"/>
  <c r="D55" i="31"/>
  <c r="D6" i="31"/>
  <c r="D7" i="28"/>
  <c r="D6" i="32"/>
  <c r="D11" i="40"/>
  <c r="D199" i="41"/>
  <c r="D362" i="41"/>
  <c r="D13" i="45"/>
  <c r="D71" i="29"/>
  <c r="H188" i="41"/>
  <c r="H33" i="25"/>
  <c r="Q74" i="19"/>
  <c r="H126" i="27" s="1"/>
  <c r="D250" i="41"/>
  <c r="D251" i="41"/>
  <c r="D254" i="41"/>
  <c r="D256" i="41"/>
  <c r="D252" i="41"/>
  <c r="D253" i="41"/>
  <c r="D255" i="41"/>
  <c r="D63" i="45"/>
  <c r="D64" i="45"/>
  <c r="D61" i="45"/>
  <c r="D66" i="45"/>
  <c r="D62" i="45"/>
  <c r="D65" i="45"/>
  <c r="D10" i="47"/>
  <c r="D24" i="47"/>
  <c r="D38" i="47"/>
  <c r="D52" i="47"/>
  <c r="D66" i="47"/>
  <c r="D80" i="47"/>
  <c r="D94" i="47"/>
  <c r="D108" i="47"/>
  <c r="D122" i="47"/>
  <c r="D136" i="47"/>
  <c r="D150" i="47"/>
  <c r="D164" i="47"/>
  <c r="D178" i="47"/>
  <c r="D192" i="47"/>
  <c r="D179" i="47"/>
  <c r="D49" i="47"/>
  <c r="D133" i="47"/>
  <c r="D161" i="47"/>
  <c r="D189" i="47"/>
  <c r="D3" i="47"/>
  <c r="D59" i="47"/>
  <c r="D143" i="47"/>
  <c r="D185" i="47"/>
  <c r="D8" i="47"/>
  <c r="D22" i="47"/>
  <c r="D50" i="47"/>
  <c r="D78" i="47"/>
  <c r="D106" i="47"/>
  <c r="D134" i="47"/>
  <c r="D162" i="47"/>
  <c r="D190" i="47"/>
  <c r="D27" i="47"/>
  <c r="D69" i="47"/>
  <c r="D111" i="47"/>
  <c r="D15" i="47"/>
  <c r="D29" i="47"/>
  <c r="D43" i="47"/>
  <c r="D57" i="47"/>
  <c r="D71" i="47"/>
  <c r="D85" i="47"/>
  <c r="D99" i="47"/>
  <c r="D113" i="47"/>
  <c r="D127" i="47"/>
  <c r="D141" i="47"/>
  <c r="D155" i="47"/>
  <c r="D169" i="47"/>
  <c r="D183" i="47"/>
  <c r="D6" i="47"/>
  <c r="D20" i="47"/>
  <c r="D34" i="47"/>
  <c r="D48" i="47"/>
  <c r="D62" i="47"/>
  <c r="D76" i="47"/>
  <c r="D90" i="47"/>
  <c r="D104" i="47"/>
  <c r="D118" i="47"/>
  <c r="D132" i="47"/>
  <c r="D146" i="47"/>
  <c r="D160" i="47"/>
  <c r="D174" i="47"/>
  <c r="D188" i="47"/>
  <c r="D11" i="47"/>
  <c r="D25" i="47"/>
  <c r="D39" i="47"/>
  <c r="D53" i="47"/>
  <c r="D67" i="47"/>
  <c r="D81" i="47"/>
  <c r="D95" i="47"/>
  <c r="D109" i="47"/>
  <c r="D123" i="47"/>
  <c r="D137" i="47"/>
  <c r="D151" i="47"/>
  <c r="D165" i="47"/>
  <c r="D193" i="47"/>
  <c r="D2" i="47"/>
  <c r="D16" i="47"/>
  <c r="D30" i="47"/>
  <c r="D44" i="47"/>
  <c r="D58" i="47"/>
  <c r="D72" i="47"/>
  <c r="D86" i="47"/>
  <c r="D100" i="47"/>
  <c r="D114" i="47"/>
  <c r="D128" i="47"/>
  <c r="D142" i="47"/>
  <c r="D156" i="47"/>
  <c r="D170" i="47"/>
  <c r="D184" i="47"/>
  <c r="D7" i="47"/>
  <c r="D21" i="47"/>
  <c r="D35" i="47"/>
  <c r="D63" i="47"/>
  <c r="D77" i="47"/>
  <c r="D91" i="47"/>
  <c r="D105" i="47"/>
  <c r="D119" i="47"/>
  <c r="D147" i="47"/>
  <c r="D175" i="47"/>
  <c r="D17" i="47"/>
  <c r="D31" i="47"/>
  <c r="D45" i="47"/>
  <c r="D73" i="47"/>
  <c r="D87" i="47"/>
  <c r="D101" i="47"/>
  <c r="D115" i="47"/>
  <c r="D129" i="47"/>
  <c r="D157" i="47"/>
  <c r="D171" i="47"/>
  <c r="D36" i="47"/>
  <c r="D64" i="47"/>
  <c r="D92" i="47"/>
  <c r="D120" i="47"/>
  <c r="D148" i="47"/>
  <c r="D176" i="47"/>
  <c r="D13" i="47"/>
  <c r="D41" i="47"/>
  <c r="D55" i="47"/>
  <c r="D83" i="47"/>
  <c r="D97" i="47"/>
  <c r="D12" i="47"/>
  <c r="D26" i="47"/>
  <c r="D40" i="47"/>
  <c r="D54" i="47"/>
  <c r="D68" i="47"/>
  <c r="D82" i="47"/>
  <c r="D96" i="47"/>
  <c r="D110" i="47"/>
  <c r="D124" i="47"/>
  <c r="D138" i="47"/>
  <c r="D152" i="47"/>
  <c r="D166" i="47"/>
  <c r="D180" i="47"/>
  <c r="D194" i="47"/>
  <c r="D4" i="47"/>
  <c r="D18" i="47"/>
  <c r="D32" i="47"/>
  <c r="D46" i="47"/>
  <c r="D60" i="47"/>
  <c r="D74" i="47"/>
  <c r="D88" i="47"/>
  <c r="D102" i="47"/>
  <c r="D116" i="47"/>
  <c r="D130" i="47"/>
  <c r="D144" i="47"/>
  <c r="D158" i="47"/>
  <c r="D172" i="47"/>
  <c r="D186" i="47"/>
  <c r="D1" i="47"/>
  <c r="D9" i="47"/>
  <c r="D23" i="47"/>
  <c r="D37" i="47"/>
  <c r="D51" i="47"/>
  <c r="D65" i="47"/>
  <c r="D84" i="47"/>
  <c r="D103" i="47"/>
  <c r="D140" i="47"/>
  <c r="D177" i="47"/>
  <c r="D33" i="47"/>
  <c r="D153" i="47"/>
  <c r="D159" i="47"/>
  <c r="D61" i="47"/>
  <c r="D89" i="47"/>
  <c r="D19" i="47"/>
  <c r="D145" i="47"/>
  <c r="D195" i="47"/>
  <c r="D14" i="47"/>
  <c r="D135" i="47"/>
  <c r="D47" i="47"/>
  <c r="D79" i="47"/>
  <c r="D98" i="47"/>
  <c r="D154" i="47"/>
  <c r="D149" i="47"/>
  <c r="D107" i="47"/>
  <c r="D5" i="47"/>
  <c r="D182" i="47"/>
  <c r="D117" i="47"/>
  <c r="D167" i="47"/>
  <c r="D42" i="47"/>
  <c r="D125" i="47"/>
  <c r="D75" i="47"/>
  <c r="D168" i="47"/>
  <c r="D187" i="47"/>
  <c r="D126" i="47"/>
  <c r="D70" i="47"/>
  <c r="D28" i="47"/>
  <c r="D191" i="47"/>
  <c r="D173" i="47"/>
  <c r="D93" i="47"/>
  <c r="D112" i="47"/>
  <c r="D131" i="47"/>
  <c r="D56" i="47"/>
  <c r="D181" i="47"/>
  <c r="D163" i="47"/>
  <c r="D139" i="47"/>
  <c r="D121" i="47"/>
  <c r="D9" i="35"/>
  <c r="D98" i="41"/>
  <c r="D172" i="41"/>
  <c r="D173" i="41"/>
  <c r="D99" i="41"/>
  <c r="D174" i="41"/>
  <c r="D100" i="41"/>
  <c r="D49" i="41"/>
  <c r="D48" i="41"/>
  <c r="D12" i="33"/>
  <c r="D26" i="33"/>
  <c r="D40" i="33"/>
  <c r="D54" i="33"/>
  <c r="D68" i="33"/>
  <c r="D82" i="33"/>
  <c r="D96" i="33"/>
  <c r="D110" i="33"/>
  <c r="D124" i="33"/>
  <c r="D87" i="33"/>
  <c r="D101" i="33"/>
  <c r="D50" i="33"/>
  <c r="D78" i="33"/>
  <c r="D92" i="33"/>
  <c r="D120" i="33"/>
  <c r="D13" i="33"/>
  <c r="D27" i="33"/>
  <c r="D41" i="33"/>
  <c r="D55" i="33"/>
  <c r="D69" i="33"/>
  <c r="D97" i="33"/>
  <c r="D92" i="31"/>
  <c r="D16" i="33"/>
  <c r="D7" i="33"/>
  <c r="D21" i="33"/>
  <c r="D35" i="33"/>
  <c r="D3" i="33"/>
  <c r="D17" i="33"/>
  <c r="D31" i="33"/>
  <c r="D45" i="33"/>
  <c r="D59" i="33"/>
  <c r="D73" i="33"/>
  <c r="D115" i="33"/>
  <c r="D22" i="33"/>
  <c r="D36" i="33"/>
  <c r="D64" i="33"/>
  <c r="D106" i="33"/>
  <c r="D83" i="33"/>
  <c r="D111" i="33"/>
  <c r="D112" i="33"/>
  <c r="D30" i="33"/>
  <c r="D44" i="33"/>
  <c r="D100" i="33"/>
  <c r="D94" i="31"/>
  <c r="D91" i="33"/>
  <c r="D119" i="33"/>
  <c r="D8" i="33"/>
  <c r="D72" i="33"/>
  <c r="D105" i="33"/>
  <c r="D4" i="33"/>
  <c r="D18" i="33"/>
  <c r="D32" i="33"/>
  <c r="D46" i="33"/>
  <c r="D60" i="33"/>
  <c r="D74" i="33"/>
  <c r="D88" i="33"/>
  <c r="D102" i="33"/>
  <c r="D116" i="33"/>
  <c r="D9" i="33"/>
  <c r="D23" i="33"/>
  <c r="D37" i="33"/>
  <c r="D51" i="33"/>
  <c r="D65" i="33"/>
  <c r="D79" i="33"/>
  <c r="D93" i="33"/>
  <c r="D107" i="33"/>
  <c r="D121" i="33"/>
  <c r="D14" i="33"/>
  <c r="D28" i="33"/>
  <c r="D42" i="33"/>
  <c r="D56" i="33"/>
  <c r="D70" i="33"/>
  <c r="D84" i="33"/>
  <c r="D98" i="33"/>
  <c r="D86" i="33"/>
  <c r="D49" i="33"/>
  <c r="D5" i="33"/>
  <c r="D19" i="33"/>
  <c r="D33" i="33"/>
  <c r="D47" i="33"/>
  <c r="D61" i="33"/>
  <c r="D75" i="33"/>
  <c r="D89" i="33"/>
  <c r="D103" i="33"/>
  <c r="D117" i="33"/>
  <c r="D10" i="33"/>
  <c r="D24" i="33"/>
  <c r="D38" i="33"/>
  <c r="D52" i="33"/>
  <c r="D66" i="33"/>
  <c r="D80" i="33"/>
  <c r="D94" i="33"/>
  <c r="D108" i="33"/>
  <c r="D122" i="33"/>
  <c r="D6" i="33"/>
  <c r="D20" i="33"/>
  <c r="D34" i="33"/>
  <c r="D62" i="33"/>
  <c r="D76" i="33"/>
  <c r="D90" i="33"/>
  <c r="D104" i="33"/>
  <c r="D118" i="33"/>
  <c r="D11" i="33"/>
  <c r="D67" i="33"/>
  <c r="D81" i="33"/>
  <c r="D95" i="33"/>
  <c r="D2" i="33"/>
  <c r="D77" i="33"/>
  <c r="D15" i="33"/>
  <c r="D29" i="33"/>
  <c r="D43" i="33"/>
  <c r="D57" i="33"/>
  <c r="D71" i="33"/>
  <c r="D85" i="33"/>
  <c r="D99" i="33"/>
  <c r="D113" i="33"/>
  <c r="D93" i="31"/>
  <c r="D48" i="33"/>
  <c r="D25" i="33"/>
  <c r="D39" i="33"/>
  <c r="D53" i="33"/>
  <c r="D109" i="33"/>
  <c r="D123" i="33"/>
  <c r="D58" i="33"/>
  <c r="D63" i="33"/>
  <c r="D114" i="33"/>
  <c r="D112" i="32"/>
  <c r="D126" i="32"/>
  <c r="D22" i="26"/>
  <c r="D36" i="26"/>
  <c r="D71" i="32"/>
  <c r="D32" i="30"/>
  <c r="D39" i="30"/>
  <c r="D46" i="30"/>
  <c r="D60" i="32"/>
  <c r="D117" i="32"/>
  <c r="D131" i="32"/>
  <c r="D27" i="26"/>
  <c r="D65" i="32"/>
  <c r="D122" i="32"/>
  <c r="D32" i="26"/>
  <c r="D36" i="30"/>
  <c r="D43" i="30"/>
  <c r="D56" i="32"/>
  <c r="D113" i="32"/>
  <c r="D127" i="32"/>
  <c r="D23" i="26"/>
  <c r="D37" i="26"/>
  <c r="D42" i="30"/>
  <c r="D31" i="26"/>
  <c r="D134" i="32"/>
  <c r="D61" i="32"/>
  <c r="D118" i="32"/>
  <c r="D132" i="32"/>
  <c r="D28" i="26"/>
  <c r="D33" i="30"/>
  <c r="D40" i="30"/>
  <c r="D47" i="30"/>
  <c r="D123" i="32"/>
  <c r="D33" i="26"/>
  <c r="D62" i="32"/>
  <c r="D124" i="32"/>
  <c r="D34" i="26"/>
  <c r="D58" i="32"/>
  <c r="D129" i="32"/>
  <c r="D25" i="26"/>
  <c r="D63" i="32"/>
  <c r="D38" i="30"/>
  <c r="D35" i="26"/>
  <c r="D116" i="32"/>
  <c r="D26" i="26"/>
  <c r="D49" i="30"/>
  <c r="D64" i="32"/>
  <c r="D121" i="32"/>
  <c r="D57" i="32"/>
  <c r="D114" i="32"/>
  <c r="D128" i="32"/>
  <c r="D24" i="26"/>
  <c r="D38" i="26"/>
  <c r="D30" i="30"/>
  <c r="D37" i="30"/>
  <c r="D44" i="30"/>
  <c r="D133" i="32"/>
  <c r="D119" i="32"/>
  <c r="D29" i="26"/>
  <c r="D34" i="30"/>
  <c r="D41" i="30"/>
  <c r="D48" i="30"/>
  <c r="D115" i="32"/>
  <c r="D120" i="32"/>
  <c r="D30" i="26"/>
  <c r="D31" i="30"/>
  <c r="D45" i="30"/>
  <c r="D125" i="32"/>
  <c r="D59" i="32"/>
  <c r="D130" i="32"/>
  <c r="D35" i="30"/>
  <c r="D67" i="32"/>
  <c r="D418" i="41"/>
  <c r="D348" i="41"/>
  <c r="D394" i="41"/>
  <c r="D339" i="41"/>
  <c r="D399" i="41"/>
  <c r="D395" i="41"/>
  <c r="D340" i="41"/>
  <c r="D400" i="41"/>
  <c r="D421" i="41"/>
  <c r="D406" i="41"/>
  <c r="D397" i="41"/>
  <c r="D398" i="41"/>
  <c r="D341" i="41"/>
  <c r="D342" i="41"/>
  <c r="D419" i="41"/>
  <c r="D416" i="41"/>
  <c r="D396" i="41"/>
  <c r="D420" i="41"/>
  <c r="D422" i="41"/>
  <c r="D417" i="41"/>
  <c r="D336" i="41"/>
  <c r="D337" i="41"/>
  <c r="D103" i="41"/>
  <c r="D562" i="24"/>
  <c r="D632" i="24"/>
  <c r="D18" i="35"/>
  <c r="D89" i="29"/>
  <c r="D50" i="28"/>
  <c r="D60" i="45"/>
  <c r="D34" i="45"/>
  <c r="D353" i="41"/>
  <c r="D300" i="41"/>
  <c r="D331" i="41"/>
  <c r="D247" i="41"/>
  <c r="D208" i="41"/>
  <c r="D119" i="41"/>
  <c r="D235" i="41"/>
  <c r="D136" i="41"/>
  <c r="D37" i="41"/>
  <c r="D4" i="39"/>
  <c r="D4" i="38"/>
  <c r="D54" i="41"/>
  <c r="D68" i="41"/>
  <c r="D10" i="34"/>
  <c r="D109" i="30"/>
  <c r="H4" i="34"/>
  <c r="D77" i="31"/>
  <c r="D39" i="29"/>
  <c r="D27" i="32"/>
  <c r="D57" i="30"/>
  <c r="D93" i="32"/>
  <c r="D39" i="31"/>
  <c r="D68" i="30"/>
  <c r="D40" i="28"/>
  <c r="D21" i="32"/>
  <c r="D1" i="31"/>
  <c r="D27" i="30"/>
  <c r="D1" i="33"/>
  <c r="D81" i="31"/>
  <c r="D100" i="30"/>
  <c r="D10" i="29"/>
  <c r="D102" i="32"/>
  <c r="D53" i="31"/>
  <c r="D53" i="30"/>
  <c r="D24" i="28"/>
  <c r="D26" i="32"/>
  <c r="D10" i="31"/>
  <c r="D12" i="30"/>
  <c r="D61" i="27"/>
  <c r="D42" i="27"/>
  <c r="D8" i="27"/>
  <c r="D19" i="27"/>
  <c r="D46" i="26"/>
  <c r="D4" i="26"/>
  <c r="D44" i="26"/>
  <c r="D2" i="26"/>
  <c r="D113" i="24"/>
  <c r="D78" i="24"/>
  <c r="D36" i="24"/>
  <c r="D45" i="24"/>
  <c r="D46" i="24"/>
  <c r="D19" i="24"/>
  <c r="D4" i="24"/>
  <c r="D34" i="32"/>
  <c r="D27" i="27"/>
  <c r="D84" i="27"/>
  <c r="D543" i="24"/>
  <c r="D676" i="24"/>
  <c r="D95" i="31"/>
  <c r="D42" i="28"/>
  <c r="D44" i="45"/>
  <c r="D95" i="45"/>
  <c r="D240" i="41"/>
  <c r="D3" i="43"/>
  <c r="D305" i="41"/>
  <c r="D8" i="43"/>
  <c r="D216" i="41"/>
  <c r="D237" i="41"/>
  <c r="D125" i="41"/>
  <c r="D192" i="41"/>
  <c r="D45" i="41"/>
  <c r="D53" i="41"/>
  <c r="D8" i="40"/>
  <c r="D94" i="41"/>
  <c r="D84" i="41"/>
  <c r="D76" i="32"/>
  <c r="D117" i="30"/>
  <c r="D5" i="34"/>
  <c r="D85" i="31"/>
  <c r="D35" i="29"/>
  <c r="D35" i="32"/>
  <c r="D65" i="30"/>
  <c r="D101" i="32"/>
  <c r="D37" i="31"/>
  <c r="D8" i="30"/>
  <c r="D8" i="35"/>
  <c r="D2" i="32"/>
  <c r="D105" i="30"/>
  <c r="D40" i="29"/>
  <c r="D75" i="32"/>
  <c r="D89" i="31"/>
  <c r="D50" i="30"/>
  <c r="D26" i="28"/>
  <c r="D110" i="32"/>
  <c r="D52" i="31"/>
  <c r="D61" i="30"/>
  <c r="D33" i="28"/>
  <c r="D18" i="31"/>
  <c r="D20" i="30"/>
  <c r="D49" i="27"/>
  <c r="D5" i="27"/>
  <c r="D16" i="27"/>
  <c r="D43" i="26"/>
  <c r="D12" i="26"/>
  <c r="D41" i="26"/>
  <c r="D10" i="26"/>
  <c r="D584" i="24"/>
  <c r="D61" i="24"/>
  <c r="D6" i="43"/>
  <c r="D21" i="40"/>
  <c r="D589" i="24"/>
  <c r="D85" i="35"/>
  <c r="D47" i="28"/>
  <c r="D86" i="29"/>
  <c r="D50" i="45"/>
  <c r="D59" i="45"/>
  <c r="D102" i="45"/>
  <c r="D5" i="43"/>
  <c r="D312" i="41"/>
  <c r="D244" i="41"/>
  <c r="D375" i="41"/>
  <c r="D180" i="41"/>
  <c r="D143" i="41"/>
  <c r="D115" i="41"/>
  <c r="D215" i="41"/>
  <c r="D107" i="41"/>
  <c r="D77" i="41"/>
  <c r="D1" i="39"/>
  <c r="D9" i="40"/>
  <c r="D41" i="32"/>
  <c r="D93" i="30"/>
  <c r="D79" i="32"/>
  <c r="D16" i="31"/>
  <c r="D9" i="29"/>
  <c r="D80" i="31"/>
  <c r="D42" i="29"/>
  <c r="D54" i="32"/>
  <c r="D22" i="31"/>
  <c r="D45" i="29"/>
  <c r="D72" i="32"/>
  <c r="D70" i="31"/>
  <c r="D81" i="30"/>
  <c r="D19" i="29"/>
  <c r="D99" i="32"/>
  <c r="D35" i="31"/>
  <c r="D6" i="30"/>
  <c r="D21" i="28"/>
  <c r="D55" i="32"/>
  <c r="D15" i="31"/>
  <c r="D17" i="30"/>
  <c r="D315" i="24"/>
  <c r="D460" i="24"/>
  <c r="D46" i="35"/>
  <c r="D57" i="29"/>
  <c r="D75" i="29"/>
  <c r="D41" i="45"/>
  <c r="D51" i="45"/>
  <c r="D5" i="45"/>
  <c r="D330" i="41"/>
  <c r="D393" i="41"/>
  <c r="D245" i="41"/>
  <c r="D311" i="41"/>
  <c r="D138" i="41"/>
  <c r="D214" i="41"/>
  <c r="D113" i="41"/>
  <c r="D182" i="41"/>
  <c r="D58" i="41"/>
  <c r="D10" i="41"/>
  <c r="D75" i="41"/>
  <c r="D65" i="41"/>
  <c r="D25" i="32"/>
  <c r="D15" i="30"/>
  <c r="D48" i="32"/>
  <c r="D80" i="30"/>
  <c r="D10" i="35"/>
  <c r="D46" i="31"/>
  <c r="D11" i="28"/>
  <c r="D18" i="32"/>
  <c r="D110" i="30"/>
  <c r="D26" i="29"/>
  <c r="D96" i="32"/>
  <c r="D58" i="31"/>
  <c r="D75" i="30"/>
  <c r="D18" i="28"/>
  <c r="D40" i="32"/>
  <c r="D20" i="31"/>
  <c r="D43" i="29"/>
  <c r="D6" i="35"/>
  <c r="D19" i="32"/>
  <c r="D103" i="30"/>
  <c r="D38" i="29"/>
  <c r="D81" i="32"/>
  <c r="D79" i="31"/>
  <c r="D90" i="30"/>
  <c r="D10" i="28"/>
  <c r="D39" i="26"/>
  <c r="D8" i="26"/>
  <c r="D85" i="27"/>
  <c r="D76" i="27"/>
  <c r="D55" i="27"/>
  <c r="D60" i="27"/>
  <c r="D51" i="27"/>
  <c r="D44" i="27"/>
  <c r="D49" i="24"/>
  <c r="D14" i="24"/>
  <c r="D43" i="24"/>
  <c r="D100" i="24"/>
  <c r="D109" i="24"/>
  <c r="D110" i="24"/>
  <c r="D83" i="24"/>
  <c r="D68" i="24"/>
  <c r="D527" i="24"/>
  <c r="D151" i="24"/>
  <c r="D411" i="41"/>
  <c r="D98" i="27"/>
  <c r="D58" i="29"/>
  <c r="D83" i="45"/>
  <c r="D28" i="45"/>
  <c r="D21" i="45"/>
  <c r="D387" i="41"/>
  <c r="D324" i="41"/>
  <c r="D354" i="41"/>
  <c r="D19" i="43"/>
  <c r="D178" i="41"/>
  <c r="D134" i="41"/>
  <c r="D168" i="41"/>
  <c r="D52" i="41"/>
  <c r="D74" i="41"/>
  <c r="D72" i="41"/>
  <c r="D91" i="41"/>
  <c r="D4" i="41"/>
  <c r="D82" i="31"/>
  <c r="D25" i="29"/>
  <c r="D44" i="32"/>
  <c r="D96" i="30"/>
  <c r="D16" i="34"/>
  <c r="D27" i="31"/>
  <c r="D29" i="28"/>
  <c r="D15" i="32"/>
  <c r="D78" i="30"/>
  <c r="D13" i="28"/>
  <c r="D69" i="32"/>
  <c r="D44" i="31"/>
  <c r="D63" i="30"/>
  <c r="D35" i="28"/>
  <c r="D16" i="32"/>
  <c r="D108" i="30"/>
  <c r="D24" i="29"/>
  <c r="D12" i="34"/>
  <c r="D90" i="31"/>
  <c r="D119" i="30"/>
  <c r="D17" i="29"/>
  <c r="D97" i="32"/>
  <c r="D59" i="31"/>
  <c r="D76" i="30"/>
  <c r="D28" i="28"/>
  <c r="D13" i="26"/>
  <c r="D80" i="27"/>
  <c r="D1" i="26"/>
  <c r="D71" i="27"/>
  <c r="D52" i="27"/>
  <c r="D43" i="27"/>
  <c r="D38" i="27"/>
  <c r="D41" i="27"/>
  <c r="D15" i="27"/>
  <c r="D69" i="24"/>
  <c r="D34" i="24"/>
  <c r="D115" i="24"/>
  <c r="D116" i="24"/>
  <c r="D2" i="24"/>
  <c r="D23" i="24"/>
  <c r="D103" i="24"/>
  <c r="D84" i="24"/>
  <c r="D222" i="24"/>
  <c r="D336" i="24"/>
  <c r="D31" i="35"/>
  <c r="D70" i="28"/>
  <c r="D97" i="31"/>
  <c r="D14" i="45"/>
  <c r="D108" i="45"/>
  <c r="D24" i="45"/>
  <c r="D371" i="41"/>
  <c r="D381" i="41"/>
  <c r="D318" i="41"/>
  <c r="D332" i="41"/>
  <c r="D190" i="41"/>
  <c r="D221" i="41"/>
  <c r="D220" i="41"/>
  <c r="D3" i="41"/>
  <c r="D1" i="41"/>
  <c r="D88" i="41"/>
  <c r="D28" i="41"/>
  <c r="D5" i="40"/>
  <c r="D38" i="31"/>
  <c r="D4" i="28"/>
  <c r="D91" i="31"/>
  <c r="D62" i="30"/>
  <c r="D82" i="32"/>
  <c r="D115" i="30"/>
  <c r="D5" i="35"/>
  <c r="D75" i="31"/>
  <c r="D94" i="30"/>
  <c r="D15" i="28"/>
  <c r="D37" i="32"/>
  <c r="D9" i="31"/>
  <c r="D3" i="30"/>
  <c r="D11" i="35"/>
  <c r="D13" i="32"/>
  <c r="D124" i="30"/>
  <c r="D4" i="29"/>
  <c r="D78" i="32"/>
  <c r="D68" i="31"/>
  <c r="D87" i="30"/>
  <c r="D2" i="29"/>
  <c r="D70" i="32"/>
  <c r="D45" i="31"/>
  <c r="D64" i="30"/>
  <c r="D77" i="27"/>
  <c r="D66" i="27"/>
  <c r="D47" i="27"/>
  <c r="D40" i="27"/>
  <c r="D14" i="27"/>
  <c r="D9" i="27"/>
  <c r="D12" i="27"/>
  <c r="D31" i="27"/>
  <c r="D85" i="24"/>
  <c r="D50" i="24"/>
  <c r="D8" i="24"/>
  <c r="D17" i="24"/>
  <c r="D18" i="24"/>
  <c r="D87" i="24"/>
  <c r="D119" i="24"/>
  <c r="D104" i="24"/>
  <c r="D1" i="27"/>
  <c r="D97" i="24"/>
  <c r="D58" i="24"/>
  <c r="D16" i="24"/>
  <c r="D25" i="24"/>
  <c r="D26" i="24"/>
  <c r="D3" i="24"/>
  <c r="D59" i="24"/>
  <c r="D112" i="24"/>
  <c r="D434" i="24"/>
  <c r="D409" i="24"/>
  <c r="D39" i="35"/>
  <c r="D62" i="28"/>
  <c r="D80" i="29"/>
  <c r="D22" i="45"/>
  <c r="D54" i="45"/>
  <c r="D15" i="43"/>
  <c r="D333" i="41"/>
  <c r="D373" i="41"/>
  <c r="D274" i="41"/>
  <c r="D301" i="41"/>
  <c r="D116" i="41"/>
  <c r="D185" i="41"/>
  <c r="D238" i="41"/>
  <c r="D26" i="41"/>
  <c r="D6" i="40"/>
  <c r="D96" i="41"/>
  <c r="D36" i="41"/>
  <c r="D1" i="40"/>
  <c r="D4" i="35"/>
  <c r="D36" i="31"/>
  <c r="D14" i="28"/>
  <c r="D61" i="31"/>
  <c r="D18" i="30"/>
  <c r="D51" i="32"/>
  <c r="D123" i="30"/>
  <c r="D77" i="32"/>
  <c r="D83" i="31"/>
  <c r="D52" i="30"/>
  <c r="D23" i="28"/>
  <c r="D45" i="32"/>
  <c r="D17" i="31"/>
  <c r="D11" i="30"/>
  <c r="D9" i="34"/>
  <c r="D65" i="31"/>
  <c r="D84" i="30"/>
  <c r="D6" i="29"/>
  <c r="D86" i="32"/>
  <c r="D76" i="31"/>
  <c r="D95" i="30"/>
  <c r="D6" i="28"/>
  <c r="D50" i="32"/>
  <c r="D33" i="31"/>
  <c r="D72" i="30"/>
  <c r="D75" i="27"/>
  <c r="D54" i="27"/>
  <c r="D37" i="27"/>
  <c r="D3" i="27"/>
  <c r="D22" i="27"/>
  <c r="D17" i="27"/>
  <c r="D20" i="27"/>
  <c r="D504" i="24"/>
  <c r="D624" i="24"/>
  <c r="D415" i="41"/>
  <c r="D95" i="27"/>
  <c r="D58" i="28"/>
  <c r="D12" i="24"/>
  <c r="D90" i="24"/>
  <c r="D37" i="24"/>
  <c r="D114" i="24"/>
  <c r="D77" i="24"/>
  <c r="D83" i="27"/>
  <c r="D73" i="27"/>
  <c r="D34" i="27"/>
  <c r="D2" i="27"/>
  <c r="D122" i="30"/>
  <c r="D89" i="32"/>
  <c r="D79" i="30"/>
  <c r="D135" i="32"/>
  <c r="D116" i="30"/>
  <c r="D3" i="35"/>
  <c r="D42" i="31"/>
  <c r="D5" i="28"/>
  <c r="D67" i="31"/>
  <c r="D107" i="30"/>
  <c r="D54" i="30"/>
  <c r="D33" i="29"/>
  <c r="D12" i="40"/>
  <c r="D80" i="41"/>
  <c r="D7" i="40"/>
  <c r="D197" i="41"/>
  <c r="D356" i="41"/>
  <c r="D389" i="41"/>
  <c r="D39" i="45"/>
  <c r="D67" i="45"/>
  <c r="D57" i="28"/>
  <c r="D407" i="41"/>
  <c r="D45" i="35"/>
  <c r="D91" i="24"/>
  <c r="D88" i="24"/>
  <c r="D86" i="24"/>
  <c r="D29" i="24"/>
  <c r="D23" i="27"/>
  <c r="D36" i="28"/>
  <c r="D26" i="31"/>
  <c r="D23" i="31"/>
  <c r="D4" i="31"/>
  <c r="D29" i="29"/>
  <c r="D23" i="29"/>
  <c r="D42" i="32"/>
  <c r="D88" i="31"/>
  <c r="D24" i="31"/>
  <c r="D321" i="41"/>
  <c r="D66" i="29"/>
  <c r="D160" i="24"/>
  <c r="D66" i="24"/>
  <c r="D7" i="26"/>
  <c r="D7" i="34"/>
  <c r="D30" i="28"/>
  <c r="D78" i="31"/>
  <c r="D67" i="30"/>
  <c r="D47" i="41"/>
  <c r="D2" i="41"/>
  <c r="D218" i="41"/>
  <c r="D109" i="41"/>
  <c r="D320" i="41"/>
  <c r="D86" i="45"/>
  <c r="D29" i="45"/>
  <c r="D75" i="24"/>
  <c r="D54" i="24"/>
  <c r="D80" i="24"/>
  <c r="D70" i="24"/>
  <c r="D21" i="24"/>
  <c r="D7" i="27"/>
  <c r="D28" i="27"/>
  <c r="D19" i="28"/>
  <c r="D2" i="31"/>
  <c r="D1" i="35"/>
  <c r="D7" i="31"/>
  <c r="D12" i="28"/>
  <c r="D47" i="31"/>
  <c r="D12" i="29"/>
  <c r="D62" i="31"/>
  <c r="D24" i="30"/>
  <c r="D46" i="32"/>
  <c r="D72" i="31"/>
  <c r="D8" i="31"/>
  <c r="D85" i="30"/>
  <c r="D15" i="41"/>
  <c r="D69" i="41"/>
  <c r="D118" i="41"/>
  <c r="D135" i="41"/>
  <c r="D383" i="41"/>
  <c r="D384" i="41"/>
  <c r="D75" i="45"/>
  <c r="D72" i="45"/>
  <c r="D48" i="28"/>
  <c r="D601" i="24"/>
  <c r="D67" i="24"/>
  <c r="D38" i="24"/>
  <c r="D72" i="24"/>
  <c r="D42" i="24"/>
  <c r="D13" i="24"/>
  <c r="D36" i="27"/>
  <c r="D4" i="27"/>
  <c r="D20" i="26"/>
  <c r="D30" i="29"/>
  <c r="D56" i="31"/>
  <c r="D1" i="28"/>
  <c r="D40" i="31"/>
  <c r="D3" i="28"/>
  <c r="D49" i="31"/>
  <c r="D36" i="29"/>
  <c r="D10" i="32"/>
  <c r="D16" i="30"/>
  <c r="D109" i="32"/>
  <c r="D23" i="32"/>
  <c r="D41" i="31"/>
  <c r="D125" i="30"/>
  <c r="D106" i="41"/>
  <c r="D61" i="41"/>
  <c r="D110" i="41"/>
  <c r="D127" i="41"/>
  <c r="D1" i="43"/>
  <c r="D13" i="43"/>
  <c r="D79" i="45"/>
  <c r="D76" i="45"/>
  <c r="D78" i="29"/>
  <c r="D247" i="24"/>
  <c r="D60" i="30"/>
  <c r="D85" i="32"/>
  <c r="D39" i="32"/>
  <c r="D69" i="31"/>
  <c r="D5" i="31"/>
  <c r="D44" i="41"/>
  <c r="D3" i="40"/>
  <c r="D128" i="41"/>
  <c r="D137" i="41"/>
  <c r="D239" i="41"/>
  <c r="D307" i="41"/>
  <c r="D38" i="45"/>
  <c r="D92" i="27"/>
  <c r="D381" i="24"/>
  <c r="D120" i="24"/>
  <c r="D55" i="24"/>
  <c r="D10" i="24"/>
  <c r="D60" i="24"/>
  <c r="D22" i="24"/>
  <c r="D5" i="24"/>
  <c r="D56" i="27"/>
  <c r="D33" i="27"/>
  <c r="D25" i="27"/>
  <c r="D17" i="26"/>
  <c r="D20" i="29"/>
  <c r="D87" i="31"/>
  <c r="D16" i="28"/>
  <c r="D84" i="31"/>
  <c r="D8" i="29"/>
  <c r="D73" i="31"/>
  <c r="D19" i="30"/>
  <c r="D33" i="32"/>
  <c r="D96" i="24"/>
  <c r="D47" i="24"/>
  <c r="D117" i="24"/>
  <c r="D52" i="24"/>
  <c r="D6" i="24"/>
  <c r="D58" i="27"/>
  <c r="D53" i="27"/>
  <c r="D46" i="27"/>
  <c r="D9" i="26"/>
  <c r="D14" i="26"/>
  <c r="D19" i="26"/>
  <c r="D11" i="29"/>
  <c r="D71" i="31"/>
  <c r="D27" i="29"/>
  <c r="D60" i="31"/>
  <c r="D32" i="29"/>
  <c r="D24" i="32"/>
  <c r="D71" i="30"/>
  <c r="D49" i="32"/>
  <c r="D86" i="30"/>
  <c r="D37" i="28"/>
  <c r="D74" i="32"/>
  <c r="D32" i="32"/>
  <c r="D50" i="31"/>
  <c r="D102" i="41"/>
  <c r="D82" i="41"/>
  <c r="D108" i="41"/>
  <c r="D112" i="41"/>
  <c r="D338" i="41"/>
  <c r="D379" i="41"/>
  <c r="D16" i="45"/>
  <c r="D78" i="28"/>
  <c r="D457" i="24"/>
  <c r="L31" i="44"/>
  <c r="H82" i="45" s="1"/>
  <c r="K31" i="44"/>
  <c r="H81" i="45" s="1"/>
  <c r="N31" i="44"/>
  <c r="H84" i="45" s="1"/>
  <c r="I10" i="35"/>
  <c r="I30" i="22"/>
  <c r="H6" i="40"/>
  <c r="H40" i="45"/>
  <c r="Y400" i="4"/>
  <c r="I1133" i="25" s="1"/>
  <c r="H2148" i="25"/>
  <c r="H1054" i="25"/>
  <c r="Y365" i="4"/>
  <c r="I1058" i="25" s="1"/>
  <c r="I74" i="5"/>
  <c r="H9" i="27"/>
  <c r="H38" i="28"/>
  <c r="H91" i="27"/>
  <c r="H3" i="27"/>
  <c r="H15" i="28"/>
  <c r="P361" i="4"/>
  <c r="P346" i="4" s="1"/>
  <c r="H1059" i="25"/>
  <c r="H2081" i="25"/>
  <c r="H949" i="25"/>
  <c r="H2064" i="25"/>
  <c r="H1965" i="25"/>
  <c r="H845" i="25"/>
  <c r="H623" i="25"/>
  <c r="P225" i="4"/>
  <c r="H636" i="25"/>
  <c r="H388" i="25"/>
  <c r="H434" i="25"/>
  <c r="Y152" i="4"/>
  <c r="I435" i="25" s="1"/>
  <c r="H439" i="25"/>
  <c r="P140" i="4"/>
  <c r="H1573" i="25"/>
  <c r="P105" i="4"/>
  <c r="H244" i="25"/>
  <c r="H1384" i="25"/>
  <c r="H249" i="25"/>
  <c r="H1388" i="25"/>
  <c r="P87" i="4"/>
  <c r="E58" i="5" s="1"/>
  <c r="Y45" i="4"/>
  <c r="I64" i="25" s="1"/>
  <c r="H56" i="25"/>
  <c r="P34" i="4"/>
  <c r="N20" i="44"/>
  <c r="H36" i="45" s="1"/>
  <c r="H37" i="45"/>
  <c r="I89" i="10"/>
  <c r="H100" i="41" s="1"/>
  <c r="I88" i="10"/>
  <c r="H99" i="41" s="1"/>
  <c r="I87" i="10"/>
  <c r="H98" i="41" s="1"/>
  <c r="H76" i="41"/>
  <c r="I412" i="41"/>
  <c r="I408" i="41"/>
  <c r="K202" i="10"/>
  <c r="H289" i="41" s="1"/>
  <c r="M197" i="10"/>
  <c r="I273" i="41" s="1"/>
  <c r="I81" i="33"/>
  <c r="I109" i="33"/>
  <c r="I108" i="33"/>
  <c r="I18" i="33"/>
  <c r="I12" i="33"/>
  <c r="I117" i="33"/>
  <c r="I107" i="33"/>
  <c r="I73" i="33"/>
  <c r="I115" i="33"/>
  <c r="I19" i="33"/>
  <c r="I74" i="33"/>
  <c r="I66" i="33"/>
  <c r="I46" i="33"/>
  <c r="I58" i="33"/>
  <c r="I123" i="33"/>
  <c r="I103" i="33"/>
  <c r="I11" i="33"/>
  <c r="I95" i="33"/>
  <c r="I79" i="33"/>
  <c r="I71" i="33"/>
  <c r="I39" i="33"/>
  <c r="I50" i="33"/>
  <c r="I102" i="33"/>
  <c r="I75" i="33"/>
  <c r="I101" i="33"/>
  <c r="I25" i="33"/>
  <c r="I93" i="33"/>
  <c r="I72" i="33"/>
  <c r="I53" i="33"/>
  <c r="I64" i="33"/>
  <c r="I5" i="33"/>
  <c r="I65" i="33"/>
  <c r="N34" i="44"/>
  <c r="H102" i="45" s="1"/>
  <c r="I32" i="33"/>
  <c r="I4" i="33"/>
  <c r="I89" i="33"/>
  <c r="I87" i="33"/>
  <c r="I85" i="33"/>
  <c r="I27" i="33"/>
  <c r="K34" i="44"/>
  <c r="H99" i="45" s="1"/>
  <c r="I57" i="33"/>
  <c r="I110" i="33"/>
  <c r="I116" i="33"/>
  <c r="I96" i="33"/>
  <c r="I94" i="33"/>
  <c r="I100" i="33"/>
  <c r="I88" i="33"/>
  <c r="I86" i="33"/>
  <c r="I68" i="33"/>
  <c r="I82" i="33"/>
  <c r="I80" i="33"/>
  <c r="I78" i="33"/>
  <c r="I20" i="33"/>
  <c r="I9" i="31"/>
  <c r="I8" i="31"/>
  <c r="I4" i="31"/>
  <c r="I6" i="31"/>
  <c r="J25" i="17"/>
  <c r="I12" i="31" s="1"/>
  <c r="G54" i="17"/>
  <c r="H95" i="31" s="1"/>
  <c r="J42" i="17"/>
  <c r="I35" i="31" s="1"/>
  <c r="H24" i="31"/>
  <c r="H54" i="17"/>
  <c r="H55" i="31" s="1"/>
  <c r="I5" i="31"/>
  <c r="J39" i="17"/>
  <c r="I40" i="17"/>
  <c r="I54" i="17" s="1"/>
  <c r="H56" i="31" s="1"/>
  <c r="H13" i="31"/>
  <c r="I91" i="31"/>
  <c r="I81" i="12"/>
  <c r="I117" i="30"/>
  <c r="H87" i="30"/>
  <c r="I38" i="32"/>
  <c r="I10" i="32"/>
  <c r="I21" i="32"/>
  <c r="I12" i="32"/>
  <c r="I23" i="32"/>
  <c r="I45" i="32"/>
  <c r="I31" i="32"/>
  <c r="I53" i="32"/>
  <c r="I48" i="32"/>
  <c r="I11" i="32"/>
  <c r="I6" i="32"/>
  <c r="I25" i="32"/>
  <c r="I33" i="32"/>
  <c r="I41" i="32"/>
  <c r="I8" i="32"/>
  <c r="H68" i="32"/>
  <c r="I27" i="32"/>
  <c r="I35" i="32"/>
  <c r="I50" i="32"/>
  <c r="I30" i="32"/>
  <c r="I43" i="32"/>
  <c r="F54" i="17"/>
  <c r="H412" i="41"/>
  <c r="I422" i="41"/>
  <c r="I421" i="41"/>
  <c r="I416" i="41"/>
  <c r="I417" i="41"/>
  <c r="I41" i="26"/>
  <c r="I42" i="26"/>
  <c r="I13" i="26"/>
  <c r="I44" i="26"/>
  <c r="I19" i="26"/>
  <c r="I18" i="26"/>
  <c r="I16" i="26"/>
  <c r="I39" i="26"/>
  <c r="I12" i="26"/>
  <c r="I107" i="32"/>
  <c r="I46" i="32"/>
  <c r="I14" i="32"/>
  <c r="I16" i="32"/>
  <c r="I29" i="32"/>
  <c r="I81" i="32"/>
  <c r="I76" i="32"/>
  <c r="I73" i="32"/>
  <c r="I79" i="32"/>
  <c r="I54" i="32"/>
  <c r="I17" i="32"/>
  <c r="I19" i="32"/>
  <c r="I37" i="32"/>
  <c r="I89" i="32"/>
  <c r="I84" i="32"/>
  <c r="I85" i="32"/>
  <c r="I39" i="32"/>
  <c r="I49" i="32"/>
  <c r="I51" i="32"/>
  <c r="I82" i="32"/>
  <c r="I78" i="32"/>
  <c r="I47" i="32"/>
  <c r="I7" i="32"/>
  <c r="I9" i="32"/>
  <c r="I90" i="32"/>
  <c r="I86" i="32"/>
  <c r="I105" i="32"/>
  <c r="I100" i="32"/>
  <c r="I101" i="32"/>
  <c r="I74" i="32"/>
  <c r="I108" i="32"/>
  <c r="I55" i="32"/>
  <c r="I15" i="32"/>
  <c r="I20" i="32"/>
  <c r="I22" i="32"/>
  <c r="I98" i="32"/>
  <c r="I94" i="32"/>
  <c r="I13" i="32"/>
  <c r="I18" i="32"/>
  <c r="I28" i="32"/>
  <c r="I106" i="32"/>
  <c r="I102" i="32"/>
  <c r="I93" i="32"/>
  <c r="I24" i="32"/>
  <c r="I26" i="32"/>
  <c r="I36" i="32"/>
  <c r="I88" i="32"/>
  <c r="I75" i="32"/>
  <c r="I110" i="32"/>
  <c r="I87" i="32"/>
  <c r="I32" i="32"/>
  <c r="I34" i="32"/>
  <c r="I44" i="32"/>
  <c r="I96" i="32"/>
  <c r="I83" i="32"/>
  <c r="I103" i="32"/>
  <c r="I40" i="32"/>
  <c r="I42" i="32"/>
  <c r="I104" i="32"/>
  <c r="I91" i="32"/>
  <c r="J81" i="10"/>
  <c r="H82" i="41" s="1"/>
  <c r="I406" i="41"/>
  <c r="H285" i="41"/>
  <c r="K38" i="10"/>
  <c r="M42" i="10" s="1"/>
  <c r="I29" i="41" s="1"/>
  <c r="M35" i="10"/>
  <c r="I19" i="41" s="1"/>
  <c r="H81" i="10"/>
  <c r="H80" i="41" s="1"/>
  <c r="I59" i="41"/>
  <c r="K180" i="10"/>
  <c r="H249" i="41" s="1"/>
  <c r="H77" i="41"/>
  <c r="K80" i="10"/>
  <c r="K81" i="10" s="1"/>
  <c r="H83" i="41" s="1"/>
  <c r="I193" i="41"/>
  <c r="H59" i="41"/>
  <c r="I245" i="41"/>
  <c r="K78" i="10"/>
  <c r="H75" i="41" s="1"/>
  <c r="I185" i="41"/>
  <c r="K103" i="10"/>
  <c r="H115" i="41" s="1"/>
  <c r="H111" i="41"/>
  <c r="L216" i="10"/>
  <c r="M218" i="10" s="1"/>
  <c r="M45" i="10"/>
  <c r="I32" i="41" s="1"/>
  <c r="M14" i="10"/>
  <c r="I3" i="41" s="1"/>
  <c r="M15" i="10"/>
  <c r="I4" i="41" s="1"/>
  <c r="I24" i="10"/>
  <c r="I25" i="10" s="1"/>
  <c r="H12" i="41" s="1"/>
  <c r="M18" i="10"/>
  <c r="I7" i="41" s="1"/>
  <c r="H16" i="41"/>
  <c r="I419" i="41"/>
  <c r="I418" i="41"/>
  <c r="I415" i="41"/>
  <c r="I414" i="41"/>
  <c r="I413" i="41"/>
  <c r="I420" i="41"/>
  <c r="H33" i="41"/>
  <c r="M216" i="10"/>
  <c r="I290" i="41" s="1"/>
  <c r="M12" i="10"/>
  <c r="I1" i="41" s="1"/>
  <c r="I184" i="41"/>
  <c r="M13" i="10"/>
  <c r="I2" i="41" s="1"/>
  <c r="M36" i="10"/>
  <c r="I411" i="41"/>
  <c r="M16" i="10"/>
  <c r="I5" i="41" s="1"/>
  <c r="K150" i="10"/>
  <c r="H192" i="41" s="1"/>
  <c r="H329" i="41"/>
  <c r="I410" i="41"/>
  <c r="M17" i="10"/>
  <c r="I6" i="41" s="1"/>
  <c r="M19" i="10"/>
  <c r="I8" i="41" s="1"/>
  <c r="M237" i="10"/>
  <c r="I348" i="41" s="1"/>
  <c r="M20" i="10"/>
  <c r="I9" i="41" s="1"/>
  <c r="L237" i="10"/>
  <c r="M240" i="10" s="1"/>
  <c r="I278" i="41"/>
  <c r="K46" i="10"/>
  <c r="H37" i="41" s="1"/>
  <c r="I281" i="41"/>
  <c r="I15" i="41"/>
  <c r="I21" i="25"/>
  <c r="I103" i="30"/>
  <c r="I99" i="30"/>
  <c r="I108" i="30"/>
  <c r="I114" i="30"/>
  <c r="I119" i="30"/>
  <c r="I91" i="30"/>
  <c r="I107" i="30"/>
  <c r="I118" i="30"/>
  <c r="H81" i="12"/>
  <c r="I119" i="12"/>
  <c r="H125" i="30" s="1"/>
  <c r="I96" i="30"/>
  <c r="I102" i="30"/>
  <c r="I125" i="30"/>
  <c r="I23" i="12"/>
  <c r="H24" i="30" s="1"/>
  <c r="I124" i="30"/>
  <c r="I101" i="30"/>
  <c r="I122" i="30"/>
  <c r="I104" i="30"/>
  <c r="I123" i="30"/>
  <c r="I112" i="30"/>
  <c r="I100" i="30"/>
  <c r="I110" i="30"/>
  <c r="I115" i="30"/>
  <c r="I105" i="30"/>
  <c r="I93" i="30"/>
  <c r="I116" i="30"/>
  <c r="I113" i="12"/>
  <c r="H113" i="30" s="1"/>
  <c r="K46" i="12"/>
  <c r="I29" i="30" s="1"/>
  <c r="I88" i="30"/>
  <c r="I89" i="30"/>
  <c r="I80" i="30"/>
  <c r="I87" i="30"/>
  <c r="I79" i="30"/>
  <c r="I15" i="12"/>
  <c r="K71" i="12" s="1"/>
  <c r="I55" i="30" s="1"/>
  <c r="I86" i="30"/>
  <c r="K52" i="12"/>
  <c r="I82" i="30"/>
  <c r="I85" i="30"/>
  <c r="I84" i="30"/>
  <c r="I83" i="30"/>
  <c r="I78" i="30"/>
  <c r="I407" i="41"/>
  <c r="K196" i="10"/>
  <c r="M201" i="10" s="1"/>
  <c r="I98" i="33"/>
  <c r="I105" i="33"/>
  <c r="I112" i="33"/>
  <c r="I119" i="33"/>
  <c r="I7" i="33"/>
  <c r="I14" i="33"/>
  <c r="I21" i="33"/>
  <c r="I36" i="33"/>
  <c r="I106" i="33"/>
  <c r="I113" i="33"/>
  <c r="I120" i="33"/>
  <c r="I8" i="33"/>
  <c r="I15" i="33"/>
  <c r="I22" i="33"/>
  <c r="I29" i="33"/>
  <c r="I44" i="33"/>
  <c r="I51" i="33"/>
  <c r="I43" i="33"/>
  <c r="L34" i="44"/>
  <c r="I90" i="33"/>
  <c r="I97" i="33"/>
  <c r="I104" i="33"/>
  <c r="I111" i="33"/>
  <c r="I118" i="33"/>
  <c r="I6" i="33"/>
  <c r="I13" i="33"/>
  <c r="I28" i="33"/>
  <c r="I35" i="33"/>
  <c r="I34" i="33"/>
  <c r="I41" i="33"/>
  <c r="I48" i="33"/>
  <c r="I55" i="33"/>
  <c r="I62" i="33"/>
  <c r="I69" i="33"/>
  <c r="I84" i="33"/>
  <c r="I91" i="33"/>
  <c r="M34" i="44"/>
  <c r="H101" i="45" s="1"/>
  <c r="I42" i="33"/>
  <c r="I49" i="33"/>
  <c r="I56" i="33"/>
  <c r="I63" i="33"/>
  <c r="I70" i="33"/>
  <c r="I77" i="33"/>
  <c r="I92" i="33"/>
  <c r="I99" i="33"/>
  <c r="I26" i="33"/>
  <c r="I33" i="33"/>
  <c r="I40" i="33"/>
  <c r="I47" i="33"/>
  <c r="I54" i="33"/>
  <c r="I61" i="33"/>
  <c r="I76" i="33"/>
  <c r="I83" i="33"/>
  <c r="I122" i="33"/>
  <c r="I10" i="33"/>
  <c r="I17" i="33"/>
  <c r="I24" i="33"/>
  <c r="I31" i="33"/>
  <c r="I38" i="33"/>
  <c r="I45" i="33"/>
  <c r="I60" i="33"/>
  <c r="I67" i="33"/>
  <c r="I114" i="33"/>
  <c r="I121" i="33"/>
  <c r="I9" i="33"/>
  <c r="I16" i="33"/>
  <c r="I23" i="33"/>
  <c r="I30" i="33"/>
  <c r="I37" i="33"/>
  <c r="I52" i="33"/>
  <c r="M20" i="44"/>
  <c r="H35" i="45" s="1"/>
  <c r="L20" i="44"/>
  <c r="K20" i="44"/>
  <c r="H33" i="45" s="1"/>
  <c r="I21" i="26"/>
  <c r="I14" i="26"/>
  <c r="I17" i="26"/>
  <c r="I20" i="26"/>
  <c r="I45" i="26"/>
  <c r="I40" i="26"/>
  <c r="I43" i="26"/>
  <c r="I15" i="26"/>
  <c r="M33" i="44"/>
  <c r="H95" i="45" s="1"/>
  <c r="N33" i="44"/>
  <c r="H96" i="45" s="1"/>
  <c r="I2" i="24"/>
  <c r="K33" i="44"/>
  <c r="H93" i="45" s="1"/>
  <c r="I234" i="41"/>
  <c r="I236" i="41"/>
  <c r="I235" i="41"/>
  <c r="I182" i="41"/>
  <c r="I181" i="41"/>
  <c r="I106" i="41"/>
  <c r="I105" i="41"/>
  <c r="I13" i="41"/>
  <c r="I22" i="25"/>
  <c r="I279" i="41"/>
  <c r="I241" i="41"/>
  <c r="I169" i="41"/>
  <c r="I107" i="41"/>
  <c r="I54" i="41"/>
  <c r="I1175" i="25"/>
  <c r="I16" i="41"/>
  <c r="I67" i="41"/>
  <c r="I64" i="41"/>
  <c r="I66" i="41"/>
  <c r="I52" i="41"/>
  <c r="I55" i="41"/>
  <c r="I171" i="41"/>
  <c r="H148" i="25"/>
  <c r="D88" i="29"/>
  <c r="D113" i="27"/>
  <c r="D43" i="28"/>
  <c r="D106" i="27"/>
  <c r="D91" i="27"/>
  <c r="D32" i="35"/>
  <c r="D100" i="35"/>
  <c r="D37" i="35"/>
  <c r="D538" i="24"/>
  <c r="D606" i="24"/>
  <c r="D593" i="24"/>
  <c r="D125" i="27"/>
  <c r="D94" i="27"/>
  <c r="D16" i="38"/>
  <c r="D73" i="29"/>
  <c r="D114" i="27"/>
  <c r="D123" i="27"/>
  <c r="D98" i="35"/>
  <c r="D86" i="35"/>
  <c r="D646" i="24"/>
  <c r="D317" i="24"/>
  <c r="D598" i="24"/>
  <c r="D576" i="24"/>
  <c r="D23" i="35"/>
  <c r="D63" i="24"/>
  <c r="D328" i="24"/>
  <c r="D419" i="24"/>
  <c r="D178" i="24"/>
  <c r="D551" i="24"/>
  <c r="D85" i="29"/>
  <c r="D279" i="41"/>
  <c r="D19" i="35"/>
  <c r="D423" i="24"/>
  <c r="D204" i="24"/>
  <c r="D411" i="24"/>
  <c r="D609" i="24"/>
  <c r="D443" i="24"/>
  <c r="D106" i="35"/>
  <c r="D408" i="41"/>
  <c r="D580" i="24"/>
  <c r="D500" i="24"/>
  <c r="D300" i="24"/>
  <c r="D297" i="24"/>
  <c r="D408" i="24"/>
  <c r="D340" i="24"/>
  <c r="D210" i="24"/>
  <c r="D679" i="24"/>
  <c r="D491" i="24"/>
  <c r="D201" i="24"/>
  <c r="D256" i="24"/>
  <c r="D236" i="24"/>
  <c r="D266" i="24"/>
  <c r="D194" i="24"/>
  <c r="K35" i="44"/>
  <c r="H105" i="45" s="1"/>
  <c r="N16" i="44"/>
  <c r="H30" i="45" s="1"/>
  <c r="N35" i="44"/>
  <c r="H108" i="45" s="1"/>
  <c r="D26" i="35"/>
  <c r="D89" i="35"/>
  <c r="D604" i="24"/>
  <c r="D673" i="24"/>
  <c r="D245" i="24"/>
  <c r="D389" i="24"/>
  <c r="D563" i="24"/>
  <c r="D228" i="24"/>
  <c r="D332" i="24"/>
  <c r="D213" i="24"/>
  <c r="D298" i="24"/>
  <c r="D147" i="24"/>
  <c r="D232" i="24"/>
  <c r="G7" i="7"/>
  <c r="I48" i="10"/>
  <c r="I49" i="10" s="1"/>
  <c r="H43" i="41" s="1"/>
  <c r="E7" i="12"/>
  <c r="E7" i="10"/>
  <c r="E7" i="19"/>
  <c r="C7" i="5"/>
  <c r="E7" i="18"/>
  <c r="F7" i="16"/>
  <c r="D7" i="42"/>
  <c r="E7" i="14"/>
  <c r="E7" i="17"/>
  <c r="G7" i="9"/>
  <c r="E7" i="21"/>
  <c r="C7" i="6"/>
  <c r="F7" i="4"/>
  <c r="H48" i="10"/>
  <c r="D17" i="40"/>
  <c r="D158" i="24"/>
  <c r="D224" i="24"/>
  <c r="D290" i="24"/>
  <c r="D387" i="24"/>
  <c r="D453" i="24"/>
  <c r="D519" i="24"/>
  <c r="D618" i="24"/>
  <c r="D390" i="24"/>
  <c r="D136" i="24"/>
  <c r="D202" i="24"/>
  <c r="D268" i="24"/>
  <c r="D464" i="24"/>
  <c r="D164" i="24"/>
  <c r="D230" i="24"/>
  <c r="D296" i="24"/>
  <c r="D393" i="24"/>
  <c r="D459" i="24"/>
  <c r="D525" i="24"/>
  <c r="D592" i="24"/>
  <c r="D658" i="24"/>
  <c r="D642" i="24"/>
  <c r="D167" i="24"/>
  <c r="D233" i="24"/>
  <c r="D299" i="24"/>
  <c r="D93" i="29"/>
  <c r="D174" i="24"/>
  <c r="D240" i="24"/>
  <c r="D306" i="24"/>
  <c r="D403" i="24"/>
  <c r="D470" i="24"/>
  <c r="D536" i="24"/>
  <c r="D651" i="24"/>
  <c r="D456" i="24"/>
  <c r="D152" i="24"/>
  <c r="D218" i="24"/>
  <c r="D301" i="24"/>
  <c r="D555" i="24"/>
  <c r="D180" i="24"/>
  <c r="D246" i="24"/>
  <c r="D313" i="24"/>
  <c r="D410" i="24"/>
  <c r="D476" i="24"/>
  <c r="D542" i="24"/>
  <c r="D608" i="24"/>
  <c r="D674" i="24"/>
  <c r="D675" i="24"/>
  <c r="D183" i="24"/>
  <c r="D249" i="24"/>
  <c r="D316" i="24"/>
  <c r="D149" i="24"/>
  <c r="D248" i="24"/>
  <c r="D331" i="24"/>
  <c r="D445" i="24"/>
  <c r="D544" i="24"/>
  <c r="D309" i="24"/>
  <c r="D128" i="24"/>
  <c r="D227" i="24"/>
  <c r="D415" i="24"/>
  <c r="D155" i="24"/>
  <c r="D255" i="24"/>
  <c r="D337" i="24"/>
  <c r="D451" i="24"/>
  <c r="D550" i="24"/>
  <c r="D633" i="24"/>
  <c r="D617" i="24"/>
  <c r="D192" i="24"/>
  <c r="D274" i="24"/>
  <c r="D388" i="24"/>
  <c r="D454" i="24"/>
  <c r="D520" i="24"/>
  <c r="D586" i="24"/>
  <c r="D652" i="24"/>
  <c r="D634" i="24"/>
  <c r="D681" i="24"/>
  <c r="D186" i="24"/>
  <c r="D253" i="24"/>
  <c r="D319" i="24"/>
  <c r="D416" i="24"/>
  <c r="D482" i="24"/>
  <c r="D548" i="24"/>
  <c r="D614" i="24"/>
  <c r="D680" i="24"/>
  <c r="D422" i="24"/>
  <c r="D132" i="24"/>
  <c r="D198" i="24"/>
  <c r="D264" i="24"/>
  <c r="D330" i="24"/>
  <c r="D427" i="24"/>
  <c r="D502" i="24"/>
  <c r="D284" i="24"/>
  <c r="D480" i="24"/>
  <c r="D168" i="24"/>
  <c r="D234" i="24"/>
  <c r="D406" i="24"/>
  <c r="D146" i="24"/>
  <c r="D212" i="24"/>
  <c r="D278" i="24"/>
  <c r="D376" i="24"/>
  <c r="D442" i="24"/>
  <c r="D508" i="24"/>
  <c r="D574" i="24"/>
  <c r="D640" i="24"/>
  <c r="D585" i="24"/>
  <c r="D285" i="24"/>
  <c r="D531" i="24"/>
  <c r="D612" i="24"/>
  <c r="D605" i="24"/>
  <c r="D588" i="24"/>
  <c r="D53" i="35"/>
  <c r="D13" i="40"/>
  <c r="D166" i="24"/>
  <c r="D257" i="24"/>
  <c r="D339" i="24"/>
  <c r="D461" i="24"/>
  <c r="D552" i="24"/>
  <c r="D326" i="24"/>
  <c r="D144" i="24"/>
  <c r="D235" i="24"/>
  <c r="D440" i="24"/>
  <c r="D172" i="24"/>
  <c r="D263" i="24"/>
  <c r="D377" i="24"/>
  <c r="D468" i="24"/>
  <c r="D558" i="24"/>
  <c r="D641" i="24"/>
  <c r="D659" i="24"/>
  <c r="D200" i="24"/>
  <c r="D283" i="24"/>
  <c r="D396" i="24"/>
  <c r="D462" i="24"/>
  <c r="D528" i="24"/>
  <c r="D595" i="24"/>
  <c r="D661" i="24"/>
  <c r="D650" i="24"/>
  <c r="D129" i="24"/>
  <c r="D195" i="24"/>
  <c r="D261" i="24"/>
  <c r="D327" i="24"/>
  <c r="D424" i="24"/>
  <c r="D490" i="24"/>
  <c r="D556" i="24"/>
  <c r="D623" i="24"/>
  <c r="D31" i="24"/>
  <c r="D430" i="24"/>
  <c r="D140" i="24"/>
  <c r="D206" i="24"/>
  <c r="D272" i="24"/>
  <c r="D338" i="24"/>
  <c r="D435" i="24"/>
  <c r="D510" i="24"/>
  <c r="D292" i="24"/>
  <c r="D488" i="24"/>
  <c r="D176" i="24"/>
  <c r="D242" i="24"/>
  <c r="D447" i="24"/>
  <c r="D154" i="24"/>
  <c r="D221" i="24"/>
  <c r="D287" i="24"/>
  <c r="D384" i="24"/>
  <c r="D450" i="24"/>
  <c r="D516" i="24"/>
  <c r="D582" i="24"/>
  <c r="D648" i="24"/>
  <c r="D594" i="24"/>
  <c r="D342" i="24"/>
  <c r="D539" i="24"/>
  <c r="D645" i="24"/>
  <c r="D638" i="24"/>
  <c r="D621" i="24"/>
  <c r="D61" i="35"/>
  <c r="D414" i="41"/>
  <c r="D27" i="35"/>
  <c r="D91" i="35"/>
  <c r="D84" i="35"/>
  <c r="D62" i="35"/>
  <c r="D33" i="35"/>
  <c r="D97" i="35"/>
  <c r="D60" i="35"/>
  <c r="D47" i="35"/>
  <c r="D412" i="41"/>
  <c r="D50" i="35"/>
  <c r="D413" i="41"/>
  <c r="D9" i="28"/>
  <c r="D96" i="31"/>
  <c r="D115" i="27"/>
  <c r="D52" i="29"/>
  <c r="D120" i="27"/>
  <c r="D65" i="29"/>
  <c r="D19" i="40"/>
  <c r="D84" i="29"/>
  <c r="D54" i="28"/>
  <c r="D87" i="27"/>
  <c r="D67" i="28"/>
  <c r="D14" i="38"/>
  <c r="D70" i="29"/>
  <c r="D18" i="40"/>
  <c r="D14" i="40"/>
  <c r="D182" i="24"/>
  <c r="D265" i="24"/>
  <c r="D379" i="24"/>
  <c r="D478" i="24"/>
  <c r="D561" i="24"/>
  <c r="D382" i="24"/>
  <c r="D161" i="24"/>
  <c r="D243" i="24"/>
  <c r="D448" i="24"/>
  <c r="D189" i="24"/>
  <c r="D271" i="24"/>
  <c r="D385" i="24"/>
  <c r="D484" i="24"/>
  <c r="D567" i="24"/>
  <c r="D649" i="24"/>
  <c r="D125" i="24"/>
  <c r="D208" i="24"/>
  <c r="D291" i="24"/>
  <c r="D404" i="24"/>
  <c r="D471" i="24"/>
  <c r="D537" i="24"/>
  <c r="D603" i="24"/>
  <c r="D669" i="24"/>
  <c r="D667" i="24"/>
  <c r="D137" i="24"/>
  <c r="D203" i="24"/>
  <c r="D269" i="24"/>
  <c r="D335" i="24"/>
  <c r="D432" i="24"/>
  <c r="D499" i="24"/>
  <c r="D565" i="24"/>
  <c r="D631" i="24"/>
  <c r="D477" i="24"/>
  <c r="D455" i="24"/>
  <c r="D148" i="24"/>
  <c r="D214" i="24"/>
  <c r="D280" i="24"/>
  <c r="D378" i="24"/>
  <c r="D444" i="24"/>
  <c r="D518" i="24"/>
  <c r="D308" i="24"/>
  <c r="D521" i="24"/>
  <c r="D184" i="24"/>
  <c r="D251" i="24"/>
  <c r="D463" i="24"/>
  <c r="D163" i="24"/>
  <c r="D229" i="24"/>
  <c r="D295" i="24"/>
  <c r="D392" i="24"/>
  <c r="D458" i="24"/>
  <c r="D524" i="24"/>
  <c r="D590" i="24"/>
  <c r="D657" i="24"/>
  <c r="D610" i="24"/>
  <c r="D398" i="24"/>
  <c r="D597" i="24"/>
  <c r="D620" i="24"/>
  <c r="D671" i="24"/>
  <c r="D655" i="24"/>
  <c r="D69" i="35"/>
  <c r="D16" i="35"/>
  <c r="D35" i="35"/>
  <c r="D99" i="35"/>
  <c r="D108" i="35"/>
  <c r="D70" i="35"/>
  <c r="D278" i="41"/>
  <c r="D41" i="35"/>
  <c r="D105" i="35"/>
  <c r="D76" i="35"/>
  <c r="D55" i="35"/>
  <c r="D281" i="41"/>
  <c r="D58" i="35"/>
  <c r="D73" i="28"/>
  <c r="D107" i="27"/>
  <c r="D79" i="28"/>
  <c r="D15" i="40"/>
  <c r="D191" i="24"/>
  <c r="D273" i="24"/>
  <c r="D395" i="24"/>
  <c r="D486" i="24"/>
  <c r="D577" i="24"/>
  <c r="D431" i="24"/>
  <c r="D169" i="24"/>
  <c r="D252" i="24"/>
  <c r="D514" i="24"/>
  <c r="D197" i="24"/>
  <c r="D279" i="24"/>
  <c r="D401" i="24"/>
  <c r="D492" i="24"/>
  <c r="D575" i="24"/>
  <c r="D666" i="24"/>
  <c r="D134" i="24"/>
  <c r="D216" i="24"/>
  <c r="D307" i="24"/>
  <c r="D413" i="24"/>
  <c r="D479" i="24"/>
  <c r="D545" i="24"/>
  <c r="D611" i="24"/>
  <c r="D677" i="24"/>
  <c r="D341" i="24"/>
  <c r="D145" i="24"/>
  <c r="D211" i="24"/>
  <c r="D277" i="24"/>
  <c r="D375" i="24"/>
  <c r="D441" i="24"/>
  <c r="D507" i="24"/>
  <c r="D573" i="24"/>
  <c r="D639" i="24"/>
  <c r="D559" i="24"/>
  <c r="D505" i="24"/>
  <c r="D156" i="24"/>
  <c r="D223" i="24"/>
  <c r="D289" i="24"/>
  <c r="D386" i="24"/>
  <c r="D452" i="24"/>
  <c r="D526" i="24"/>
  <c r="D325" i="24"/>
  <c r="D546" i="24"/>
  <c r="D193" i="24"/>
  <c r="D259" i="24"/>
  <c r="D513" i="24"/>
  <c r="D171" i="24"/>
  <c r="D237" i="24"/>
  <c r="D303" i="24"/>
  <c r="D400" i="24"/>
  <c r="D466" i="24"/>
  <c r="D533" i="24"/>
  <c r="D599" i="24"/>
  <c r="D665" i="24"/>
  <c r="D627" i="24"/>
  <c r="D407" i="24"/>
  <c r="D630" i="24"/>
  <c r="D613" i="24"/>
  <c r="D654" i="24"/>
  <c r="D30" i="24"/>
  <c r="D13" i="35"/>
  <c r="D77" i="35"/>
  <c r="D40" i="35"/>
  <c r="D43" i="35"/>
  <c r="D107" i="35"/>
  <c r="D14" i="35"/>
  <c r="D78" i="35"/>
  <c r="D12" i="35"/>
  <c r="D49" i="35"/>
  <c r="D410" i="41"/>
  <c r="D92" i="35"/>
  <c r="D63" i="35"/>
  <c r="D64" i="35"/>
  <c r="D66" i="35"/>
  <c r="D24" i="35"/>
  <c r="D62" i="29"/>
  <c r="D99" i="27"/>
  <c r="D71" i="28"/>
  <c r="D104" i="27"/>
  <c r="D49" i="29"/>
  <c r="D122" i="27"/>
  <c r="D67" i="29"/>
  <c r="D16" i="40"/>
  <c r="D81" i="29"/>
  <c r="D51" i="28"/>
  <c r="D116" i="27"/>
  <c r="D53" i="29"/>
  <c r="D121" i="27"/>
  <c r="D94" i="29"/>
  <c r="D199" i="24"/>
  <c r="D282" i="24"/>
  <c r="D412" i="24"/>
  <c r="D494" i="24"/>
  <c r="D602" i="24"/>
  <c r="D481" i="24"/>
  <c r="D177" i="24"/>
  <c r="D260" i="24"/>
  <c r="D683" i="24"/>
  <c r="D205" i="24"/>
  <c r="D288" i="24"/>
  <c r="D418" i="24"/>
  <c r="D501" i="24"/>
  <c r="D583" i="24"/>
  <c r="D93" i="24"/>
  <c r="D142" i="24"/>
  <c r="D225" i="24"/>
  <c r="D324" i="24"/>
  <c r="D421" i="24"/>
  <c r="D487" i="24"/>
  <c r="D553" i="24"/>
  <c r="D619" i="24"/>
  <c r="D62" i="24"/>
  <c r="D472" i="24"/>
  <c r="D153" i="24"/>
  <c r="D220" i="24"/>
  <c r="D286" i="24"/>
  <c r="D383" i="24"/>
  <c r="D449" i="24"/>
  <c r="D515" i="24"/>
  <c r="D581" i="24"/>
  <c r="D647" i="24"/>
  <c r="D94" i="24"/>
  <c r="D530" i="24"/>
  <c r="D165" i="24"/>
  <c r="D231" i="24"/>
  <c r="D124" i="24"/>
  <c r="D323" i="24"/>
  <c r="D668" i="24"/>
  <c r="D276" i="24"/>
  <c r="D238" i="24"/>
  <c r="D517" i="24"/>
  <c r="D150" i="24"/>
  <c r="D380" i="24"/>
  <c r="D570" i="24"/>
  <c r="D496" i="24"/>
  <c r="D244" i="24"/>
  <c r="D465" i="24"/>
  <c r="D656" i="24"/>
  <c r="D123" i="24"/>
  <c r="D305" i="24"/>
  <c r="D469" i="24"/>
  <c r="D397" i="24"/>
  <c r="D209" i="24"/>
  <c r="D682" i="24"/>
  <c r="D254" i="24"/>
  <c r="D417" i="24"/>
  <c r="D549" i="24"/>
  <c r="D92" i="24"/>
  <c r="D473" i="24"/>
  <c r="D596" i="24"/>
  <c r="D637" i="24"/>
  <c r="D93" i="35"/>
  <c r="D51" i="35"/>
  <c r="D28" i="35"/>
  <c r="D94" i="35"/>
  <c r="D25" i="35"/>
  <c r="D20" i="35"/>
  <c r="D71" i="35"/>
  <c r="D34" i="35"/>
  <c r="D56" i="35"/>
  <c r="D65" i="28"/>
  <c r="D101" i="27"/>
  <c r="D77" i="29"/>
  <c r="D112" i="27"/>
  <c r="D68" i="28"/>
  <c r="D90" i="27"/>
  <c r="D46" i="28"/>
  <c r="D64" i="29"/>
  <c r="D61" i="29"/>
  <c r="D105" i="27"/>
  <c r="D50" i="29"/>
  <c r="D11" i="38"/>
  <c r="D72" i="29"/>
  <c r="D20" i="38"/>
  <c r="D46" i="45"/>
  <c r="D10" i="45"/>
  <c r="D57" i="45"/>
  <c r="D98" i="45"/>
  <c r="D36" i="45"/>
  <c r="D105" i="45"/>
  <c r="D31" i="45"/>
  <c r="D92" i="45"/>
  <c r="D7" i="45"/>
  <c r="D49" i="45"/>
  <c r="D78" i="45"/>
  <c r="D97" i="45"/>
  <c r="D2" i="43"/>
  <c r="D319" i="41"/>
  <c r="D314" i="41"/>
  <c r="D390" i="41"/>
  <c r="D267" i="41"/>
  <c r="D363" i="41"/>
  <c r="D297" i="41"/>
  <c r="D376" i="41"/>
  <c r="D310" i="41"/>
  <c r="D306" i="41"/>
  <c r="D365" i="41"/>
  <c r="D302" i="41"/>
  <c r="D268" i="41"/>
  <c r="D10" i="43"/>
  <c r="D133" i="24"/>
  <c r="D420" i="24"/>
  <c r="D293" i="24"/>
  <c r="D318" i="24"/>
  <c r="D304" i="24"/>
  <c r="D534" i="24"/>
  <c r="D159" i="24"/>
  <c r="D429" i="24"/>
  <c r="D578" i="24"/>
  <c r="D554" i="24"/>
  <c r="D294" i="24"/>
  <c r="D474" i="24"/>
  <c r="D664" i="24"/>
  <c r="D173" i="24"/>
  <c r="D314" i="24"/>
  <c r="D485" i="24"/>
  <c r="D414" i="24"/>
  <c r="D217" i="24"/>
  <c r="D130" i="24"/>
  <c r="D262" i="24"/>
  <c r="D425" i="24"/>
  <c r="D557" i="24"/>
  <c r="D32" i="24"/>
  <c r="D489" i="24"/>
  <c r="D629" i="24"/>
  <c r="D670" i="24"/>
  <c r="D101" i="35"/>
  <c r="D59" i="35"/>
  <c r="D68" i="35"/>
  <c r="D102" i="35"/>
  <c r="D57" i="35"/>
  <c r="D36" i="35"/>
  <c r="D79" i="35"/>
  <c r="D42" i="35"/>
  <c r="D80" i="35"/>
  <c r="D54" i="29"/>
  <c r="D79" i="29"/>
  <c r="D68" i="29"/>
  <c r="D96" i="27"/>
  <c r="D60" i="28"/>
  <c r="D92" i="29"/>
  <c r="D12" i="38"/>
  <c r="D56" i="29"/>
  <c r="D19" i="38"/>
  <c r="D80" i="28"/>
  <c r="D97" i="27"/>
  <c r="D77" i="28"/>
  <c r="D126" i="27"/>
  <c r="D63" i="29"/>
  <c r="D104" i="45"/>
  <c r="D42" i="45"/>
  <c r="D35" i="45"/>
  <c r="D53" i="45"/>
  <c r="D94" i="45"/>
  <c r="D9" i="45"/>
  <c r="D101" i="45"/>
  <c r="D4" i="45"/>
  <c r="D88" i="45"/>
  <c r="D15" i="45"/>
  <c r="D2" i="45"/>
  <c r="D56" i="45"/>
  <c r="D93" i="45"/>
  <c r="D11" i="43"/>
  <c r="D327" i="41"/>
  <c r="D303" i="41"/>
  <c r="D382" i="41"/>
  <c r="D12" i="43"/>
  <c r="D355" i="41"/>
  <c r="D293" i="41"/>
  <c r="D368" i="41"/>
  <c r="D286" i="41"/>
  <c r="D296" i="41"/>
  <c r="D357" i="41"/>
  <c r="D295" i="41"/>
  <c r="D388" i="41"/>
  <c r="D391" i="41"/>
  <c r="D326" i="41"/>
  <c r="D364" i="41"/>
  <c r="D367" i="41"/>
  <c r="D287" i="41"/>
  <c r="D284" i="41"/>
  <c r="D124" i="41"/>
  <c r="D122" i="41"/>
  <c r="D194" i="41"/>
  <c r="D195" i="41"/>
  <c r="D151" i="41"/>
  <c r="D154" i="41"/>
  <c r="D111" i="41"/>
  <c r="D141" i="41"/>
  <c r="D123" i="41"/>
  <c r="D171" i="41"/>
  <c r="D144" i="41"/>
  <c r="D131" i="41"/>
  <c r="D213" i="41"/>
  <c r="D42" i="41"/>
  <c r="D63" i="41"/>
  <c r="D24" i="41"/>
  <c r="D90" i="41"/>
  <c r="D2" i="38"/>
  <c r="D85" i="41"/>
  <c r="D30" i="41"/>
  <c r="D17" i="41"/>
  <c r="D2" i="39"/>
  <c r="D41" i="41"/>
  <c r="D12" i="41"/>
  <c r="D62" i="41"/>
  <c r="D3" i="38"/>
  <c r="D81" i="41"/>
  <c r="D3" i="39"/>
  <c r="D104" i="41"/>
  <c r="D100" i="32"/>
  <c r="D14" i="32"/>
  <c r="D13" i="31"/>
  <c r="D101" i="30"/>
  <c r="D31" i="28"/>
  <c r="D95" i="32"/>
  <c r="D20" i="32"/>
  <c r="D57" i="31"/>
  <c r="D104" i="30"/>
  <c r="D70" i="30"/>
  <c r="D18" i="29"/>
  <c r="D25" i="28"/>
  <c r="D90" i="32"/>
  <c r="D3" i="32"/>
  <c r="D34" i="31"/>
  <c r="D83" i="30"/>
  <c r="D5" i="30"/>
  <c r="D31" i="29"/>
  <c r="D3" i="34"/>
  <c r="D141" i="24"/>
  <c r="D428" i="24"/>
  <c r="D497" i="24"/>
  <c r="D334" i="24"/>
  <c r="D321" i="24"/>
  <c r="D600" i="24"/>
  <c r="D175" i="24"/>
  <c r="D438" i="24"/>
  <c r="D628" i="24"/>
  <c r="D579" i="24"/>
  <c r="D302" i="24"/>
  <c r="D523" i="24"/>
  <c r="D672" i="24"/>
  <c r="D181" i="24"/>
  <c r="D322" i="24"/>
  <c r="D493" i="24"/>
  <c r="D439" i="24"/>
  <c r="D226" i="24"/>
  <c r="D138" i="24"/>
  <c r="D270" i="24"/>
  <c r="D433" i="24"/>
  <c r="D566" i="24"/>
  <c r="D569" i="24"/>
  <c r="D506" i="24"/>
  <c r="D564" i="24"/>
  <c r="D109" i="27"/>
  <c r="D109" i="35"/>
  <c r="D67" i="35"/>
  <c r="D22" i="35"/>
  <c r="D110" i="35"/>
  <c r="D65" i="35"/>
  <c r="D44" i="35"/>
  <c r="D87" i="35"/>
  <c r="D74" i="35"/>
  <c r="D96" i="35"/>
  <c r="D60" i="29"/>
  <c r="D88" i="27"/>
  <c r="D52" i="28"/>
  <c r="D76" i="29"/>
  <c r="D119" i="27"/>
  <c r="D46" i="29"/>
  <c r="D124" i="27"/>
  <c r="D72" i="28"/>
  <c r="D89" i="27"/>
  <c r="D69" i="28"/>
  <c r="D118" i="27"/>
  <c r="D55" i="29"/>
  <c r="D87" i="29"/>
  <c r="D100" i="45"/>
  <c r="D3" i="45"/>
  <c r="D26" i="45"/>
  <c r="D37" i="45"/>
  <c r="D90" i="45"/>
  <c r="D17" i="45"/>
  <c r="D85" i="45"/>
  <c r="D12" i="45"/>
  <c r="D84" i="45"/>
  <c r="D23" i="45"/>
  <c r="D18" i="45"/>
  <c r="D52" i="45"/>
  <c r="D89" i="45"/>
  <c r="D385" i="41"/>
  <c r="D309" i="41"/>
  <c r="D288" i="41"/>
  <c r="D374" i="41"/>
  <c r="D9" i="43"/>
  <c r="D335" i="41"/>
  <c r="D273" i="41"/>
  <c r="D360" i="41"/>
  <c r="D276" i="41"/>
  <c r="D7" i="43"/>
  <c r="D349" i="41"/>
  <c r="D290" i="41"/>
  <c r="D380" i="41"/>
  <c r="D386" i="41"/>
  <c r="D308" i="41"/>
  <c r="D18" i="43"/>
  <c r="D359" i="41"/>
  <c r="D277" i="41"/>
  <c r="D269" i="41"/>
  <c r="D132" i="41"/>
  <c r="D198" i="41"/>
  <c r="D210" i="41"/>
  <c r="D203" i="41"/>
  <c r="D169" i="41"/>
  <c r="D186" i="41"/>
  <c r="D193" i="41"/>
  <c r="D149" i="41"/>
  <c r="D139" i="41"/>
  <c r="D196" i="41"/>
  <c r="D152" i="41"/>
  <c r="D155" i="41"/>
  <c r="D129" i="41"/>
  <c r="D76" i="41"/>
  <c r="D71" i="41"/>
  <c r="D32" i="41"/>
  <c r="D101" i="41"/>
  <c r="D27" i="41"/>
  <c r="D93" i="41"/>
  <c r="D46" i="41"/>
  <c r="D4" i="40"/>
  <c r="D10" i="38"/>
  <c r="D51" i="41"/>
  <c r="D20" i="41"/>
  <c r="D70" i="41"/>
  <c r="D23" i="41"/>
  <c r="D89" i="41"/>
  <c r="D9" i="38"/>
  <c r="D13" i="41"/>
  <c r="D108" i="32"/>
  <c r="D66" i="31"/>
  <c r="D21" i="31"/>
  <c r="D51" i="30"/>
  <c r="D44" i="29"/>
  <c r="D39" i="28"/>
  <c r="D103" i="32"/>
  <c r="D9" i="32"/>
  <c r="D54" i="31"/>
  <c r="D112" i="30"/>
  <c r="D2" i="30"/>
  <c r="D28" i="29"/>
  <c r="D34" i="28"/>
  <c r="D98" i="32"/>
  <c r="D12" i="32"/>
  <c r="D3" i="31"/>
  <c r="D91" i="30"/>
  <c r="D13" i="30"/>
  <c r="D1" i="29"/>
  <c r="D11" i="34"/>
  <c r="D207" i="24"/>
  <c r="D437" i="24"/>
  <c r="D522" i="24"/>
  <c r="D131" i="24"/>
  <c r="D329" i="24"/>
  <c r="D616" i="24"/>
  <c r="D241" i="24"/>
  <c r="D446" i="24"/>
  <c r="D636" i="24"/>
  <c r="D162" i="24"/>
  <c r="D310" i="24"/>
  <c r="D532" i="24"/>
  <c r="D135" i="24"/>
  <c r="D190" i="24"/>
  <c r="D394" i="24"/>
  <c r="D535" i="24"/>
  <c r="D127" i="24"/>
  <c r="D267" i="24"/>
  <c r="D179" i="24"/>
  <c r="D311" i="24"/>
  <c r="D475" i="24"/>
  <c r="D607" i="24"/>
  <c r="D643" i="24"/>
  <c r="D663" i="24"/>
  <c r="D572" i="24"/>
  <c r="D21" i="35"/>
  <c r="D48" i="35"/>
  <c r="D75" i="35"/>
  <c r="D30" i="35"/>
  <c r="D409" i="41"/>
  <c r="D73" i="35"/>
  <c r="D280" i="41"/>
  <c r="D95" i="35"/>
  <c r="D82" i="35"/>
  <c r="D104" i="35"/>
  <c r="D20" i="40"/>
  <c r="D63" i="28"/>
  <c r="D90" i="29"/>
  <c r="D44" i="28"/>
  <c r="D59" i="29"/>
  <c r="D111" i="27"/>
  <c r="D75" i="28"/>
  <c r="D108" i="27"/>
  <c r="D64" i="28"/>
  <c r="D91" i="29"/>
  <c r="D61" i="28"/>
  <c r="D110" i="27"/>
  <c r="D74" i="28"/>
  <c r="D117" i="27"/>
  <c r="D5" i="32"/>
  <c r="D96" i="45"/>
  <c r="D11" i="45"/>
  <c r="D107" i="45"/>
  <c r="D33" i="45"/>
  <c r="D74" i="45"/>
  <c r="D27" i="45"/>
  <c r="D81" i="45"/>
  <c r="D20" i="45"/>
  <c r="D68" i="45"/>
  <c r="D25" i="45"/>
  <c r="D8" i="45"/>
  <c r="D48" i="45"/>
  <c r="D73" i="45"/>
  <c r="D377" i="41"/>
  <c r="D298" i="41"/>
  <c r="D270" i="41"/>
  <c r="D358" i="41"/>
  <c r="D20" i="43"/>
  <c r="D317" i="41"/>
  <c r="D285" i="41"/>
  <c r="D352" i="41"/>
  <c r="D241" i="41"/>
  <c r="D17" i="43"/>
  <c r="D291" i="41"/>
  <c r="D334" i="41"/>
  <c r="D378" i="41"/>
  <c r="D299" i="41"/>
  <c r="D4" i="43"/>
  <c r="D351" i="41"/>
  <c r="D242" i="41"/>
  <c r="D223" i="41"/>
  <c r="D140" i="41"/>
  <c r="D206" i="41"/>
  <c r="D236" i="41"/>
  <c r="D211" i="41"/>
  <c r="D183" i="41"/>
  <c r="D120" i="41"/>
  <c r="D201" i="41"/>
  <c r="D157" i="41"/>
  <c r="D147" i="41"/>
  <c r="D204" i="41"/>
  <c r="D170" i="41"/>
  <c r="D179" i="41"/>
  <c r="D153" i="41"/>
  <c r="D21" i="41"/>
  <c r="D79" i="41"/>
  <c r="D40" i="41"/>
  <c r="D11" i="41"/>
  <c r="D35" i="41"/>
  <c r="D105" i="41"/>
  <c r="D56" i="41"/>
  <c r="D8" i="38"/>
  <c r="D5" i="39"/>
  <c r="D59" i="41"/>
  <c r="D5" i="41"/>
  <c r="D78" i="41"/>
  <c r="D31" i="41"/>
  <c r="D97" i="41"/>
  <c r="D6" i="38"/>
  <c r="D6" i="39"/>
  <c r="D53" i="32"/>
  <c r="D74" i="31"/>
  <c r="D29" i="31"/>
  <c r="D59" i="30"/>
  <c r="D15" i="29"/>
  <c r="D7" i="35"/>
  <c r="D111" i="32"/>
  <c r="D1" i="32"/>
  <c r="D43" i="31"/>
  <c r="D120" i="30"/>
  <c r="D10" i="30"/>
  <c r="D3" i="29"/>
  <c r="D2" i="35"/>
  <c r="D106" i="32"/>
  <c r="D64" i="31"/>
  <c r="D11" i="31"/>
  <c r="D99" i="30"/>
  <c r="D21" i="30"/>
  <c r="D2" i="28"/>
  <c r="D215" i="24"/>
  <c r="D503" i="24"/>
  <c r="D547" i="24"/>
  <c r="D139" i="24"/>
  <c r="D426" i="24"/>
  <c r="D625" i="24"/>
  <c r="D258" i="24"/>
  <c r="D495" i="24"/>
  <c r="D644" i="24"/>
  <c r="D170" i="24"/>
  <c r="D391" i="24"/>
  <c r="D540" i="24"/>
  <c r="D333" i="24"/>
  <c r="D239" i="24"/>
  <c r="D402" i="24"/>
  <c r="D568" i="24"/>
  <c r="D143" i="24"/>
  <c r="D275" i="24"/>
  <c r="D187" i="24"/>
  <c r="D320" i="24"/>
  <c r="D483" i="24"/>
  <c r="D615" i="24"/>
  <c r="D660" i="24"/>
  <c r="D678" i="24"/>
  <c r="D587" i="24"/>
  <c r="D29" i="35"/>
  <c r="D72" i="35"/>
  <c r="D83" i="35"/>
  <c r="D38" i="35"/>
  <c r="D52" i="35"/>
  <c r="D81" i="35"/>
  <c r="D15" i="35"/>
  <c r="D103" i="35"/>
  <c r="D90" i="35"/>
  <c r="D93" i="27"/>
  <c r="D18" i="38"/>
  <c r="D55" i="28"/>
  <c r="D82" i="29"/>
  <c r="D17" i="38"/>
  <c r="D51" i="29"/>
  <c r="D103" i="27"/>
  <c r="D59" i="28"/>
  <c r="D100" i="27"/>
  <c r="D56" i="28"/>
  <c r="D83" i="29"/>
  <c r="D53" i="28"/>
  <c r="D102" i="27"/>
  <c r="D66" i="28"/>
  <c r="D15" i="38"/>
  <c r="D49" i="28"/>
  <c r="D80" i="45"/>
  <c r="D19" i="45"/>
  <c r="D91" i="45"/>
  <c r="D6" i="45"/>
  <c r="D70" i="45"/>
  <c r="D103" i="45"/>
  <c r="D77" i="45"/>
  <c r="D30" i="45"/>
  <c r="D58" i="45"/>
  <c r="D99" i="45"/>
  <c r="D106" i="45"/>
  <c r="D32" i="45"/>
  <c r="D43" i="45"/>
  <c r="D369" i="41"/>
  <c r="D275" i="41"/>
  <c r="D243" i="41"/>
  <c r="D350" i="41"/>
  <c r="D392" i="41"/>
  <c r="D325" i="41"/>
  <c r="D246" i="41"/>
  <c r="D249" i="41"/>
  <c r="D315" i="41"/>
  <c r="D289" i="41"/>
  <c r="D316" i="41"/>
  <c r="D370" i="41"/>
  <c r="D294" i="41"/>
  <c r="D14" i="43"/>
  <c r="D313" i="41"/>
  <c r="D266" i="41"/>
  <c r="D145" i="41"/>
  <c r="D148" i="41"/>
  <c r="D222" i="41"/>
  <c r="D150" i="41"/>
  <c r="D219" i="41"/>
  <c r="D191" i="41"/>
  <c r="D126" i="41"/>
  <c r="D209" i="41"/>
  <c r="D181" i="41"/>
  <c r="D187" i="41"/>
  <c r="D212" i="41"/>
  <c r="D184" i="41"/>
  <c r="D121" i="41"/>
  <c r="D8" i="41"/>
  <c r="D1" i="38"/>
  <c r="D87" i="41"/>
  <c r="D50" i="41"/>
  <c r="D19" i="41"/>
  <c r="D43" i="41"/>
  <c r="D14" i="41"/>
  <c r="D64" i="41"/>
  <c r="D5" i="38"/>
  <c r="D7" i="38"/>
  <c r="D67" i="41"/>
  <c r="D2" i="40"/>
  <c r="D86" i="41"/>
  <c r="D39" i="41"/>
  <c r="D18" i="41"/>
  <c r="D34" i="41"/>
  <c r="D7" i="41"/>
  <c r="N26" i="44"/>
  <c r="H54" i="45" s="1"/>
  <c r="D662" i="24"/>
  <c r="D541" i="24"/>
  <c r="D196" i="24"/>
  <c r="D626" i="24"/>
  <c r="D571" i="24"/>
  <c r="D399" i="24"/>
  <c r="D512" i="24"/>
  <c r="D509" i="24"/>
  <c r="D185" i="24"/>
  <c r="M26" i="44"/>
  <c r="H53" i="45" s="1"/>
  <c r="K26" i="44"/>
  <c r="H51" i="45" s="1"/>
  <c r="I17" i="43"/>
  <c r="I2" i="39"/>
  <c r="L35" i="44"/>
  <c r="M35" i="44"/>
  <c r="H107" i="45" s="1"/>
  <c r="M16" i="44"/>
  <c r="H29" i="45" s="1"/>
  <c r="K16" i="44"/>
  <c r="H27" i="45" s="1"/>
  <c r="L16" i="44"/>
  <c r="L26" i="44"/>
  <c r="H52" i="45" s="1"/>
  <c r="I23" i="22"/>
  <c r="H16" i="40" s="1"/>
  <c r="I238" i="41" l="1"/>
  <c r="H41" i="29"/>
  <c r="H89" i="29" s="1"/>
  <c r="F64" i="6"/>
  <c r="P317" i="4"/>
  <c r="C96" i="29"/>
  <c r="C48" i="29"/>
  <c r="C47" i="29"/>
  <c r="C95" i="29"/>
  <c r="C64" i="24"/>
  <c r="C622" i="24"/>
  <c r="C436" i="24"/>
  <c r="C188" i="24"/>
  <c r="C281" i="24"/>
  <c r="C157" i="24"/>
  <c r="C684" i="24"/>
  <c r="C467" i="24"/>
  <c r="C560" i="24"/>
  <c r="C219" i="24"/>
  <c r="C653" i="24"/>
  <c r="C33" i="24"/>
  <c r="C498" i="24"/>
  <c r="C250" i="24"/>
  <c r="C529" i="24"/>
  <c r="C95" i="24"/>
  <c r="C405" i="24"/>
  <c r="C126" i="24"/>
  <c r="C343" i="24"/>
  <c r="C374" i="24"/>
  <c r="C312" i="24"/>
  <c r="C591" i="24"/>
  <c r="C360" i="24"/>
  <c r="C344" i="24"/>
  <c r="C354" i="24"/>
  <c r="C366" i="24"/>
  <c r="C371" i="24"/>
  <c r="C347" i="24"/>
  <c r="C345" i="24"/>
  <c r="C364" i="24"/>
  <c r="C373" i="24"/>
  <c r="C350" i="24"/>
  <c r="C351" i="24"/>
  <c r="C370" i="24"/>
  <c r="C353" i="24"/>
  <c r="C363" i="24"/>
  <c r="C352" i="24"/>
  <c r="C356" i="24"/>
  <c r="C358" i="24"/>
  <c r="C349" i="24"/>
  <c r="C357" i="24"/>
  <c r="C369" i="24"/>
  <c r="C367" i="24"/>
  <c r="C362" i="24"/>
  <c r="C346" i="24"/>
  <c r="C359" i="24"/>
  <c r="C348" i="24"/>
  <c r="C372" i="24"/>
  <c r="C368" i="24"/>
  <c r="C365" i="24"/>
  <c r="C361" i="24"/>
  <c r="C355" i="24"/>
  <c r="C112" i="35"/>
  <c r="C165" i="41"/>
  <c r="C111" i="35"/>
  <c r="C163" i="41"/>
  <c r="C161" i="41"/>
  <c r="C167" i="41"/>
  <c r="C159" i="41"/>
  <c r="C162" i="41"/>
  <c r="C166" i="41"/>
  <c r="C164" i="41"/>
  <c r="C160" i="41"/>
  <c r="C158" i="41"/>
  <c r="H1025" i="25"/>
  <c r="H1887" i="25"/>
  <c r="H1671" i="25"/>
  <c r="H1118" i="25"/>
  <c r="I22" i="31"/>
  <c r="I23" i="31"/>
  <c r="I24" i="31"/>
  <c r="I277" i="41"/>
  <c r="I275" i="41"/>
  <c r="I21" i="5"/>
  <c r="H45" i="28" s="1"/>
  <c r="H2018" i="25"/>
  <c r="H1941" i="25"/>
  <c r="H87" i="25"/>
  <c r="H1116" i="25"/>
  <c r="H567" i="25"/>
  <c r="H2216" i="25"/>
  <c r="L194" i="4"/>
  <c r="H1637" i="25" s="1"/>
  <c r="H155" i="25"/>
  <c r="H1298" i="25"/>
  <c r="E52" i="6"/>
  <c r="H30" i="29" s="1"/>
  <c r="H78" i="29" s="1"/>
  <c r="H2021" i="25"/>
  <c r="P209" i="4"/>
  <c r="H1696" i="25" s="1"/>
  <c r="H905" i="25"/>
  <c r="H1336" i="25"/>
  <c r="H1860" i="25"/>
  <c r="N194" i="4"/>
  <c r="N181" i="4" s="1"/>
  <c r="H481" i="25" s="1"/>
  <c r="H1672" i="25"/>
  <c r="H113" i="25"/>
  <c r="H1260" i="25"/>
  <c r="H904" i="25"/>
  <c r="H995" i="25"/>
  <c r="H2103" i="25"/>
  <c r="H946" i="25"/>
  <c r="I25" i="5"/>
  <c r="H7" i="28" s="1"/>
  <c r="H1886" i="25"/>
  <c r="H1577" i="25"/>
  <c r="H195" i="25"/>
  <c r="F66" i="6"/>
  <c r="H37" i="29" s="1"/>
  <c r="H85" i="29" s="1"/>
  <c r="Y364" i="4"/>
  <c r="I897" i="25"/>
  <c r="H2102" i="25"/>
  <c r="F30" i="6"/>
  <c r="H15" i="29" s="1"/>
  <c r="H63" i="29" s="1"/>
  <c r="H1913" i="25"/>
  <c r="H1831" i="25"/>
  <c r="H709" i="25"/>
  <c r="I15" i="5"/>
  <c r="H2" i="28" s="1"/>
  <c r="H2219" i="25"/>
  <c r="H38" i="25"/>
  <c r="H933" i="25"/>
  <c r="I13" i="31"/>
  <c r="H41" i="27"/>
  <c r="I274" i="41"/>
  <c r="I239" i="41"/>
  <c r="I1" i="31"/>
  <c r="I3" i="31"/>
  <c r="I60" i="30"/>
  <c r="I64" i="30"/>
  <c r="I72" i="30"/>
  <c r="I69" i="30"/>
  <c r="I61" i="30"/>
  <c r="I62" i="30"/>
  <c r="I14" i="22"/>
  <c r="J14" i="22" s="1"/>
  <c r="H14" i="40" s="1"/>
  <c r="H40" i="41"/>
  <c r="C425" i="41"/>
  <c r="C145" i="32"/>
  <c r="C156" i="32"/>
  <c r="C224" i="41"/>
  <c r="C152" i="32"/>
  <c r="C142" i="32"/>
  <c r="C423" i="41"/>
  <c r="C137" i="32"/>
  <c r="C153" i="32"/>
  <c r="C401" i="41"/>
  <c r="C150" i="32"/>
  <c r="C155" i="32"/>
  <c r="C165" i="32"/>
  <c r="C69" i="29"/>
  <c r="C160" i="32"/>
  <c r="C166" i="32"/>
  <c r="C146" i="32"/>
  <c r="C162" i="32"/>
  <c r="C148" i="32"/>
  <c r="C163" i="32"/>
  <c r="C403" i="41"/>
  <c r="C151" i="32"/>
  <c r="C141" i="32"/>
  <c r="C157" i="32"/>
  <c r="C231" i="41"/>
  <c r="C158" i="32"/>
  <c r="C143" i="32"/>
  <c r="C138" i="32"/>
  <c r="C159" i="32"/>
  <c r="C176" i="41"/>
  <c r="C404" i="41"/>
  <c r="C405" i="41"/>
  <c r="C168" i="32"/>
  <c r="C227" i="41"/>
  <c r="C161" i="32"/>
  <c r="C140" i="32"/>
  <c r="C263" i="41"/>
  <c r="C233" i="41"/>
  <c r="C427" i="41"/>
  <c r="C426" i="41"/>
  <c r="C229" i="41"/>
  <c r="C171" i="32"/>
  <c r="C402" i="41"/>
  <c r="C347" i="41"/>
  <c r="C344" i="41"/>
  <c r="C139" i="32"/>
  <c r="C170" i="32"/>
  <c r="C177" i="41"/>
  <c r="C261" i="41"/>
  <c r="C169" i="32"/>
  <c r="C232" i="41"/>
  <c r="C149" i="32"/>
  <c r="C262" i="41"/>
  <c r="C175" i="41"/>
  <c r="C228" i="41"/>
  <c r="C147" i="32"/>
  <c r="C164" i="32"/>
  <c r="C258" i="41"/>
  <c r="C343" i="41"/>
  <c r="C424" i="41"/>
  <c r="C225" i="41"/>
  <c r="C265" i="41"/>
  <c r="C345" i="41"/>
  <c r="C226" i="41"/>
  <c r="C154" i="32"/>
  <c r="C259" i="41"/>
  <c r="C260" i="41"/>
  <c r="C264" i="41"/>
  <c r="C21" i="29"/>
  <c r="C230" i="41"/>
  <c r="C144" i="32"/>
  <c r="C346" i="41"/>
  <c r="C167" i="32"/>
  <c r="C257" i="41"/>
  <c r="C250" i="41"/>
  <c r="C252" i="41"/>
  <c r="C251" i="41"/>
  <c r="C256" i="41"/>
  <c r="C255" i="41"/>
  <c r="C254" i="41"/>
  <c r="C253" i="41"/>
  <c r="H2017" i="25"/>
  <c r="Q14" i="19"/>
  <c r="H88" i="27" s="1"/>
  <c r="H1302" i="25"/>
  <c r="H159" i="25"/>
  <c r="E37" i="5"/>
  <c r="H153" i="25"/>
  <c r="H1296" i="25"/>
  <c r="H1211" i="25"/>
  <c r="H17" i="28"/>
  <c r="H510" i="25"/>
  <c r="H1640" i="25"/>
  <c r="M194" i="4"/>
  <c r="H1670" i="25"/>
  <c r="I17" i="5"/>
  <c r="H43" i="28" s="1"/>
  <c r="P75" i="4"/>
  <c r="H2061" i="25"/>
  <c r="H821" i="25"/>
  <c r="H457" i="25"/>
  <c r="F32" i="6"/>
  <c r="H17" i="29" s="1"/>
  <c r="H65" i="29" s="1"/>
  <c r="H1929" i="25"/>
  <c r="H808" i="25"/>
  <c r="H74" i="25"/>
  <c r="I19" i="5"/>
  <c r="H1224" i="25"/>
  <c r="H16" i="28"/>
  <c r="H1642" i="25"/>
  <c r="H512" i="25"/>
  <c r="H92" i="27"/>
  <c r="H24" i="27"/>
  <c r="H514" i="25"/>
  <c r="H1644" i="25"/>
  <c r="P202" i="4"/>
  <c r="H538" i="25" s="1"/>
  <c r="H570" i="25"/>
  <c r="H1704" i="25"/>
  <c r="H1700" i="25"/>
  <c r="H1833" i="25"/>
  <c r="H711" i="25"/>
  <c r="H107" i="27"/>
  <c r="H21" i="27"/>
  <c r="H1861" i="25"/>
  <c r="H739" i="25"/>
  <c r="H9" i="40"/>
  <c r="H19" i="40"/>
  <c r="H607" i="25"/>
  <c r="H1736" i="25"/>
  <c r="F20" i="6"/>
  <c r="H7" i="29" s="1"/>
  <c r="H55" i="29" s="1"/>
  <c r="P266" i="4"/>
  <c r="H736" i="25"/>
  <c r="H1858" i="25"/>
  <c r="H1889" i="25"/>
  <c r="H767" i="25"/>
  <c r="H100" i="27"/>
  <c r="H14" i="27"/>
  <c r="H100" i="25"/>
  <c r="I23" i="5"/>
  <c r="H1248" i="25"/>
  <c r="H50" i="28"/>
  <c r="Q27" i="19"/>
  <c r="H99" i="27" s="1"/>
  <c r="H708" i="25"/>
  <c r="L258" i="4"/>
  <c r="P259" i="4"/>
  <c r="H1830" i="25"/>
  <c r="H1121" i="25"/>
  <c r="H766" i="25"/>
  <c r="H1888" i="25"/>
  <c r="P273" i="4"/>
  <c r="H1859" i="25"/>
  <c r="H737" i="25"/>
  <c r="M258" i="4"/>
  <c r="H1272" i="25"/>
  <c r="H126" i="25"/>
  <c r="I27" i="5"/>
  <c r="H1788" i="25"/>
  <c r="F22" i="6"/>
  <c r="H9" i="29" s="1"/>
  <c r="H57" i="29" s="1"/>
  <c r="H663" i="25"/>
  <c r="H271" i="25"/>
  <c r="I53" i="5"/>
  <c r="H1408" i="25"/>
  <c r="H1613" i="25"/>
  <c r="H482" i="25"/>
  <c r="F15" i="6"/>
  <c r="H1" i="29" s="1"/>
  <c r="H49" i="29" s="1"/>
  <c r="H1284" i="25"/>
  <c r="I29" i="5"/>
  <c r="H139" i="25"/>
  <c r="N258" i="4"/>
  <c r="H710" i="25"/>
  <c r="H1832" i="25"/>
  <c r="H997" i="25"/>
  <c r="F72" i="6"/>
  <c r="H39" i="29" s="1"/>
  <c r="H87" i="29" s="1"/>
  <c r="H2105" i="25"/>
  <c r="H1724" i="25"/>
  <c r="F19" i="6"/>
  <c r="H6" i="29" s="1"/>
  <c r="H54" i="29" s="1"/>
  <c r="H594" i="25"/>
  <c r="H2104" i="25"/>
  <c r="H1989" i="25"/>
  <c r="H871" i="25"/>
  <c r="F34" i="6"/>
  <c r="H19" i="29" s="1"/>
  <c r="H67" i="29" s="1"/>
  <c r="I54" i="30"/>
  <c r="I68" i="30"/>
  <c r="I31" i="30"/>
  <c r="I45" i="30"/>
  <c r="I43" i="30"/>
  <c r="I32" i="30"/>
  <c r="I46" i="30"/>
  <c r="I42" i="30"/>
  <c r="I33" i="30"/>
  <c r="I47" i="30"/>
  <c r="I40" i="30"/>
  <c r="I34" i="30"/>
  <c r="I48" i="30"/>
  <c r="I35" i="30"/>
  <c r="I49" i="30"/>
  <c r="I36" i="30"/>
  <c r="I30" i="30"/>
  <c r="I37" i="30"/>
  <c r="I38" i="30"/>
  <c r="I41" i="30"/>
  <c r="I44" i="30"/>
  <c r="I39" i="30"/>
  <c r="I56" i="30"/>
  <c r="I58" i="30"/>
  <c r="I63" i="30"/>
  <c r="I57" i="30"/>
  <c r="I65" i="30"/>
  <c r="I67" i="30"/>
  <c r="I70" i="30"/>
  <c r="I71" i="30"/>
  <c r="I59" i="30"/>
  <c r="I73" i="30"/>
  <c r="I66" i="30"/>
  <c r="I343" i="41"/>
  <c r="I344" i="41"/>
  <c r="I345" i="41"/>
  <c r="I346" i="41"/>
  <c r="I347" i="41"/>
  <c r="I31" i="44"/>
  <c r="H79" i="45" s="1"/>
  <c r="I40" i="22"/>
  <c r="L53" i="22" s="1"/>
  <c r="H17" i="40"/>
  <c r="H18" i="29"/>
  <c r="H66" i="29" s="1"/>
  <c r="H79" i="28"/>
  <c r="H39" i="28"/>
  <c r="H1038" i="25"/>
  <c r="F75" i="6"/>
  <c r="J72" i="6" s="1"/>
  <c r="H2145" i="25"/>
  <c r="L52" i="22"/>
  <c r="H1748" i="25"/>
  <c r="F21" i="6"/>
  <c r="H620" i="25"/>
  <c r="H385" i="25"/>
  <c r="H1521" i="25"/>
  <c r="E59" i="5"/>
  <c r="I59" i="5" s="1"/>
  <c r="H254" i="25"/>
  <c r="H1392" i="25"/>
  <c r="I49" i="5"/>
  <c r="H65" i="28"/>
  <c r="H25" i="28"/>
  <c r="I13" i="5"/>
  <c r="H25" i="25"/>
  <c r="H1178" i="25"/>
  <c r="C62" i="45"/>
  <c r="C63" i="45"/>
  <c r="C65" i="45"/>
  <c r="C61" i="45"/>
  <c r="C64" i="45"/>
  <c r="C35" i="47"/>
  <c r="C69" i="47"/>
  <c r="C81" i="47"/>
  <c r="C93" i="47"/>
  <c r="C105" i="47"/>
  <c r="C3" i="47"/>
  <c r="C7" i="47"/>
  <c r="C28" i="47"/>
  <c r="C32" i="47"/>
  <c r="C98" i="47"/>
  <c r="C102" i="47"/>
  <c r="C167" i="47"/>
  <c r="C179" i="47"/>
  <c r="C191" i="47"/>
  <c r="C49" i="47"/>
  <c r="C66" i="47"/>
  <c r="C70" i="47"/>
  <c r="C90" i="47"/>
  <c r="C94" i="47"/>
  <c r="C147" i="47"/>
  <c r="C151" i="47"/>
  <c r="C171" i="47"/>
  <c r="C20" i="47"/>
  <c r="C45" i="47"/>
  <c r="C74" i="47"/>
  <c r="C119" i="47"/>
  <c r="C139" i="47"/>
  <c r="C143" i="47"/>
  <c r="C11" i="47"/>
  <c r="C122" i="47"/>
  <c r="C158" i="47"/>
  <c r="C41" i="47"/>
  <c r="C123" i="47"/>
  <c r="C132" i="47"/>
  <c r="C172" i="47"/>
  <c r="C21" i="47"/>
  <c r="C56" i="47"/>
  <c r="C142" i="47"/>
  <c r="C37" i="47"/>
  <c r="C79" i="47"/>
  <c r="C83" i="47"/>
  <c r="C87" i="47"/>
  <c r="C107" i="47"/>
  <c r="C164" i="47"/>
  <c r="C168" i="47"/>
  <c r="C188" i="47"/>
  <c r="C192" i="47"/>
  <c r="C17" i="47"/>
  <c r="C128" i="47"/>
  <c r="C156" i="47"/>
  <c r="J7" i="46"/>
  <c r="C13" i="47"/>
  <c r="C104" i="47"/>
  <c r="C185" i="47"/>
  <c r="C51" i="47"/>
  <c r="C72" i="47"/>
  <c r="C84" i="47"/>
  <c r="C108" i="47"/>
  <c r="C153" i="47"/>
  <c r="C18" i="47"/>
  <c r="C121" i="47"/>
  <c r="C133" i="47"/>
  <c r="C137" i="47"/>
  <c r="C157" i="47"/>
  <c r="C2" i="47"/>
  <c r="C6" i="47"/>
  <c r="C170" i="47"/>
  <c r="C182" i="47"/>
  <c r="C52" i="47"/>
  <c r="C73" i="47"/>
  <c r="C109" i="47"/>
  <c r="C118" i="47"/>
  <c r="C130" i="47"/>
  <c r="C154" i="47"/>
  <c r="C136" i="47"/>
  <c r="C30" i="47"/>
  <c r="C34" i="47"/>
  <c r="C100" i="47"/>
  <c r="C177" i="47"/>
  <c r="C181" i="47"/>
  <c r="C66" i="45"/>
  <c r="C55" i="47"/>
  <c r="C88" i="47"/>
  <c r="C149" i="47"/>
  <c r="C186" i="47"/>
  <c r="C141" i="47"/>
  <c r="C150" i="47"/>
  <c r="C60" i="47"/>
  <c r="C189" i="47"/>
  <c r="C46" i="47"/>
  <c r="C58" i="47"/>
  <c r="C180" i="47"/>
  <c r="C131" i="47"/>
  <c r="C29" i="47"/>
  <c r="C22" i="47"/>
  <c r="C175" i="47"/>
  <c r="C194" i="47"/>
  <c r="C152" i="47"/>
  <c r="C10" i="47"/>
  <c r="C5" i="47"/>
  <c r="C115" i="47"/>
  <c r="C95" i="47"/>
  <c r="C145" i="47"/>
  <c r="C129" i="47"/>
  <c r="C36" i="47"/>
  <c r="C64" i="47"/>
  <c r="C117" i="47"/>
  <c r="C146" i="47"/>
  <c r="C39" i="47"/>
  <c r="C112" i="47"/>
  <c r="C114" i="47"/>
  <c r="C54" i="47"/>
  <c r="C176" i="47"/>
  <c r="C127" i="47"/>
  <c r="C65" i="47"/>
  <c r="C183" i="47"/>
  <c r="C48" i="47"/>
  <c r="C1" i="47"/>
  <c r="C16" i="47"/>
  <c r="C14" i="47"/>
  <c r="C163" i="47"/>
  <c r="C190" i="47"/>
  <c r="C159" i="47"/>
  <c r="C140" i="47"/>
  <c r="C161" i="47"/>
  <c r="C82" i="47"/>
  <c r="C116" i="47"/>
  <c r="C75" i="47"/>
  <c r="C19" i="47"/>
  <c r="C97" i="47"/>
  <c r="C135" i="47"/>
  <c r="C76" i="47"/>
  <c r="C89" i="47"/>
  <c r="C31" i="47"/>
  <c r="C92" i="47"/>
  <c r="C174" i="47"/>
  <c r="C50" i="47"/>
  <c r="C103" i="47"/>
  <c r="C110" i="47"/>
  <c r="C47" i="47"/>
  <c r="C85" i="47"/>
  <c r="C27" i="47"/>
  <c r="C38" i="47"/>
  <c r="C169" i="47"/>
  <c r="C25" i="47"/>
  <c r="C99" i="47"/>
  <c r="C57" i="47"/>
  <c r="C9" i="35"/>
  <c r="C77" i="47"/>
  <c r="C124" i="47"/>
  <c r="C80" i="47"/>
  <c r="C187" i="47"/>
  <c r="C33" i="47"/>
  <c r="C53" i="47"/>
  <c r="C165" i="47"/>
  <c r="C43" i="47"/>
  <c r="C42" i="47"/>
  <c r="C59" i="47"/>
  <c r="C24" i="47"/>
  <c r="C96" i="47"/>
  <c r="C9" i="47"/>
  <c r="C8" i="47"/>
  <c r="C68" i="47"/>
  <c r="C4" i="47"/>
  <c r="C144" i="47"/>
  <c r="C134" i="47"/>
  <c r="C111" i="47"/>
  <c r="C126" i="47"/>
  <c r="C195" i="47"/>
  <c r="C113" i="47"/>
  <c r="C12" i="47"/>
  <c r="C40" i="47"/>
  <c r="C155" i="47"/>
  <c r="C63" i="47"/>
  <c r="C15" i="47"/>
  <c r="C125" i="47"/>
  <c r="C160" i="47"/>
  <c r="C138" i="47"/>
  <c r="C148" i="47"/>
  <c r="C173" i="47"/>
  <c r="C166" i="47"/>
  <c r="C62" i="47"/>
  <c r="C91" i="47"/>
  <c r="C193" i="47"/>
  <c r="C26" i="47"/>
  <c r="C178" i="47"/>
  <c r="C86" i="47"/>
  <c r="C120" i="47"/>
  <c r="C61" i="47"/>
  <c r="C23" i="47"/>
  <c r="C71" i="47"/>
  <c r="C162" i="47"/>
  <c r="C67" i="47"/>
  <c r="C106" i="47"/>
  <c r="C44" i="47"/>
  <c r="C78" i="47"/>
  <c r="C101" i="47"/>
  <c r="C184" i="47"/>
  <c r="C174" i="41"/>
  <c r="C172" i="41"/>
  <c r="C173" i="41"/>
  <c r="C99" i="41"/>
  <c r="C100" i="41"/>
  <c r="C98" i="41"/>
  <c r="C48" i="41"/>
  <c r="C6" i="33"/>
  <c r="C21" i="33"/>
  <c r="C36" i="33"/>
  <c r="C55" i="33"/>
  <c r="C70" i="33"/>
  <c r="C85" i="33"/>
  <c r="C114" i="33"/>
  <c r="C49" i="41"/>
  <c r="C10" i="33"/>
  <c r="C25" i="33"/>
  <c r="C59" i="33"/>
  <c r="C74" i="33"/>
  <c r="C107" i="33"/>
  <c r="C118" i="33"/>
  <c r="C29" i="33"/>
  <c r="C48" i="33"/>
  <c r="C63" i="33"/>
  <c r="C78" i="33"/>
  <c r="C100" i="33"/>
  <c r="C111" i="33"/>
  <c r="C3" i="33"/>
  <c r="C52" i="33"/>
  <c r="C104" i="33"/>
  <c r="C56" i="33"/>
  <c r="C94" i="33"/>
  <c r="C93" i="31"/>
  <c r="C18" i="33"/>
  <c r="C93" i="33"/>
  <c r="C41" i="33"/>
  <c r="C71" i="33"/>
  <c r="C38" i="33"/>
  <c r="C14" i="33"/>
  <c r="C11" i="33"/>
  <c r="C45" i="33"/>
  <c r="C60" i="33"/>
  <c r="C90" i="33"/>
  <c r="C108" i="33"/>
  <c r="C119" i="33"/>
  <c r="C94" i="31"/>
  <c r="C15" i="33"/>
  <c r="C34" i="33"/>
  <c r="C49" i="33"/>
  <c r="C64" i="33"/>
  <c r="C83" i="33"/>
  <c r="C101" i="33"/>
  <c r="C112" i="33"/>
  <c r="C8" i="33"/>
  <c r="C27" i="33"/>
  <c r="C42" i="33"/>
  <c r="C57" i="33"/>
  <c r="C76" i="33"/>
  <c r="C87" i="33"/>
  <c r="C98" i="33"/>
  <c r="C116" i="33"/>
  <c r="C31" i="33"/>
  <c r="C46" i="33"/>
  <c r="C80" i="33"/>
  <c r="C91" i="33"/>
  <c r="C109" i="33"/>
  <c r="C120" i="33"/>
  <c r="C20" i="33"/>
  <c r="C35" i="33"/>
  <c r="C50" i="33"/>
  <c r="C69" i="33"/>
  <c r="C84" i="33"/>
  <c r="C102" i="33"/>
  <c r="C113" i="33"/>
  <c r="C7" i="33"/>
  <c r="C115" i="33"/>
  <c r="C123" i="33"/>
  <c r="C24" i="33"/>
  <c r="C39" i="33"/>
  <c r="C73" i="33"/>
  <c r="C95" i="33"/>
  <c r="C106" i="33"/>
  <c r="C92" i="31"/>
  <c r="C67" i="33"/>
  <c r="C97" i="33"/>
  <c r="C105" i="33"/>
  <c r="C13" i="33"/>
  <c r="C28" i="33"/>
  <c r="C43" i="33"/>
  <c r="C62" i="33"/>
  <c r="C77" i="33"/>
  <c r="C88" i="33"/>
  <c r="C99" i="33"/>
  <c r="C17" i="33"/>
  <c r="C32" i="33"/>
  <c r="C66" i="33"/>
  <c r="C81" i="33"/>
  <c r="C92" i="33"/>
  <c r="C121" i="33"/>
  <c r="C122" i="33"/>
  <c r="C22" i="33"/>
  <c r="C86" i="33"/>
  <c r="C4" i="33"/>
  <c r="C53" i="33"/>
  <c r="C26" i="33"/>
  <c r="C23" i="33"/>
  <c r="C82" i="33"/>
  <c r="C129" i="32"/>
  <c r="C54" i="33"/>
  <c r="C44" i="30"/>
  <c r="C47" i="33"/>
  <c r="C68" i="33"/>
  <c r="C134" i="32"/>
  <c r="C96" i="33"/>
  <c r="C19" i="33"/>
  <c r="C89" i="33"/>
  <c r="C33" i="26"/>
  <c r="C22" i="26"/>
  <c r="C124" i="33"/>
  <c r="C33" i="33"/>
  <c r="C36" i="26"/>
  <c r="C110" i="33"/>
  <c r="C5" i="33"/>
  <c r="C29" i="26"/>
  <c r="C40" i="33"/>
  <c r="C12" i="33"/>
  <c r="C37" i="26"/>
  <c r="C26" i="26"/>
  <c r="C75" i="33"/>
  <c r="C127" i="32"/>
  <c r="C30" i="26"/>
  <c r="C103" i="33"/>
  <c r="C16" i="33"/>
  <c r="C30" i="33"/>
  <c r="C32" i="30"/>
  <c r="C57" i="32"/>
  <c r="C51" i="33"/>
  <c r="C114" i="32"/>
  <c r="C2" i="33"/>
  <c r="C117" i="33"/>
  <c r="C79" i="33"/>
  <c r="C72" i="33"/>
  <c r="C40" i="30"/>
  <c r="C28" i="26"/>
  <c r="C58" i="33"/>
  <c r="C37" i="33"/>
  <c r="C46" i="30"/>
  <c r="C31" i="26"/>
  <c r="C35" i="26"/>
  <c r="C9" i="33"/>
  <c r="C24" i="26"/>
  <c r="C44" i="33"/>
  <c r="C65" i="33"/>
  <c r="C61" i="33"/>
  <c r="C38" i="26"/>
  <c r="C123" i="32"/>
  <c r="C58" i="32"/>
  <c r="C122" i="32"/>
  <c r="C117" i="32"/>
  <c r="C39" i="30"/>
  <c r="C43" i="30"/>
  <c r="C48" i="30"/>
  <c r="C65" i="32"/>
  <c r="C34" i="26"/>
  <c r="C130" i="32"/>
  <c r="C38" i="30"/>
  <c r="C31" i="30"/>
  <c r="C27" i="26"/>
  <c r="C23" i="26"/>
  <c r="C64" i="32"/>
  <c r="C121" i="32"/>
  <c r="C30" i="30"/>
  <c r="C112" i="32"/>
  <c r="C34" i="30"/>
  <c r="C32" i="26"/>
  <c r="C36" i="30"/>
  <c r="C126" i="32"/>
  <c r="C63" i="32"/>
  <c r="C49" i="30"/>
  <c r="C71" i="32"/>
  <c r="C61" i="32"/>
  <c r="C35" i="30"/>
  <c r="C56" i="32"/>
  <c r="C42" i="30"/>
  <c r="C420" i="41"/>
  <c r="C41" i="30"/>
  <c r="C25" i="26"/>
  <c r="C132" i="32"/>
  <c r="C62" i="32"/>
  <c r="C115" i="32"/>
  <c r="C33" i="30"/>
  <c r="C118" i="32"/>
  <c r="C131" i="32"/>
  <c r="C125" i="32"/>
  <c r="C45" i="30"/>
  <c r="C124" i="32"/>
  <c r="C113" i="32"/>
  <c r="C128" i="32"/>
  <c r="C119" i="32"/>
  <c r="C60" i="32"/>
  <c r="C394" i="41"/>
  <c r="C59" i="32"/>
  <c r="C116" i="32"/>
  <c r="C37" i="30"/>
  <c r="C120" i="32"/>
  <c r="C67" i="32"/>
  <c r="C47" i="30"/>
  <c r="C133" i="32"/>
  <c r="C341" i="41"/>
  <c r="C396" i="41"/>
  <c r="C421" i="41"/>
  <c r="C348" i="41"/>
  <c r="C417" i="41"/>
  <c r="C342" i="41"/>
  <c r="C418" i="41"/>
  <c r="C400" i="41"/>
  <c r="C395" i="41"/>
  <c r="C340" i="41"/>
  <c r="C416" i="41"/>
  <c r="C398" i="41"/>
  <c r="C399" i="41"/>
  <c r="C339" i="41"/>
  <c r="C397" i="41"/>
  <c r="C422" i="41"/>
  <c r="C419" i="41"/>
  <c r="C406" i="41"/>
  <c r="C337" i="41"/>
  <c r="C336" i="41"/>
  <c r="C103" i="41"/>
  <c r="I270" i="41"/>
  <c r="I272" i="41"/>
  <c r="I271" i="41"/>
  <c r="I56" i="41"/>
  <c r="I51" i="31"/>
  <c r="I52" i="31"/>
  <c r="I50" i="31"/>
  <c r="I36" i="31"/>
  <c r="I89" i="31"/>
  <c r="I78" i="31"/>
  <c r="I86" i="31"/>
  <c r="I41" i="31"/>
  <c r="I37" i="31"/>
  <c r="I10" i="31"/>
  <c r="I11" i="31"/>
  <c r="H97" i="31"/>
  <c r="I77" i="31"/>
  <c r="H96" i="31"/>
  <c r="I38" i="31"/>
  <c r="I39" i="31"/>
  <c r="I84" i="31"/>
  <c r="I80" i="31"/>
  <c r="H54" i="31"/>
  <c r="I33" i="31"/>
  <c r="I49" i="31"/>
  <c r="I60" i="31"/>
  <c r="I67" i="31"/>
  <c r="I63" i="31"/>
  <c r="I76" i="31"/>
  <c r="I65" i="31"/>
  <c r="I71" i="31"/>
  <c r="I44" i="31"/>
  <c r="I72" i="31"/>
  <c r="I88" i="31"/>
  <c r="I47" i="31"/>
  <c r="I87" i="31"/>
  <c r="I40" i="31"/>
  <c r="I42" i="31"/>
  <c r="I70" i="31"/>
  <c r="I69" i="31"/>
  <c r="I73" i="31"/>
  <c r="I66" i="31"/>
  <c r="I81" i="31"/>
  <c r="I82" i="31"/>
  <c r="I75" i="31"/>
  <c r="H32" i="31"/>
  <c r="I85" i="31"/>
  <c r="I62" i="31"/>
  <c r="I74" i="31"/>
  <c r="I68" i="31"/>
  <c r="I43" i="31"/>
  <c r="I46" i="31"/>
  <c r="I45" i="31"/>
  <c r="I83" i="31"/>
  <c r="I79" i="31"/>
  <c r="I48" i="31"/>
  <c r="I34" i="31"/>
  <c r="I64" i="31"/>
  <c r="I26" i="31"/>
  <c r="I27" i="31"/>
  <c r="I28" i="31"/>
  <c r="I25" i="31"/>
  <c r="M29" i="44"/>
  <c r="H71" i="45" s="1"/>
  <c r="K29" i="44"/>
  <c r="H69" i="45" s="1"/>
  <c r="N29" i="44"/>
  <c r="H72" i="45" s="1"/>
  <c r="L29" i="44"/>
  <c r="J42" i="16"/>
  <c r="H69" i="32" s="1"/>
  <c r="I342" i="41"/>
  <c r="I341" i="41"/>
  <c r="I337" i="41"/>
  <c r="I336" i="41"/>
  <c r="I399" i="41"/>
  <c r="I395" i="41"/>
  <c r="I400" i="41"/>
  <c r="I394" i="41"/>
  <c r="H94" i="31"/>
  <c r="H53" i="31"/>
  <c r="I17" i="41"/>
  <c r="I20" i="41"/>
  <c r="I108" i="41"/>
  <c r="I18" i="41"/>
  <c r="H332" i="41"/>
  <c r="J86" i="10"/>
  <c r="H28" i="41"/>
  <c r="I111" i="41"/>
  <c r="I57" i="41"/>
  <c r="M87" i="10"/>
  <c r="I85" i="41" s="1"/>
  <c r="H79" i="41"/>
  <c r="I244" i="41"/>
  <c r="I58" i="41"/>
  <c r="I243" i="41"/>
  <c r="I242" i="41"/>
  <c r="I110" i="41"/>
  <c r="H11" i="41"/>
  <c r="I30" i="41"/>
  <c r="I31" i="41"/>
  <c r="I33" i="41"/>
  <c r="I187" i="41"/>
  <c r="I188" i="41"/>
  <c r="I186" i="41"/>
  <c r="I68" i="41"/>
  <c r="I71" i="41"/>
  <c r="I69" i="41"/>
  <c r="I70" i="41"/>
  <c r="I338" i="41"/>
  <c r="I340" i="41"/>
  <c r="I335" i="41"/>
  <c r="I333" i="41"/>
  <c r="I334" i="41"/>
  <c r="I339" i="41"/>
  <c r="H390" i="41"/>
  <c r="I23" i="41"/>
  <c r="I22" i="41"/>
  <c r="I24" i="41"/>
  <c r="I21" i="41"/>
  <c r="K21" i="12"/>
  <c r="K64" i="12"/>
  <c r="I51" i="30" s="1"/>
  <c r="H12" i="30"/>
  <c r="K44" i="12"/>
  <c r="I28" i="30" s="1"/>
  <c r="K43" i="12"/>
  <c r="I27" i="30" s="1"/>
  <c r="H269" i="41"/>
  <c r="I34" i="44"/>
  <c r="H100" i="45"/>
  <c r="I20" i="44"/>
  <c r="H34" i="45"/>
  <c r="I33" i="44"/>
  <c r="C41" i="35"/>
  <c r="C122" i="27"/>
  <c r="C207" i="24"/>
  <c r="C154" i="24"/>
  <c r="C414" i="41"/>
  <c r="C93" i="29"/>
  <c r="C676" i="24"/>
  <c r="C253" i="24"/>
  <c r="C233" i="24"/>
  <c r="C201" i="41"/>
  <c r="C339" i="24"/>
  <c r="C404" i="24"/>
  <c r="C263" i="24"/>
  <c r="C206" i="24"/>
  <c r="C60" i="35"/>
  <c r="C424" i="24"/>
  <c r="C91" i="29"/>
  <c r="C479" i="24"/>
  <c r="C393" i="24"/>
  <c r="C309" i="24"/>
  <c r="C53" i="29"/>
  <c r="C432" i="24"/>
  <c r="C87" i="29"/>
  <c r="C491" i="24"/>
  <c r="C406" i="24"/>
  <c r="C318" i="24"/>
  <c r="C154" i="41"/>
  <c r="C486" i="24"/>
  <c r="C566" i="24"/>
  <c r="C505" i="24"/>
  <c r="C452" i="24"/>
  <c r="C15" i="43"/>
  <c r="C118" i="27"/>
  <c r="C158" i="24"/>
  <c r="C589" i="24"/>
  <c r="C642" i="24"/>
  <c r="C76" i="41"/>
  <c r="C88" i="29"/>
  <c r="C203" i="24"/>
  <c r="C146" i="24"/>
  <c r="C184" i="41"/>
  <c r="C16" i="31"/>
  <c r="C92" i="29"/>
  <c r="C244" i="24"/>
  <c r="C474" i="24"/>
  <c r="C221" i="24"/>
  <c r="C557" i="24"/>
  <c r="C492" i="24"/>
  <c r="C440" i="24"/>
  <c r="C77" i="28"/>
  <c r="C54" i="41"/>
  <c r="C7" i="40"/>
  <c r="C37" i="32"/>
  <c r="C42" i="41"/>
  <c r="C13" i="38"/>
  <c r="C36" i="45"/>
  <c r="C63" i="24"/>
  <c r="C291" i="41"/>
  <c r="C78" i="29"/>
  <c r="C389" i="41"/>
  <c r="C32" i="35"/>
  <c r="C110" i="41"/>
  <c r="C80" i="45"/>
  <c r="C277" i="41"/>
  <c r="C19" i="40"/>
  <c r="C651" i="24"/>
  <c r="C148" i="41"/>
  <c r="C49" i="45"/>
  <c r="C630" i="24"/>
  <c r="C531" i="24"/>
  <c r="C427" i="24"/>
  <c r="C297" i="24"/>
  <c r="C198" i="24"/>
  <c r="C579" i="24"/>
  <c r="C480" i="24"/>
  <c r="C377" i="24"/>
  <c r="C246" i="24"/>
  <c r="C147" i="24"/>
  <c r="C624" i="24"/>
  <c r="C545" i="24"/>
  <c r="C471" i="24"/>
  <c r="C396" i="24"/>
  <c r="C287" i="24"/>
  <c r="C212" i="24"/>
  <c r="C138" i="24"/>
  <c r="C101" i="27"/>
  <c r="C573" i="24"/>
  <c r="C523" i="24"/>
  <c r="C470" i="24"/>
  <c r="C420" i="24"/>
  <c r="C335" i="24"/>
  <c r="C286" i="24"/>
  <c r="C240" i="24"/>
  <c r="C195" i="24"/>
  <c r="C153" i="24"/>
  <c r="C90" i="27"/>
  <c r="C126" i="27"/>
  <c r="C21" i="27"/>
  <c r="C76" i="24"/>
  <c r="C108" i="32"/>
  <c r="C238" i="41"/>
  <c r="C96" i="31"/>
  <c r="C52" i="45"/>
  <c r="C670" i="24"/>
  <c r="C325" i="41"/>
  <c r="C88" i="27"/>
  <c r="C9" i="43"/>
  <c r="C16" i="35"/>
  <c r="C171" i="41"/>
  <c r="C100" i="45"/>
  <c r="C304" i="41"/>
  <c r="C107" i="35"/>
  <c r="C639" i="24"/>
  <c r="C132" i="41"/>
  <c r="C67" i="45"/>
  <c r="C613" i="24"/>
  <c r="C514" i="24"/>
  <c r="C415" i="24"/>
  <c r="C280" i="24"/>
  <c r="C181" i="24"/>
  <c r="C81" i="29"/>
  <c r="C567" i="24"/>
  <c r="C468" i="24"/>
  <c r="C337" i="24"/>
  <c r="C234" i="24"/>
  <c r="C135" i="24"/>
  <c r="C615" i="24"/>
  <c r="C541" i="24"/>
  <c r="C466" i="24"/>
  <c r="C392" i="24"/>
  <c r="C283" i="24"/>
  <c r="C208" i="24"/>
  <c r="C134" i="24"/>
  <c r="C105" i="27"/>
  <c r="C631" i="24"/>
  <c r="C569" i="24"/>
  <c r="C519" i="24"/>
  <c r="C465" i="24"/>
  <c r="C408" i="24"/>
  <c r="C327" i="24"/>
  <c r="C277" i="24"/>
  <c r="C236" i="24"/>
  <c r="C191" i="24"/>
  <c r="C145" i="24"/>
  <c r="C94" i="27"/>
  <c r="C279" i="41"/>
  <c r="C26" i="30"/>
  <c r="C39" i="26"/>
  <c r="C196" i="41"/>
  <c r="C94" i="35"/>
  <c r="C2" i="39"/>
  <c r="C86" i="45"/>
  <c r="C28" i="45"/>
  <c r="C116" i="27"/>
  <c r="C64" i="28"/>
  <c r="C673" i="24"/>
  <c r="C133" i="41"/>
  <c r="C62" i="29"/>
  <c r="C370" i="41"/>
  <c r="C87" i="35"/>
  <c r="C307" i="41"/>
  <c r="C79" i="45"/>
  <c r="C605" i="24"/>
  <c r="C502" i="24"/>
  <c r="C402" i="24"/>
  <c r="C272" i="24"/>
  <c r="C169" i="24"/>
  <c r="C89" i="29"/>
  <c r="C558" i="24"/>
  <c r="C451" i="24"/>
  <c r="C321" i="24"/>
  <c r="C222" i="24"/>
  <c r="C603" i="24"/>
  <c r="C528" i="24"/>
  <c r="C450" i="24"/>
  <c r="C376" i="24"/>
  <c r="C270" i="24"/>
  <c r="C196" i="24"/>
  <c r="C109" i="27"/>
  <c r="C627" i="24"/>
  <c r="C565" i="24"/>
  <c r="C507" i="24"/>
  <c r="C457" i="24"/>
  <c r="C403" i="24"/>
  <c r="C323" i="24"/>
  <c r="C273" i="24"/>
  <c r="C228" i="24"/>
  <c r="C186" i="24"/>
  <c r="C141" i="24"/>
  <c r="C98" i="27"/>
  <c r="C6" i="32"/>
  <c r="C12" i="28"/>
  <c r="C241" i="41"/>
  <c r="C70" i="35"/>
  <c r="C112" i="41"/>
  <c r="C46" i="29"/>
  <c r="C12" i="45"/>
  <c r="C222" i="41"/>
  <c r="C80" i="28"/>
  <c r="C657" i="24"/>
  <c r="C290" i="41"/>
  <c r="C79" i="29"/>
  <c r="C382" i="41"/>
  <c r="C71" i="35"/>
  <c r="C323" i="41"/>
  <c r="C91" i="45"/>
  <c r="C593" i="24"/>
  <c r="C493" i="24"/>
  <c r="C386" i="24"/>
  <c r="C256" i="24"/>
  <c r="C156" i="24"/>
  <c r="C99" i="27"/>
  <c r="C542" i="24"/>
  <c r="C443" i="24"/>
  <c r="C308" i="24"/>
  <c r="C209" i="24"/>
  <c r="C595" i="24"/>
  <c r="C516" i="24"/>
  <c r="C442" i="24"/>
  <c r="C336" i="24"/>
  <c r="C262" i="24"/>
  <c r="C183" i="24"/>
  <c r="C117" i="27"/>
  <c r="C610" i="24"/>
  <c r="C556" i="24"/>
  <c r="C503" i="24"/>
  <c r="C453" i="24"/>
  <c r="C399" i="24"/>
  <c r="C310" i="24"/>
  <c r="C269" i="24"/>
  <c r="C224" i="24"/>
  <c r="C178" i="24"/>
  <c r="C137" i="24"/>
  <c r="C102" i="27"/>
  <c r="C94" i="29"/>
  <c r="C77" i="32"/>
  <c r="C10" i="35"/>
  <c r="C359" i="41"/>
  <c r="C38" i="35"/>
  <c r="C151" i="41"/>
  <c r="C415" i="41"/>
  <c r="C43" i="45"/>
  <c r="C194" i="41"/>
  <c r="C312" i="41"/>
  <c r="C57" i="41"/>
  <c r="C13" i="43"/>
  <c r="C47" i="35"/>
  <c r="C26" i="45"/>
  <c r="C103" i="45"/>
  <c r="C576" i="24"/>
  <c r="C477" i="24"/>
  <c r="C378" i="24"/>
  <c r="C243" i="24"/>
  <c r="C144" i="24"/>
  <c r="C111" i="27"/>
  <c r="C633" i="24"/>
  <c r="C530" i="24"/>
  <c r="C430" i="24"/>
  <c r="C300" i="24"/>
  <c r="C197" i="24"/>
  <c r="C582" i="24"/>
  <c r="C508" i="24"/>
  <c r="C433" i="24"/>
  <c r="C328" i="24"/>
  <c r="C249" i="24"/>
  <c r="C175" i="24"/>
  <c r="C121" i="27"/>
  <c r="C606" i="24"/>
  <c r="C552" i="24"/>
  <c r="C499" i="24"/>
  <c r="C441" i="24"/>
  <c r="C391" i="24"/>
  <c r="C306" i="24"/>
  <c r="C261" i="24"/>
  <c r="C220" i="24"/>
  <c r="C174" i="24"/>
  <c r="C129" i="24"/>
  <c r="C76" i="29"/>
  <c r="C106" i="27"/>
  <c r="C57" i="24"/>
  <c r="C17" i="30"/>
  <c r="C10" i="38"/>
  <c r="C379" i="41"/>
  <c r="C22" i="35"/>
  <c r="C127" i="41"/>
  <c r="C97" i="35"/>
  <c r="C69" i="45"/>
  <c r="C239" i="41"/>
  <c r="C104" i="35"/>
  <c r="C23" i="45"/>
  <c r="C39" i="41"/>
  <c r="C12" i="43"/>
  <c r="C35" i="35"/>
  <c r="C14" i="45"/>
  <c r="C59" i="29"/>
  <c r="C568" i="24"/>
  <c r="C464" i="24"/>
  <c r="C334" i="24"/>
  <c r="C235" i="24"/>
  <c r="C132" i="24"/>
  <c r="C119" i="27"/>
  <c r="C616" i="24"/>
  <c r="C517" i="24"/>
  <c r="C414" i="24"/>
  <c r="C284" i="24"/>
  <c r="C184" i="24"/>
  <c r="C578" i="24"/>
  <c r="C504" i="24"/>
  <c r="C429" i="24"/>
  <c r="C320" i="24"/>
  <c r="C245" i="24"/>
  <c r="C171" i="24"/>
  <c r="C14" i="40"/>
  <c r="C602" i="24"/>
  <c r="C540" i="24"/>
  <c r="C490" i="24"/>
  <c r="C437" i="24"/>
  <c r="C387" i="24"/>
  <c r="C302" i="24"/>
  <c r="C257" i="24"/>
  <c r="C211" i="24"/>
  <c r="C170" i="24"/>
  <c r="C124" i="24"/>
  <c r="C80" i="29"/>
  <c r="C114" i="27"/>
  <c r="C62" i="30"/>
  <c r="C80" i="31"/>
  <c r="C92" i="41"/>
  <c r="C2" i="43"/>
  <c r="C667" i="24"/>
  <c r="C322" i="41"/>
  <c r="C65" i="35"/>
  <c r="C186" i="41"/>
  <c r="C101" i="45"/>
  <c r="C303" i="41"/>
  <c r="C76" i="35"/>
  <c r="C34" i="45"/>
  <c r="C217" i="41"/>
  <c r="C61" i="28"/>
  <c r="C31" i="24"/>
  <c r="C113" i="41"/>
  <c r="C6" i="45"/>
  <c r="C650" i="24"/>
  <c r="C290" i="24"/>
  <c r="C532" i="24"/>
  <c r="C299" i="24"/>
  <c r="C632" i="24"/>
  <c r="C155" i="24"/>
  <c r="C596" i="24"/>
  <c r="C539" i="24"/>
  <c r="C54" i="45"/>
  <c r="C681" i="24"/>
  <c r="C294" i="24"/>
  <c r="C536" i="24"/>
  <c r="C307" i="24"/>
  <c r="C640" i="24"/>
  <c r="C172" i="24"/>
  <c r="C604" i="24"/>
  <c r="C551" i="24"/>
  <c r="C4" i="39"/>
  <c r="C50" i="28"/>
  <c r="C162" i="24"/>
  <c r="C375" i="24"/>
  <c r="C594" i="24"/>
  <c r="C413" i="24"/>
  <c r="C271" i="24"/>
  <c r="C218" i="24"/>
  <c r="C37" i="45"/>
  <c r="C361" i="41"/>
  <c r="C64" i="31"/>
  <c r="F29" i="2"/>
  <c r="H11" i="34"/>
  <c r="I7" i="14"/>
  <c r="R7" i="4"/>
  <c r="L7" i="7"/>
  <c r="I7" i="12"/>
  <c r="M7" i="9"/>
  <c r="L7" i="22"/>
  <c r="J7" i="10"/>
  <c r="K7" i="20"/>
  <c r="P7" i="21"/>
  <c r="H7" i="5"/>
  <c r="O7" i="19"/>
  <c r="J7" i="16"/>
  <c r="H7" i="6"/>
  <c r="I7" i="17"/>
  <c r="C119" i="24"/>
  <c r="C47" i="24"/>
  <c r="C36" i="27"/>
  <c r="C73" i="27"/>
  <c r="C53" i="30"/>
  <c r="C122" i="30"/>
  <c r="C23" i="31"/>
  <c r="C1" i="32"/>
  <c r="C54" i="24"/>
  <c r="C16" i="26"/>
  <c r="C27" i="27"/>
  <c r="C37" i="28"/>
  <c r="C2" i="28"/>
  <c r="C13" i="29"/>
  <c r="C24" i="30"/>
  <c r="C41" i="31"/>
  <c r="C71" i="31"/>
  <c r="C16" i="32"/>
  <c r="C69" i="32"/>
  <c r="C83" i="32"/>
  <c r="C81" i="24"/>
  <c r="C9" i="24"/>
  <c r="C64" i="27"/>
  <c r="C64" i="30"/>
  <c r="C85" i="30"/>
  <c r="C30" i="31"/>
  <c r="C53" i="31"/>
  <c r="C5" i="38"/>
  <c r="C14" i="41"/>
  <c r="C75" i="41"/>
  <c r="C41" i="41"/>
  <c r="C215" i="41"/>
  <c r="C244" i="41"/>
  <c r="C380" i="41"/>
  <c r="C43" i="28"/>
  <c r="C75" i="28"/>
  <c r="C116" i="24"/>
  <c r="C111" i="24"/>
  <c r="C39" i="24"/>
  <c r="C51" i="27"/>
  <c r="C79" i="27"/>
  <c r="C118" i="30"/>
  <c r="C19" i="31"/>
  <c r="C118" i="24"/>
  <c r="C46" i="24"/>
  <c r="C12" i="26"/>
  <c r="C23" i="27"/>
  <c r="C33" i="28"/>
  <c r="C10" i="29"/>
  <c r="C36" i="29"/>
  <c r="C20" i="30"/>
  <c r="C47" i="31"/>
  <c r="C67" i="31"/>
  <c r="C32" i="32"/>
  <c r="C111" i="32"/>
  <c r="C79" i="32"/>
  <c r="C73" i="24"/>
  <c r="C43" i="27"/>
  <c r="C70" i="27"/>
  <c r="C60" i="30"/>
  <c r="C81" i="30"/>
  <c r="C26" i="31"/>
  <c r="C91" i="31"/>
  <c r="C9" i="38"/>
  <c r="C107" i="41"/>
  <c r="C71" i="41"/>
  <c r="C37" i="41"/>
  <c r="C211" i="41"/>
  <c r="C240" i="41"/>
  <c r="C352" i="41"/>
  <c r="C384" i="41"/>
  <c r="C47" i="28"/>
  <c r="C79" i="28"/>
  <c r="C108" i="24"/>
  <c r="C36" i="24"/>
  <c r="C3" i="26"/>
  <c r="C14" i="27"/>
  <c r="C23" i="28"/>
  <c r="C34" i="29"/>
  <c r="C39" i="29"/>
  <c r="C11" i="30"/>
  <c r="C48" i="31"/>
  <c r="C15" i="32"/>
  <c r="C27" i="32"/>
  <c r="C106" i="32"/>
  <c r="C74" i="32"/>
  <c r="C99" i="24"/>
  <c r="C23" i="24"/>
  <c r="C55" i="27"/>
  <c r="C83" i="27"/>
  <c r="C96" i="30"/>
  <c r="C112" i="30"/>
  <c r="C13" i="31"/>
  <c r="C11" i="34"/>
  <c r="C2" i="40"/>
  <c r="C101" i="41"/>
  <c r="C66" i="41"/>
  <c r="C32" i="41"/>
  <c r="C78" i="24"/>
  <c r="C6" i="24"/>
  <c r="C1" i="27"/>
  <c r="C39" i="28"/>
  <c r="C4" i="28"/>
  <c r="C15" i="29"/>
  <c r="C103" i="24"/>
  <c r="C27" i="24"/>
  <c r="C47" i="27"/>
  <c r="C85" i="27"/>
  <c r="C98" i="30"/>
  <c r="C114" i="30"/>
  <c r="C15" i="31"/>
  <c r="C110" i="24"/>
  <c r="C38" i="24"/>
  <c r="C8" i="26"/>
  <c r="C19" i="27"/>
  <c r="C29" i="28"/>
  <c r="C6" i="29"/>
  <c r="C44" i="29"/>
  <c r="C16" i="30"/>
  <c r="C43" i="31"/>
  <c r="C63" i="31"/>
  <c r="C28" i="32"/>
  <c r="C107" i="32"/>
  <c r="C75" i="32"/>
  <c r="C65" i="24"/>
  <c r="C39" i="27"/>
  <c r="C76" i="27"/>
  <c r="C56" i="30"/>
  <c r="C125" i="30"/>
  <c r="C22" i="31"/>
  <c r="C16" i="34"/>
  <c r="C3" i="40"/>
  <c r="C102" i="41"/>
  <c r="C67" i="41"/>
  <c r="C33" i="41"/>
  <c r="C207" i="41"/>
  <c r="C283" i="41"/>
  <c r="C356" i="41"/>
  <c r="C388" i="41"/>
  <c r="C51" i="28"/>
  <c r="C14" i="38"/>
  <c r="C100" i="24"/>
  <c r="C24" i="24"/>
  <c r="C41" i="26"/>
  <c r="C10" i="27"/>
  <c r="C19" i="28"/>
  <c r="C30" i="29"/>
  <c r="C7" i="30"/>
  <c r="C86" i="31"/>
  <c r="C11" i="32"/>
  <c r="C43" i="32"/>
  <c r="C102" i="32"/>
  <c r="C136" i="32"/>
  <c r="C87" i="24"/>
  <c r="C15" i="24"/>
  <c r="C61" i="27"/>
  <c r="C71" i="30"/>
  <c r="C92" i="30"/>
  <c r="C108" i="30"/>
  <c r="C9" i="31"/>
  <c r="C7" i="34"/>
  <c r="C12" i="40"/>
  <c r="C94" i="41"/>
  <c r="C62" i="41"/>
  <c r="C28" i="41"/>
  <c r="C70" i="24"/>
  <c r="C18" i="26"/>
  <c r="C29" i="27"/>
  <c r="C35" i="28"/>
  <c r="C26" i="28"/>
  <c r="C12" i="29"/>
  <c r="C22" i="30"/>
  <c r="C33" i="31"/>
  <c r="C73" i="31"/>
  <c r="C18" i="32"/>
  <c r="C46" i="32"/>
  <c r="C85" i="32"/>
  <c r="C121" i="24"/>
  <c r="C49" i="24"/>
  <c r="C37" i="27"/>
  <c r="C74" i="27"/>
  <c r="C54" i="30"/>
  <c r="C123" i="30"/>
  <c r="C24" i="31"/>
  <c r="C91" i="24"/>
  <c r="C19" i="24"/>
  <c r="C53" i="27"/>
  <c r="C73" i="30"/>
  <c r="C94" i="30"/>
  <c r="C110" i="30"/>
  <c r="C11" i="31"/>
  <c r="C102" i="24"/>
  <c r="C26" i="24"/>
  <c r="C4" i="26"/>
  <c r="C15" i="27"/>
  <c r="C24" i="28"/>
  <c r="C2" i="29"/>
  <c r="C40" i="29"/>
  <c r="C12" i="30"/>
  <c r="C49" i="31"/>
  <c r="C12" i="32"/>
  <c r="C44" i="32"/>
  <c r="C103" i="32"/>
  <c r="C53" i="24"/>
  <c r="C35" i="27"/>
  <c r="C72" i="27"/>
  <c r="C52" i="30"/>
  <c r="C121" i="30"/>
  <c r="C18" i="31"/>
  <c r="C12" i="34"/>
  <c r="C4" i="40"/>
  <c r="C95" i="41"/>
  <c r="C63" i="41"/>
  <c r="C29" i="41"/>
  <c r="C203" i="41"/>
  <c r="C275" i="41"/>
  <c r="C360" i="41"/>
  <c r="C393" i="41"/>
  <c r="C55" i="28"/>
  <c r="C18" i="38"/>
  <c r="C88" i="24"/>
  <c r="C16" i="24"/>
  <c r="C6" i="27"/>
  <c r="C15" i="28"/>
  <c r="C26" i="29"/>
  <c r="C3" i="30"/>
  <c r="C82" i="31"/>
  <c r="C7" i="32"/>
  <c r="C39" i="32"/>
  <c r="C98" i="32"/>
  <c r="C79" i="24"/>
  <c r="C7" i="24"/>
  <c r="C57" i="27"/>
  <c r="C67" i="30"/>
  <c r="C88" i="30"/>
  <c r="C104" i="30"/>
  <c r="C5" i="31"/>
  <c r="C3" i="34"/>
  <c r="C8" i="40"/>
  <c r="C90" i="41"/>
  <c r="C58" i="41"/>
  <c r="C24" i="41"/>
  <c r="C58" i="24"/>
  <c r="C14" i="26"/>
  <c r="C25" i="27"/>
  <c r="C31" i="28"/>
  <c r="C8" i="29"/>
  <c r="C37" i="29"/>
  <c r="C18" i="30"/>
  <c r="C39" i="31"/>
  <c r="C69" i="31"/>
  <c r="C34" i="32"/>
  <c r="C66" i="32"/>
  <c r="C81" i="32"/>
  <c r="C113" i="24"/>
  <c r="C41" i="24"/>
  <c r="C33" i="27"/>
  <c r="C80" i="27"/>
  <c r="C50" i="30"/>
  <c r="C119" i="30"/>
  <c r="C20" i="31"/>
  <c r="C14" i="34"/>
  <c r="C3" i="38"/>
  <c r="C16" i="41"/>
  <c r="C120" i="24"/>
  <c r="C48" i="24"/>
  <c r="C17" i="26"/>
  <c r="C28" i="27"/>
  <c r="C34" i="28"/>
  <c r="C1" i="29"/>
  <c r="C23" i="29"/>
  <c r="C21" i="30"/>
  <c r="C38" i="31"/>
  <c r="C68" i="31"/>
  <c r="C17" i="32"/>
  <c r="C70" i="32"/>
  <c r="C80" i="32"/>
  <c r="C6" i="38"/>
  <c r="C11" i="41"/>
  <c r="C72" i="41"/>
  <c r="C38" i="41"/>
  <c r="C216" i="41"/>
  <c r="C245" i="41"/>
  <c r="C355" i="41"/>
  <c r="C387" i="41"/>
  <c r="C5" i="32"/>
  <c r="C70" i="28"/>
  <c r="C278" i="41"/>
  <c r="C90" i="35"/>
  <c r="C58" i="35"/>
  <c r="C26" i="35"/>
  <c r="C671" i="24"/>
  <c r="C108" i="41"/>
  <c r="C147" i="41"/>
  <c r="C296" i="41"/>
  <c r="C335" i="41"/>
  <c r="C5" i="45"/>
  <c r="C56" i="45"/>
  <c r="C102" i="45"/>
  <c r="C68" i="29"/>
  <c r="C93" i="35"/>
  <c r="C61" i="35"/>
  <c r="C29" i="35"/>
  <c r="C674" i="24"/>
  <c r="C641" i="24"/>
  <c r="C115" i="41"/>
  <c r="C150" i="41"/>
  <c r="C295" i="41"/>
  <c r="C313" i="41"/>
  <c r="C8" i="45"/>
  <c r="C59" i="45"/>
  <c r="C93" i="45"/>
  <c r="C65" i="29"/>
  <c r="C92" i="27"/>
  <c r="C124" i="27"/>
  <c r="C198" i="41"/>
  <c r="C270" i="41"/>
  <c r="C365" i="41"/>
  <c r="C20" i="43"/>
  <c r="C60" i="28"/>
  <c r="C19" i="38"/>
  <c r="C100" i="35"/>
  <c r="C68" i="35"/>
  <c r="C36" i="35"/>
  <c r="C62" i="24"/>
  <c r="C652" i="24"/>
  <c r="C122" i="41"/>
  <c r="C157" i="41"/>
  <c r="C125" i="41"/>
  <c r="C316" i="41"/>
  <c r="C11" i="45"/>
  <c r="C50" i="45"/>
  <c r="C96" i="45"/>
  <c r="C58" i="29"/>
  <c r="C69" i="41"/>
  <c r="C35" i="41"/>
  <c r="C209" i="41"/>
  <c r="C285" i="41"/>
  <c r="C358" i="41"/>
  <c r="C390" i="41"/>
  <c r="C41" i="28"/>
  <c r="C73" i="28"/>
  <c r="C280" i="41"/>
  <c r="C83" i="35"/>
  <c r="C51" i="35"/>
  <c r="C19" i="35"/>
  <c r="C664" i="24"/>
  <c r="C192" i="41"/>
  <c r="C144" i="41"/>
  <c r="C311" i="41"/>
  <c r="C1" i="43"/>
  <c r="C2" i="45"/>
  <c r="C71" i="45"/>
  <c r="C99" i="45"/>
  <c r="C72" i="29"/>
  <c r="C621" i="24"/>
  <c r="C588" i="24"/>
  <c r="C555" i="24"/>
  <c r="C522" i="24"/>
  <c r="C489" i="24"/>
  <c r="C456" i="24"/>
  <c r="C423" i="24"/>
  <c r="C390" i="24"/>
  <c r="C326" i="24"/>
  <c r="C293" i="24"/>
  <c r="C260" i="24"/>
  <c r="C227" i="24"/>
  <c r="C194" i="24"/>
  <c r="C161" i="24"/>
  <c r="C128" i="24"/>
  <c r="C91" i="27"/>
  <c r="C123" i="27"/>
  <c r="C620" i="24"/>
  <c r="C587" i="24"/>
  <c r="C554" i="24"/>
  <c r="C521" i="24"/>
  <c r="C488" i="24"/>
  <c r="C455" i="24"/>
  <c r="C422" i="24"/>
  <c r="C389" i="24"/>
  <c r="C325" i="24"/>
  <c r="C292" i="24"/>
  <c r="C259" i="24"/>
  <c r="C226" i="24"/>
  <c r="C193" i="24"/>
  <c r="C160" i="24"/>
  <c r="C127" i="24"/>
  <c r="C619" i="24"/>
  <c r="C586" i="24"/>
  <c r="C553" i="24"/>
  <c r="C520" i="24"/>
  <c r="C487" i="24"/>
  <c r="C454" i="24"/>
  <c r="C421" i="24"/>
  <c r="C388" i="24"/>
  <c r="C324" i="24"/>
  <c r="C291" i="24"/>
  <c r="C258" i="24"/>
  <c r="C225" i="24"/>
  <c r="C192" i="24"/>
  <c r="C159" i="24"/>
  <c r="C125" i="24"/>
  <c r="C97" i="27"/>
  <c r="C281" i="41"/>
  <c r="C614" i="24"/>
  <c r="C581" i="24"/>
  <c r="C83" i="24"/>
  <c r="C11" i="24"/>
  <c r="C59" i="27"/>
  <c r="C69" i="30"/>
  <c r="C90" i="30"/>
  <c r="C106" i="30"/>
  <c r="C7" i="31"/>
  <c r="C90" i="24"/>
  <c r="C18" i="24"/>
  <c r="C42" i="26"/>
  <c r="C11" i="27"/>
  <c r="C20" i="28"/>
  <c r="C31" i="29"/>
  <c r="C8" i="30"/>
  <c r="C87" i="31"/>
  <c r="C8" i="32"/>
  <c r="C75" i="24"/>
  <c r="C3" i="24"/>
  <c r="C65" i="27"/>
  <c r="C65" i="30"/>
  <c r="C86" i="30"/>
  <c r="C102" i="30"/>
  <c r="C3" i="31"/>
  <c r="C82" i="24"/>
  <c r="C10" i="24"/>
  <c r="C7" i="27"/>
  <c r="C16" i="28"/>
  <c r="C27" i="29"/>
  <c r="C4" i="30"/>
  <c r="C83" i="31"/>
  <c r="C4" i="32"/>
  <c r="C36" i="32"/>
  <c r="C95" i="32"/>
  <c r="C109" i="24"/>
  <c r="C37" i="24"/>
  <c r="C56" i="27"/>
  <c r="C84" i="27"/>
  <c r="C97" i="30"/>
  <c r="C113" i="30"/>
  <c r="C10" i="31"/>
  <c r="C4" i="34"/>
  <c r="C10" i="41"/>
  <c r="C87" i="41"/>
  <c r="C55" i="41"/>
  <c r="C237" i="41"/>
  <c r="C195" i="41"/>
  <c r="C289" i="41"/>
  <c r="C368" i="41"/>
  <c r="C10" i="43"/>
  <c r="C63" i="28"/>
  <c r="C72" i="24"/>
  <c r="C19" i="26"/>
  <c r="C30" i="27"/>
  <c r="C40" i="28"/>
  <c r="C5" i="28"/>
  <c r="C16" i="29"/>
  <c r="C27" i="30"/>
  <c r="C34" i="31"/>
  <c r="C74" i="31"/>
  <c r="C23" i="32"/>
  <c r="C51" i="32"/>
  <c r="C90" i="32"/>
  <c r="C59" i="24"/>
  <c r="C42" i="27"/>
  <c r="C69" i="27"/>
  <c r="C59" i="30"/>
  <c r="C80" i="30"/>
  <c r="C29" i="31"/>
  <c r="C59" i="31"/>
  <c r="C4" i="35"/>
  <c r="C21" i="41"/>
  <c r="C82" i="41"/>
  <c r="C50" i="41"/>
  <c r="C114" i="24"/>
  <c r="C42" i="24"/>
  <c r="C6" i="26"/>
  <c r="C17" i="27"/>
  <c r="C22" i="28"/>
  <c r="C33" i="29"/>
  <c r="C38" i="29"/>
  <c r="C10" i="30"/>
  <c r="C51" i="31"/>
  <c r="C61" i="31"/>
  <c r="C26" i="32"/>
  <c r="C105" i="32"/>
  <c r="C73" i="32"/>
  <c r="C97" i="24"/>
  <c r="C21" i="24"/>
  <c r="C54" i="27"/>
  <c r="C82" i="27"/>
  <c r="C95" i="30"/>
  <c r="C111" i="30"/>
  <c r="C12" i="31"/>
  <c r="C6" i="34"/>
  <c r="C1" i="39"/>
  <c r="C105" i="41"/>
  <c r="C104" i="24"/>
  <c r="C28" i="24"/>
  <c r="C9" i="26"/>
  <c r="C20" i="27"/>
  <c r="C25" i="28"/>
  <c r="C3" i="29"/>
  <c r="C41" i="29"/>
  <c r="C13" i="30"/>
  <c r="C50" i="31"/>
  <c r="C60" i="31"/>
  <c r="C29" i="32"/>
  <c r="C104" i="32"/>
  <c r="C72" i="32"/>
  <c r="C13" i="34"/>
  <c r="C1" i="40"/>
  <c r="C96" i="41"/>
  <c r="C64" i="41"/>
  <c r="C30" i="41"/>
  <c r="C208" i="41"/>
  <c r="C284" i="41"/>
  <c r="C363" i="41"/>
  <c r="C46" i="28"/>
  <c r="C78" i="28"/>
  <c r="C82" i="35"/>
  <c r="C50" i="35"/>
  <c r="C18" i="35"/>
  <c r="C663" i="24"/>
  <c r="C6" i="39"/>
  <c r="C187" i="41"/>
  <c r="C139" i="41"/>
  <c r="C306" i="41"/>
  <c r="C29" i="45"/>
  <c r="C32" i="45"/>
  <c r="C78" i="45"/>
  <c r="C106" i="45"/>
  <c r="C410" i="41"/>
  <c r="C85" i="35"/>
  <c r="C53" i="35"/>
  <c r="C21" i="35"/>
  <c r="C666" i="24"/>
  <c r="C190" i="41"/>
  <c r="C142" i="41"/>
  <c r="C305" i="41"/>
  <c r="C67" i="24"/>
  <c r="C44" i="27"/>
  <c r="C71" i="27"/>
  <c r="C61" i="30"/>
  <c r="C82" i="30"/>
  <c r="C31" i="31"/>
  <c r="C54" i="31"/>
  <c r="C74" i="24"/>
  <c r="C2" i="24"/>
  <c r="C45" i="26"/>
  <c r="C3" i="27"/>
  <c r="C11" i="28"/>
  <c r="C22" i="29"/>
  <c r="C77" i="30"/>
  <c r="C79" i="31"/>
  <c r="C24" i="32"/>
  <c r="C52" i="32"/>
  <c r="C91" i="32"/>
  <c r="C101" i="24"/>
  <c r="C25" i="24"/>
  <c r="C52" i="27"/>
  <c r="C72" i="30"/>
  <c r="C93" i="30"/>
  <c r="C109" i="30"/>
  <c r="C6" i="31"/>
  <c r="C2" i="41"/>
  <c r="C83" i="41"/>
  <c r="C51" i="41"/>
  <c r="C223" i="41"/>
  <c r="C268" i="41"/>
  <c r="C298" i="41"/>
  <c r="C372" i="41"/>
  <c r="C5" i="43"/>
  <c r="C67" i="28"/>
  <c r="C21" i="40"/>
  <c r="C60" i="24"/>
  <c r="C15" i="26"/>
  <c r="C26" i="27"/>
  <c r="C36" i="28"/>
  <c r="C13" i="28"/>
  <c r="C11" i="29"/>
  <c r="C23" i="30"/>
  <c r="C40" i="31"/>
  <c r="C70" i="31"/>
  <c r="C19" i="32"/>
  <c r="C47" i="32"/>
  <c r="C86" i="32"/>
  <c r="C1" i="24"/>
  <c r="C51" i="24"/>
  <c r="C38" i="27"/>
  <c r="C75" i="27"/>
  <c r="C55" i="30"/>
  <c r="C124" i="30"/>
  <c r="C25" i="31"/>
  <c r="C90" i="31"/>
  <c r="C1" i="38"/>
  <c r="C17" i="41"/>
  <c r="C78" i="41"/>
  <c r="C44" i="41"/>
  <c r="C106" i="24"/>
  <c r="C34" i="24"/>
  <c r="C2" i="26"/>
  <c r="C13" i="27"/>
  <c r="C18" i="28"/>
  <c r="C29" i="29"/>
  <c r="C6" i="30"/>
  <c r="C89" i="31"/>
  <c r="C14" i="32"/>
  <c r="C42" i="32"/>
  <c r="C101" i="32"/>
  <c r="C135" i="32"/>
  <c r="C85" i="24"/>
  <c r="C13" i="24"/>
  <c r="C60" i="27"/>
  <c r="C70" i="30"/>
  <c r="C91" i="30"/>
  <c r="C107" i="30"/>
  <c r="C8" i="31"/>
  <c r="C2" i="34"/>
  <c r="C6" i="40"/>
  <c r="C97" i="41"/>
  <c r="C96" i="24"/>
  <c r="C20" i="24"/>
  <c r="C5" i="26"/>
  <c r="C16" i="27"/>
  <c r="C21" i="28"/>
  <c r="C32" i="29"/>
  <c r="C1" i="30"/>
  <c r="C9" i="30"/>
  <c r="C88" i="31"/>
  <c r="C13" i="32"/>
  <c r="C45" i="32"/>
  <c r="C100" i="32"/>
  <c r="C9" i="34"/>
  <c r="C5" i="40"/>
  <c r="C55" i="24"/>
  <c r="C40" i="27"/>
  <c r="C67" i="27"/>
  <c r="C57" i="30"/>
  <c r="C78" i="30"/>
  <c r="C27" i="31"/>
  <c r="C57" i="31"/>
  <c r="C66" i="24"/>
  <c r="C20" i="26"/>
  <c r="C31" i="27"/>
  <c r="C1" i="28"/>
  <c r="C6" i="28"/>
  <c r="C17" i="29"/>
  <c r="C28" i="30"/>
  <c r="C35" i="31"/>
  <c r="C75" i="31"/>
  <c r="C20" i="32"/>
  <c r="C48" i="32"/>
  <c r="C87" i="32"/>
  <c r="C89" i="24"/>
  <c r="C17" i="24"/>
  <c r="C58" i="27"/>
  <c r="C68" i="30"/>
  <c r="C89" i="30"/>
  <c r="C105" i="30"/>
  <c r="C2" i="31"/>
  <c r="C5" i="35"/>
  <c r="C18" i="41"/>
  <c r="C79" i="41"/>
  <c r="C45" i="41"/>
  <c r="C219" i="41"/>
  <c r="C248" i="41"/>
  <c r="C302" i="41"/>
  <c r="C376" i="41"/>
  <c r="C6" i="43"/>
  <c r="C71" i="28"/>
  <c r="C97" i="31"/>
  <c r="C52" i="24"/>
  <c r="C11" i="26"/>
  <c r="C22" i="27"/>
  <c r="C32" i="28"/>
  <c r="C9" i="29"/>
  <c r="C35" i="29"/>
  <c r="C19" i="30"/>
  <c r="C46" i="31"/>
  <c r="C66" i="31"/>
  <c r="C35" i="32"/>
  <c r="C68" i="32"/>
  <c r="C82" i="32"/>
  <c r="C115" i="24"/>
  <c r="C43" i="24"/>
  <c r="C34" i="27"/>
  <c r="C81" i="27"/>
  <c r="C51" i="30"/>
  <c r="C120" i="30"/>
  <c r="C21" i="31"/>
  <c r="C1" i="33"/>
  <c r="C4" i="38"/>
  <c r="C13" i="41"/>
  <c r="C74" i="41"/>
  <c r="C40" i="41"/>
  <c r="C98" i="24"/>
  <c r="C22" i="24"/>
  <c r="C40" i="26"/>
  <c r="C9" i="27"/>
  <c r="C14" i="28"/>
  <c r="C25" i="29"/>
  <c r="C2" i="30"/>
  <c r="C85" i="31"/>
  <c r="C10" i="32"/>
  <c r="C38" i="32"/>
  <c r="C97" i="32"/>
  <c r="C77" i="24"/>
  <c r="C5" i="24"/>
  <c r="C66" i="27"/>
  <c r="C66" i="30"/>
  <c r="C87" i="30"/>
  <c r="C103" i="30"/>
  <c r="C4" i="31"/>
  <c r="C11" i="35"/>
  <c r="C11" i="40"/>
  <c r="C93" i="41"/>
  <c r="C84" i="24"/>
  <c r="C12" i="24"/>
  <c r="C43" i="26"/>
  <c r="C12" i="27"/>
  <c r="C17" i="28"/>
  <c r="C28" i="29"/>
  <c r="C5" i="30"/>
  <c r="C84" i="31"/>
  <c r="C9" i="32"/>
  <c r="C41" i="32"/>
  <c r="C96" i="32"/>
  <c r="C5" i="34"/>
  <c r="C10" i="40"/>
  <c r="C88" i="41"/>
  <c r="C56" i="41"/>
  <c r="C22" i="41"/>
  <c r="C200" i="41"/>
  <c r="C272" i="41"/>
  <c r="C371" i="41"/>
  <c r="C11" i="43"/>
  <c r="C54" i="28"/>
  <c r="C17" i="38"/>
  <c r="C106" i="35"/>
  <c r="C74" i="35"/>
  <c r="C42" i="35"/>
  <c r="C30" i="24"/>
  <c r="C655" i="24"/>
  <c r="C5" i="41"/>
  <c r="C179" i="41"/>
  <c r="C131" i="41"/>
  <c r="C326" i="41"/>
  <c r="C21" i="45"/>
  <c r="C48" i="45"/>
  <c r="C82" i="45"/>
  <c r="C52" i="29"/>
  <c r="C109" i="35"/>
  <c r="C77" i="35"/>
  <c r="C45" i="35"/>
  <c r="C13" i="35"/>
  <c r="C658" i="24"/>
  <c r="C1" i="35"/>
  <c r="C182" i="41"/>
  <c r="C134" i="41"/>
  <c r="C329" i="41"/>
  <c r="C24" i="45"/>
  <c r="C39" i="45"/>
  <c r="C73" i="45"/>
  <c r="C49" i="29"/>
  <c r="C82" i="29"/>
  <c r="C108" i="27"/>
  <c r="C214" i="41"/>
  <c r="C243" i="41"/>
  <c r="C349" i="41"/>
  <c r="C381" i="41"/>
  <c r="C44" i="28"/>
  <c r="C76" i="28"/>
  <c r="C408" i="41"/>
  <c r="C84" i="35"/>
  <c r="C52" i="35"/>
  <c r="C20" i="35"/>
  <c r="C669" i="24"/>
  <c r="C189" i="41"/>
  <c r="C141" i="41"/>
  <c r="C332" i="41"/>
  <c r="C27" i="45"/>
  <c r="C42" i="45"/>
  <c r="C76" i="45"/>
  <c r="C104" i="45"/>
  <c r="C75" i="29"/>
  <c r="C53" i="41"/>
  <c r="C235" i="41"/>
  <c r="C193" i="41"/>
  <c r="C300" i="41"/>
  <c r="C149" i="24"/>
  <c r="C182" i="24"/>
  <c r="C215" i="24"/>
  <c r="C248" i="24"/>
  <c r="C282" i="24"/>
  <c r="C315" i="24"/>
  <c r="C379" i="24"/>
  <c r="C412" i="24"/>
  <c r="C445" i="24"/>
  <c r="C478" i="24"/>
  <c r="C511" i="24"/>
  <c r="C544" i="24"/>
  <c r="C577" i="24"/>
  <c r="C618" i="24"/>
  <c r="C407" i="41"/>
  <c r="C93" i="27"/>
  <c r="C682" i="24"/>
  <c r="C163" i="24"/>
  <c r="C200" i="24"/>
  <c r="C237" i="24"/>
  <c r="C274" i="24"/>
  <c r="C311" i="24"/>
  <c r="C380" i="24"/>
  <c r="C417" i="24"/>
  <c r="C458" i="24"/>
  <c r="C495" i="24"/>
  <c r="C533" i="24"/>
  <c r="C570" i="24"/>
  <c r="C607" i="24"/>
  <c r="C644" i="24"/>
  <c r="C409" i="41"/>
  <c r="C683" i="24"/>
  <c r="C164" i="24"/>
  <c r="C201" i="24"/>
  <c r="C238" i="24"/>
  <c r="C275" i="24"/>
  <c r="C313" i="24"/>
  <c r="C381" i="24"/>
  <c r="C418" i="24"/>
  <c r="C459" i="24"/>
  <c r="C496" i="24"/>
  <c r="C534" i="24"/>
  <c r="C571" i="24"/>
  <c r="C608" i="24"/>
  <c r="C107" i="27"/>
  <c r="C77" i="29"/>
  <c r="C136" i="24"/>
  <c r="C173" i="24"/>
  <c r="C210" i="24"/>
  <c r="C247" i="24"/>
  <c r="C285" i="24"/>
  <c r="C322" i="24"/>
  <c r="C394" i="24"/>
  <c r="C431" i="24"/>
  <c r="C469" i="24"/>
  <c r="C506" i="24"/>
  <c r="C543" i="24"/>
  <c r="C580" i="24"/>
  <c r="C617" i="24"/>
  <c r="C67" i="29"/>
  <c r="C95" i="45"/>
  <c r="C53" i="45"/>
  <c r="C18" i="45"/>
  <c r="C327" i="41"/>
  <c r="C136" i="41"/>
  <c r="C188" i="41"/>
  <c r="C643" i="24"/>
  <c r="C680" i="24"/>
  <c r="C39" i="35"/>
  <c r="C75" i="35"/>
  <c r="C69" i="28"/>
  <c r="C3" i="43"/>
  <c r="C378" i="41"/>
  <c r="C287" i="41"/>
  <c r="C205" i="41"/>
  <c r="C43" i="41"/>
  <c r="C71" i="29"/>
  <c r="C92" i="45"/>
  <c r="C46" i="45"/>
  <c r="C1" i="45"/>
  <c r="C294" i="41"/>
  <c r="C181" i="41"/>
  <c r="C661" i="24"/>
  <c r="C24" i="35"/>
  <c r="C64" i="35"/>
  <c r="C108" i="35"/>
  <c r="C72" i="28"/>
  <c r="C14" i="43"/>
  <c r="C357" i="41"/>
  <c r="C247" i="41"/>
  <c r="C236" i="41"/>
  <c r="C90" i="29"/>
  <c r="C105" i="45"/>
  <c r="C55" i="45"/>
  <c r="C16" i="45"/>
  <c r="C333" i="41"/>
  <c r="C168" i="41"/>
  <c r="C678" i="24"/>
  <c r="C49" i="35"/>
  <c r="C101" i="35"/>
  <c r="C98" i="45"/>
  <c r="C44" i="45"/>
  <c r="C314" i="41"/>
  <c r="C135" i="41"/>
  <c r="C116" i="41"/>
  <c r="C30" i="35"/>
  <c r="C78" i="35"/>
  <c r="C20" i="40"/>
  <c r="C42" i="28"/>
  <c r="C375" i="41"/>
  <c r="C249" i="41"/>
  <c r="C26" i="41"/>
  <c r="C80" i="41"/>
  <c r="C2" i="35"/>
  <c r="C49" i="32"/>
  <c r="C72" i="31"/>
  <c r="C25" i="30"/>
  <c r="C3" i="28"/>
  <c r="C32" i="27"/>
  <c r="C56" i="24"/>
  <c r="C20" i="41"/>
  <c r="C58" i="31"/>
  <c r="C99" i="30"/>
  <c r="C45" i="27"/>
  <c r="C30" i="32"/>
  <c r="C75" i="30"/>
  <c r="C27" i="28"/>
  <c r="C122" i="24"/>
  <c r="C8" i="35"/>
  <c r="C63" i="30"/>
  <c r="C2" i="32"/>
  <c r="C20" i="29"/>
  <c r="C8" i="24"/>
  <c r="C199" i="41"/>
  <c r="C101" i="30"/>
  <c r="C319" i="24"/>
  <c r="C383" i="24"/>
  <c r="C416" i="24"/>
  <c r="C449" i="24"/>
  <c r="C482" i="24"/>
  <c r="C515" i="24"/>
  <c r="C548" i="24"/>
  <c r="C585" i="24"/>
  <c r="C623" i="24"/>
  <c r="C125" i="27"/>
  <c r="C89" i="27"/>
  <c r="C130" i="24"/>
  <c r="C167" i="24"/>
  <c r="C204" i="24"/>
  <c r="C241" i="24"/>
  <c r="C278" i="24"/>
  <c r="C316" i="24"/>
  <c r="C384" i="24"/>
  <c r="C425" i="24"/>
  <c r="C462" i="24"/>
  <c r="C500" i="24"/>
  <c r="C537" i="24"/>
  <c r="C574" i="24"/>
  <c r="C611" i="24"/>
  <c r="C648" i="24"/>
  <c r="C131" i="24"/>
  <c r="C168" i="24"/>
  <c r="C205" i="24"/>
  <c r="C242" i="24"/>
  <c r="C279" i="24"/>
  <c r="C317" i="24"/>
  <c r="C385" i="24"/>
  <c r="C426" i="24"/>
  <c r="C463" i="24"/>
  <c r="C501" i="24"/>
  <c r="C538" i="24"/>
  <c r="C575" i="24"/>
  <c r="C612" i="24"/>
  <c r="C17" i="40"/>
  <c r="C103" i="27"/>
  <c r="C140" i="24"/>
  <c r="C177" i="24"/>
  <c r="C214" i="24"/>
  <c r="C252" i="24"/>
  <c r="C289" i="24"/>
  <c r="C330" i="24"/>
  <c r="C398" i="24"/>
  <c r="C435" i="24"/>
  <c r="C473" i="24"/>
  <c r="C510" i="24"/>
  <c r="C547" i="24"/>
  <c r="C584" i="24"/>
  <c r="C626" i="24"/>
  <c r="C63" i="29"/>
  <c r="C87" i="45"/>
  <c r="C45" i="45"/>
  <c r="C22" i="45"/>
  <c r="C331" i="41"/>
  <c r="C140" i="41"/>
  <c r="C109" i="41"/>
  <c r="C647" i="24"/>
  <c r="C61" i="24"/>
  <c r="C43" i="35"/>
  <c r="C79" i="35"/>
  <c r="C95" i="31"/>
  <c r="C65" i="28"/>
  <c r="C8" i="43"/>
  <c r="C374" i="41"/>
  <c r="C273" i="41"/>
  <c r="C213" i="41"/>
  <c r="C47" i="41"/>
  <c r="C66" i="29"/>
  <c r="C88" i="45"/>
  <c r="C38" i="45"/>
  <c r="C129" i="41"/>
  <c r="C185" i="41"/>
  <c r="C665" i="24"/>
  <c r="C28" i="35"/>
  <c r="C72" i="35"/>
  <c r="C413" i="41"/>
  <c r="C68" i="28"/>
  <c r="C353" i="41"/>
  <c r="C267" i="41"/>
  <c r="C120" i="27"/>
  <c r="C86" i="29"/>
  <c r="C97" i="45"/>
  <c r="C51" i="45"/>
  <c r="C20" i="45"/>
  <c r="C309" i="41"/>
  <c r="C178" i="41"/>
  <c r="C93" i="24"/>
  <c r="C57" i="35"/>
  <c r="C105" i="35"/>
  <c r="C94" i="45"/>
  <c r="C40" i="45"/>
  <c r="C318" i="41"/>
  <c r="C143" i="41"/>
  <c r="C120" i="41"/>
  <c r="C659" i="24"/>
  <c r="C34" i="35"/>
  <c r="C86" i="35"/>
  <c r="C16" i="40"/>
  <c r="C18" i="43"/>
  <c r="C367" i="41"/>
  <c r="C269" i="41"/>
  <c r="C34" i="41"/>
  <c r="C84" i="41"/>
  <c r="C6" i="35"/>
  <c r="C53" i="32"/>
  <c r="C76" i="31"/>
  <c r="C29" i="30"/>
  <c r="C7" i="28"/>
  <c r="C46" i="26"/>
  <c r="C68" i="24"/>
  <c r="C6" i="41"/>
  <c r="C55" i="31"/>
  <c r="C58" i="30"/>
  <c r="C29" i="24"/>
  <c r="C22" i="32"/>
  <c r="C14" i="30"/>
  <c r="C5" i="27"/>
  <c r="C36" i="41"/>
  <c r="C15" i="34"/>
  <c r="C77" i="27"/>
  <c r="C62" i="31"/>
  <c r="C5" i="29"/>
  <c r="C44" i="24"/>
  <c r="C25" i="41"/>
  <c r="C78" i="27"/>
  <c r="C56" i="31"/>
  <c r="C63" i="27"/>
  <c r="C78" i="31"/>
  <c r="C10" i="28"/>
  <c r="C80" i="24"/>
  <c r="C59" i="41"/>
  <c r="C50" i="27"/>
  <c r="C139" i="24"/>
  <c r="C176" i="24"/>
  <c r="C213" i="24"/>
  <c r="C251" i="24"/>
  <c r="C288" i="24"/>
  <c r="C329" i="24"/>
  <c r="C397" i="24"/>
  <c r="C434" i="24"/>
  <c r="C472" i="24"/>
  <c r="C509" i="24"/>
  <c r="C546" i="24"/>
  <c r="C583" i="24"/>
  <c r="C625" i="24"/>
  <c r="C95" i="27"/>
  <c r="C148" i="24"/>
  <c r="C185" i="24"/>
  <c r="C223" i="24"/>
  <c r="C264" i="24"/>
  <c r="C301" i="24"/>
  <c r="C338" i="24"/>
  <c r="C407" i="24"/>
  <c r="C444" i="24"/>
  <c r="C481" i="24"/>
  <c r="C518" i="24"/>
  <c r="C559" i="24"/>
  <c r="C597" i="24"/>
  <c r="C634" i="24"/>
  <c r="C55" i="29"/>
  <c r="C83" i="45"/>
  <c r="C41" i="45"/>
  <c r="C30" i="45"/>
  <c r="C297" i="41"/>
  <c r="C152" i="41"/>
  <c r="C117" i="41"/>
  <c r="C656" i="24"/>
  <c r="C15" i="35"/>
  <c r="C55" i="35"/>
  <c r="C91" i="35"/>
  <c r="C57" i="28"/>
  <c r="C19" i="43"/>
  <c r="C366" i="41"/>
  <c r="C242" i="41"/>
  <c r="C221" i="41"/>
  <c r="C61" i="41"/>
  <c r="C54" i="29"/>
  <c r="C84" i="45"/>
  <c r="C3" i="45"/>
  <c r="C320" i="41"/>
  <c r="C137" i="41"/>
  <c r="C114" i="41"/>
  <c r="C677" i="24"/>
  <c r="C40" i="35"/>
  <c r="C80" i="35"/>
  <c r="C18" i="40"/>
  <c r="C56" i="28"/>
  <c r="C385" i="41"/>
  <c r="C299" i="41"/>
  <c r="C202" i="41"/>
  <c r="C112" i="27"/>
  <c r="C74" i="29"/>
  <c r="C85" i="45"/>
  <c r="C47" i="45"/>
  <c r="C334" i="41"/>
  <c r="C126" i="41"/>
  <c r="C111" i="41"/>
  <c r="C645" i="24"/>
  <c r="C17" i="35"/>
  <c r="C69" i="35"/>
  <c r="C73" i="29"/>
  <c r="C90" i="45"/>
  <c r="C9" i="45"/>
  <c r="C330" i="41"/>
  <c r="C155" i="41"/>
  <c r="C675" i="24"/>
  <c r="C46" i="35"/>
  <c r="C98" i="35"/>
  <c r="C74" i="28"/>
  <c r="C7" i="43"/>
  <c r="C351" i="41"/>
  <c r="C204" i="41"/>
  <c r="C46" i="41"/>
  <c r="C104" i="41"/>
  <c r="C1" i="34"/>
  <c r="C76" i="32"/>
  <c r="C33" i="32"/>
  <c r="C44" i="31"/>
  <c r="C45" i="29"/>
  <c r="C30" i="28"/>
  <c r="C13" i="26"/>
  <c r="C112" i="24"/>
  <c r="C7" i="38"/>
  <c r="C28" i="31"/>
  <c r="C86" i="27"/>
  <c r="C69" i="24"/>
  <c r="C89" i="32"/>
  <c r="C65" i="31"/>
  <c r="C21" i="26"/>
  <c r="C70" i="41"/>
  <c r="C17" i="31"/>
  <c r="C49" i="27"/>
  <c r="C78" i="32"/>
  <c r="C52" i="31"/>
  <c r="C28" i="28"/>
  <c r="C91" i="41"/>
  <c r="C45" i="24"/>
  <c r="C13" i="40"/>
  <c r="C110" i="27"/>
  <c r="C84" i="29"/>
  <c r="C133" i="24"/>
  <c r="C166" i="24"/>
  <c r="C199" i="24"/>
  <c r="C232" i="24"/>
  <c r="C265" i="24"/>
  <c r="C298" i="24"/>
  <c r="C331" i="24"/>
  <c r="C395" i="24"/>
  <c r="C428" i="24"/>
  <c r="C461" i="24"/>
  <c r="C494" i="24"/>
  <c r="C527" i="24"/>
  <c r="C561" i="24"/>
  <c r="C598" i="24"/>
  <c r="C113" i="27"/>
  <c r="C83" i="29"/>
  <c r="C142" i="24"/>
  <c r="C179" i="24"/>
  <c r="C216" i="24"/>
  <c r="C254" i="24"/>
  <c r="C295" i="24"/>
  <c r="C332" i="24"/>
  <c r="C400" i="24"/>
  <c r="C438" i="24"/>
  <c r="C475" i="24"/>
  <c r="C512" i="24"/>
  <c r="C549" i="24"/>
  <c r="C590" i="24"/>
  <c r="C628" i="24"/>
  <c r="C143" i="24"/>
  <c r="C180" i="24"/>
  <c r="C217" i="24"/>
  <c r="C255" i="24"/>
  <c r="C296" i="24"/>
  <c r="C333" i="24"/>
  <c r="C401" i="24"/>
  <c r="C439" i="24"/>
  <c r="C476" i="24"/>
  <c r="C513" i="24"/>
  <c r="C550" i="24"/>
  <c r="C592" i="24"/>
  <c r="C629" i="24"/>
  <c r="C411" i="41"/>
  <c r="C87" i="27"/>
  <c r="C152" i="24"/>
  <c r="C190" i="24"/>
  <c r="C231" i="24"/>
  <c r="C268" i="24"/>
  <c r="C305" i="24"/>
  <c r="C342" i="24"/>
  <c r="C411" i="24"/>
  <c r="C448" i="24"/>
  <c r="C485" i="24"/>
  <c r="C526" i="24"/>
  <c r="C564" i="24"/>
  <c r="C601" i="24"/>
  <c r="C638" i="24"/>
  <c r="C51" i="29"/>
  <c r="C75" i="45"/>
  <c r="C33" i="45"/>
  <c r="C338" i="41"/>
  <c r="C293" i="41"/>
  <c r="C156" i="41"/>
  <c r="C121" i="41"/>
  <c r="C660" i="24"/>
  <c r="C23" i="35"/>
  <c r="C59" i="35"/>
  <c r="C95" i="35"/>
  <c r="C20" i="38"/>
  <c r="C53" i="28"/>
  <c r="C362" i="41"/>
  <c r="C246" i="41"/>
  <c r="C23" i="41"/>
  <c r="C65" i="41"/>
  <c r="C50" i="29"/>
  <c r="C68" i="45"/>
  <c r="C7" i="45"/>
  <c r="C324" i="41"/>
  <c r="C145" i="41"/>
  <c r="C118" i="41"/>
  <c r="C92" i="24"/>
  <c r="C44" i="35"/>
  <c r="C88" i="35"/>
  <c r="C52" i="28"/>
  <c r="C377" i="41"/>
  <c r="C288" i="41"/>
  <c r="C206" i="41"/>
  <c r="C104" i="27"/>
  <c r="C70" i="29"/>
  <c r="C89" i="45"/>
  <c r="C31" i="45"/>
  <c r="C130" i="41"/>
  <c r="C119" i="41"/>
  <c r="C649" i="24"/>
  <c r="C25" i="35"/>
  <c r="C73" i="35"/>
  <c r="C64" i="29"/>
  <c r="C74" i="45"/>
  <c r="C13" i="45"/>
  <c r="C310" i="41"/>
  <c r="C169" i="41"/>
  <c r="C679" i="24"/>
  <c r="C54" i="35"/>
  <c r="C102" i="35"/>
  <c r="C66" i="28"/>
  <c r="C17" i="43"/>
  <c r="C301" i="41"/>
  <c r="C212" i="41"/>
  <c r="C52" i="41"/>
  <c r="C15" i="41"/>
  <c r="C84" i="32"/>
  <c r="C21" i="32"/>
  <c r="C42" i="31"/>
  <c r="C14" i="29"/>
  <c r="C38" i="28"/>
  <c r="C1" i="26"/>
  <c r="C81" i="41"/>
  <c r="C2" i="38"/>
  <c r="C32" i="31"/>
  <c r="C68" i="27"/>
  <c r="C105" i="24"/>
  <c r="C93" i="32"/>
  <c r="C77" i="31"/>
  <c r="C42" i="29"/>
  <c r="C10" i="26"/>
  <c r="C86" i="41"/>
  <c r="C1" i="31"/>
  <c r="C46" i="27"/>
  <c r="C94" i="32"/>
  <c r="C76" i="30"/>
  <c r="C2" i="27"/>
  <c r="C59" i="28"/>
  <c r="C9" i="40"/>
  <c r="C117" i="24"/>
  <c r="C315" i="41"/>
  <c r="C124" i="41"/>
  <c r="C170" i="41"/>
  <c r="C3" i="41"/>
  <c r="C668" i="24"/>
  <c r="C27" i="35"/>
  <c r="C63" i="35"/>
  <c r="C99" i="35"/>
  <c r="C16" i="38"/>
  <c r="C49" i="28"/>
  <c r="C391" i="41"/>
  <c r="C354" i="41"/>
  <c r="C266" i="41"/>
  <c r="C27" i="41"/>
  <c r="C73" i="41"/>
  <c r="C9" i="28"/>
  <c r="C72" i="45"/>
  <c r="C15" i="45"/>
  <c r="C328" i="41"/>
  <c r="C149" i="41"/>
  <c r="C9" i="41"/>
  <c r="C32" i="24"/>
  <c r="C48" i="35"/>
  <c r="C92" i="35"/>
  <c r="C15" i="38"/>
  <c r="C48" i="28"/>
  <c r="C373" i="41"/>
  <c r="C274" i="41"/>
  <c r="C210" i="41"/>
  <c r="C100" i="27"/>
  <c r="C61" i="29"/>
  <c r="C81" i="45"/>
  <c r="C35" i="45"/>
  <c r="C317" i="41"/>
  <c r="C138" i="41"/>
  <c r="C7" i="41"/>
  <c r="C654" i="24"/>
  <c r="C33" i="35"/>
  <c r="C81" i="35"/>
  <c r="C60" i="29"/>
  <c r="C70" i="45"/>
  <c r="C17" i="45"/>
  <c r="C292" i="41"/>
  <c r="C183" i="41"/>
  <c r="C94" i="24"/>
  <c r="C62" i="35"/>
  <c r="C110" i="35"/>
  <c r="C62" i="28"/>
  <c r="C392" i="41"/>
  <c r="C286" i="41"/>
  <c r="C220" i="41"/>
  <c r="C60" i="41"/>
  <c r="C19" i="41"/>
  <c r="C88" i="32"/>
  <c r="C25" i="32"/>
  <c r="C36" i="31"/>
  <c r="C18" i="29"/>
  <c r="C4" i="27"/>
  <c r="C1" i="25"/>
  <c r="C85" i="41"/>
  <c r="C3" i="35"/>
  <c r="C115" i="30"/>
  <c r="C62" i="27"/>
  <c r="C109" i="32"/>
  <c r="C81" i="31"/>
  <c r="C19" i="29"/>
  <c r="C14" i="24"/>
  <c r="C106" i="41"/>
  <c r="C116" i="30"/>
  <c r="C35" i="24"/>
  <c r="C110" i="32"/>
  <c r="C15" i="30"/>
  <c r="C18" i="27"/>
  <c r="C16" i="43"/>
  <c r="C8" i="34"/>
  <c r="C150" i="24"/>
  <c r="C187" i="24"/>
  <c r="C229" i="24"/>
  <c r="C266" i="24"/>
  <c r="C303" i="24"/>
  <c r="C340" i="24"/>
  <c r="C409" i="24"/>
  <c r="C446" i="24"/>
  <c r="C483" i="24"/>
  <c r="C524" i="24"/>
  <c r="C562" i="24"/>
  <c r="C599" i="24"/>
  <c r="C636" i="24"/>
  <c r="C15" i="40"/>
  <c r="C151" i="24"/>
  <c r="C189" i="24"/>
  <c r="C230" i="24"/>
  <c r="C267" i="24"/>
  <c r="C304" i="24"/>
  <c r="C341" i="24"/>
  <c r="C410" i="24"/>
  <c r="C447" i="24"/>
  <c r="C484" i="24"/>
  <c r="C525" i="24"/>
  <c r="C563" i="24"/>
  <c r="C600" i="24"/>
  <c r="C637" i="24"/>
  <c r="C115" i="27"/>
  <c r="C85" i="29"/>
  <c r="C123" i="24"/>
  <c r="C165" i="24"/>
  <c r="C202" i="24"/>
  <c r="C239" i="24"/>
  <c r="C276" i="24"/>
  <c r="C314" i="24"/>
  <c r="C382" i="24"/>
  <c r="C419" i="24"/>
  <c r="C460" i="24"/>
  <c r="C497" i="24"/>
  <c r="C535" i="24"/>
  <c r="C572" i="24"/>
  <c r="C609" i="24"/>
  <c r="C646" i="24"/>
  <c r="C107" i="45"/>
  <c r="C57" i="45"/>
  <c r="C10" i="45"/>
  <c r="C319" i="41"/>
  <c r="C128" i="41"/>
  <c r="C180" i="41"/>
  <c r="C3" i="39"/>
  <c r="C635" i="24"/>
  <c r="C672" i="24"/>
  <c r="C31" i="35"/>
  <c r="C67" i="35"/>
  <c r="C103" i="35"/>
  <c r="C12" i="38"/>
  <c r="C45" i="28"/>
  <c r="C386" i="41"/>
  <c r="C350" i="41"/>
  <c r="C197" i="41"/>
  <c r="C31" i="41"/>
  <c r="C77" i="41"/>
  <c r="C108" i="45"/>
  <c r="C58" i="45"/>
  <c r="C19" i="45"/>
  <c r="C308" i="41"/>
  <c r="C153" i="41"/>
  <c r="C1" i="41"/>
  <c r="C12" i="35"/>
  <c r="C56" i="35"/>
  <c r="C96" i="35"/>
  <c r="C11" i="38"/>
  <c r="C4" i="43"/>
  <c r="C369" i="41"/>
  <c r="C282" i="41"/>
  <c r="C218" i="41"/>
  <c r="C96" i="27"/>
  <c r="C57" i="29"/>
  <c r="C77" i="45"/>
  <c r="C4" i="45"/>
  <c r="C321" i="41"/>
  <c r="C146" i="41"/>
  <c r="C5" i="39"/>
  <c r="C662" i="24"/>
  <c r="C37" i="35"/>
  <c r="C89" i="35"/>
  <c r="C56" i="29"/>
  <c r="C60" i="45"/>
  <c r="C25" i="45"/>
  <c r="C123" i="41"/>
  <c r="C191" i="41"/>
  <c r="C14" i="35"/>
  <c r="C66" i="35"/>
  <c r="C412" i="41"/>
  <c r="C58" i="28"/>
  <c r="C383" i="41"/>
  <c r="C276" i="41"/>
  <c r="C234" i="41"/>
  <c r="C68" i="41"/>
  <c r="C8" i="41"/>
  <c r="C92" i="32"/>
  <c r="C3" i="32"/>
  <c r="C74" i="30"/>
  <c r="C24" i="29"/>
  <c r="C8" i="27"/>
  <c r="C4" i="24"/>
  <c r="C89" i="41"/>
  <c r="C7" i="35"/>
  <c r="C79" i="30"/>
  <c r="C48" i="27"/>
  <c r="C50" i="32"/>
  <c r="C45" i="31"/>
  <c r="C4" i="29"/>
  <c r="C50" i="24"/>
  <c r="C4" i="41"/>
  <c r="C84" i="30"/>
  <c r="C71" i="24"/>
  <c r="C55" i="32"/>
  <c r="C44" i="26"/>
  <c r="C364" i="41"/>
  <c r="C14" i="31"/>
  <c r="C99" i="32"/>
  <c r="C7" i="29"/>
  <c r="C24" i="27"/>
  <c r="C40" i="24"/>
  <c r="C12" i="41"/>
  <c r="C10" i="34"/>
  <c r="C83" i="30"/>
  <c r="C41" i="27"/>
  <c r="C54" i="32"/>
  <c r="C37" i="31"/>
  <c r="C8" i="28"/>
  <c r="C86" i="24"/>
  <c r="C8" i="38"/>
  <c r="C100" i="30"/>
  <c r="C107" i="24"/>
  <c r="C31" i="32"/>
  <c r="C43" i="29"/>
  <c r="C7" i="26"/>
  <c r="C271" i="41"/>
  <c r="C117" i="30"/>
  <c r="C40" i="32"/>
  <c r="H39" i="41"/>
  <c r="H38" i="41"/>
  <c r="K48" i="10"/>
  <c r="H49" i="10"/>
  <c r="H42" i="41" s="1"/>
  <c r="I26" i="44"/>
  <c r="H49" i="45" s="1"/>
  <c r="I16" i="44"/>
  <c r="H28" i="45"/>
  <c r="I35" i="44"/>
  <c r="H106" i="45"/>
  <c r="H5" i="40"/>
  <c r="I38" i="22"/>
  <c r="I42" i="22" s="1"/>
  <c r="H34" i="29" l="1"/>
  <c r="H82" i="29" s="1"/>
  <c r="J64" i="6"/>
  <c r="H35" i="29" s="1"/>
  <c r="H83" i="29" s="1"/>
  <c r="H5" i="28"/>
  <c r="H566" i="25"/>
  <c r="L181" i="4"/>
  <c r="H479" i="25" s="1"/>
  <c r="H507" i="25"/>
  <c r="H3" i="28"/>
  <c r="H1639" i="25"/>
  <c r="H1612" i="25"/>
  <c r="H509" i="25"/>
  <c r="H2" i="27"/>
  <c r="H42" i="28"/>
  <c r="H1610" i="25"/>
  <c r="H47" i="28"/>
  <c r="H901" i="25"/>
  <c r="H1668" i="25"/>
  <c r="H2" i="40"/>
  <c r="H508" i="25"/>
  <c r="M181" i="4"/>
  <c r="H1638" i="25"/>
  <c r="P194" i="4"/>
  <c r="H4" i="28"/>
  <c r="H44" i="28"/>
  <c r="H152" i="25"/>
  <c r="H1295" i="25"/>
  <c r="I42" i="5"/>
  <c r="H52" i="28"/>
  <c r="H12" i="28"/>
  <c r="H6" i="28"/>
  <c r="H46" i="28"/>
  <c r="H1885" i="25"/>
  <c r="H763" i="25"/>
  <c r="H13" i="27"/>
  <c r="H62" i="28"/>
  <c r="H22" i="28"/>
  <c r="H706" i="25"/>
  <c r="H1828" i="25"/>
  <c r="N243" i="4"/>
  <c r="H9" i="28"/>
  <c r="H49" i="28"/>
  <c r="H1829" i="25"/>
  <c r="H707" i="25"/>
  <c r="H735" i="25"/>
  <c r="H1857" i="25"/>
  <c r="H705" i="25"/>
  <c r="M243" i="4"/>
  <c r="H1827" i="25"/>
  <c r="H48" i="28"/>
  <c r="H8" i="28"/>
  <c r="P258" i="4"/>
  <c r="H1826" i="25"/>
  <c r="H704" i="25"/>
  <c r="L243" i="4"/>
  <c r="I53" i="22"/>
  <c r="I54" i="22" s="1"/>
  <c r="J31" i="44"/>
  <c r="H80" i="45" s="1"/>
  <c r="H43" i="29"/>
  <c r="H91" i="29" s="1"/>
  <c r="H993" i="25"/>
  <c r="H2101" i="25"/>
  <c r="H8" i="29"/>
  <c r="H56" i="29" s="1"/>
  <c r="H26" i="28"/>
  <c r="H66" i="28"/>
  <c r="H60" i="28"/>
  <c r="H20" i="28"/>
  <c r="H67" i="28"/>
  <c r="H27" i="28"/>
  <c r="H41" i="28"/>
  <c r="H1" i="28"/>
  <c r="I33" i="5"/>
  <c r="I29" i="44"/>
  <c r="H70" i="45"/>
  <c r="L44" i="16"/>
  <c r="I70" i="32" s="1"/>
  <c r="L42" i="16"/>
  <c r="I69" i="32" s="1"/>
  <c r="I396" i="41"/>
  <c r="I393" i="41"/>
  <c r="I392" i="41"/>
  <c r="I397" i="41"/>
  <c r="I398" i="41"/>
  <c r="I391" i="41"/>
  <c r="I18" i="30"/>
  <c r="I15" i="30"/>
  <c r="I23" i="30"/>
  <c r="I16" i="30"/>
  <c r="I20" i="30"/>
  <c r="I21" i="30"/>
  <c r="I17" i="30"/>
  <c r="I22" i="30"/>
  <c r="I13" i="30"/>
  <c r="I14" i="30"/>
  <c r="I24" i="30"/>
  <c r="I19" i="30"/>
  <c r="I285" i="41"/>
  <c r="I282" i="41"/>
  <c r="I283" i="41"/>
  <c r="I284" i="41"/>
  <c r="L27" i="44"/>
  <c r="M27" i="44"/>
  <c r="H59" i="45" s="1"/>
  <c r="K27" i="44"/>
  <c r="H57" i="45" s="1"/>
  <c r="N27" i="44"/>
  <c r="H60" i="45" s="1"/>
  <c r="J34" i="44"/>
  <c r="H98" i="45" s="1"/>
  <c r="H97" i="45"/>
  <c r="J20" i="44"/>
  <c r="H32" i="45" s="1"/>
  <c r="H31" i="45"/>
  <c r="J33" i="44"/>
  <c r="H92" i="45" s="1"/>
  <c r="H91" i="45"/>
  <c r="I11" i="34"/>
  <c r="N12" i="44"/>
  <c r="H6" i="45" s="1"/>
  <c r="L12" i="44"/>
  <c r="M12" i="44"/>
  <c r="H5" i="45" s="1"/>
  <c r="K12" i="44"/>
  <c r="H3" i="45" s="1"/>
  <c r="J26" i="44"/>
  <c r="H50" i="45" s="1"/>
  <c r="H41" i="41"/>
  <c r="K49" i="10"/>
  <c r="H45" i="41" s="1"/>
  <c r="J35" i="44"/>
  <c r="H104" i="45" s="1"/>
  <c r="H103" i="45"/>
  <c r="H25" i="45"/>
  <c r="J16" i="44"/>
  <c r="H26" i="45" s="1"/>
  <c r="H18" i="40"/>
  <c r="H7" i="40"/>
  <c r="H58" i="28" l="1"/>
  <c r="H18" i="28"/>
  <c r="H480" i="25"/>
  <c r="H1611" i="25"/>
  <c r="H1636" i="25"/>
  <c r="H506" i="25"/>
  <c r="F18" i="6"/>
  <c r="P181" i="4"/>
  <c r="H686" i="25"/>
  <c r="H1809" i="25"/>
  <c r="H1811" i="25"/>
  <c r="H688" i="25"/>
  <c r="H1825" i="25"/>
  <c r="H703" i="25"/>
  <c r="F29" i="6"/>
  <c r="J27" i="6" s="1"/>
  <c r="P243" i="4"/>
  <c r="H687" i="25"/>
  <c r="H1810" i="25"/>
  <c r="H10" i="40"/>
  <c r="H20" i="40"/>
  <c r="H40" i="29"/>
  <c r="H88" i="29" s="1"/>
  <c r="J79" i="6"/>
  <c r="H45" i="29" s="1"/>
  <c r="H93" i="29" s="1"/>
  <c r="H11" i="40"/>
  <c r="I56" i="22"/>
  <c r="H21" i="40"/>
  <c r="H51" i="28"/>
  <c r="H11" i="28"/>
  <c r="I44" i="5"/>
  <c r="K13" i="12"/>
  <c r="H67" i="45"/>
  <c r="J29" i="44"/>
  <c r="H68" i="45" s="1"/>
  <c r="L30" i="44"/>
  <c r="H76" i="45" s="1"/>
  <c r="M30" i="44"/>
  <c r="H77" i="45" s="1"/>
  <c r="N30" i="44"/>
  <c r="H78" i="45" s="1"/>
  <c r="K30" i="44"/>
  <c r="H75" i="45" s="1"/>
  <c r="I27" i="44"/>
  <c r="H58" i="45"/>
  <c r="I12" i="44"/>
  <c r="H4" i="45"/>
  <c r="H478" i="25" l="1"/>
  <c r="H1609" i="25"/>
  <c r="H5" i="29"/>
  <c r="H53" i="29" s="1"/>
  <c r="J15" i="6"/>
  <c r="H2" i="29" s="1"/>
  <c r="H50" i="29" s="1"/>
  <c r="H1808" i="25"/>
  <c r="H685" i="25"/>
  <c r="H14" i="29"/>
  <c r="H62" i="29" s="1"/>
  <c r="H12" i="40"/>
  <c r="N56" i="22"/>
  <c r="I12" i="40" s="1"/>
  <c r="I2" i="30"/>
  <c r="I12" i="30"/>
  <c r="I3" i="30"/>
  <c r="I10" i="30"/>
  <c r="I6" i="30"/>
  <c r="K32" i="44"/>
  <c r="H87" i="45" s="1"/>
  <c r="I7" i="30"/>
  <c r="I8" i="30"/>
  <c r="M32" i="44"/>
  <c r="H89" i="45" s="1"/>
  <c r="I1" i="30"/>
  <c r="I4" i="30"/>
  <c r="I9" i="30"/>
  <c r="L32" i="44"/>
  <c r="I5" i="30"/>
  <c r="I11" i="30"/>
  <c r="N32" i="44"/>
  <c r="H90" i="45" s="1"/>
  <c r="I51" i="5"/>
  <c r="H59" i="28"/>
  <c r="H19" i="28"/>
  <c r="I30" i="44"/>
  <c r="H73" i="45" s="1"/>
  <c r="J27" i="44"/>
  <c r="H56" i="45" s="1"/>
  <c r="H55" i="45"/>
  <c r="H1" i="45"/>
  <c r="J12" i="44"/>
  <c r="H2" i="45" s="1"/>
  <c r="H12" i="29" l="1"/>
  <c r="H60" i="29" s="1"/>
  <c r="J38" i="6"/>
  <c r="H22" i="29" s="1"/>
  <c r="H70" i="29" s="1"/>
  <c r="I32" i="44"/>
  <c r="H88" i="45"/>
  <c r="I56" i="5"/>
  <c r="H61" i="28"/>
  <c r="H21" i="28"/>
  <c r="J30" i="44"/>
  <c r="H74" i="45" s="1"/>
  <c r="I61" i="5" l="1"/>
  <c r="H64" i="28"/>
  <c r="H24" i="28"/>
  <c r="H85" i="45"/>
  <c r="J32" i="44"/>
  <c r="H86" i="45" s="1"/>
  <c r="H68" i="28" l="1"/>
  <c r="H28" i="28"/>
  <c r="I64" i="5"/>
  <c r="P419" i="4" l="1"/>
  <c r="H70" i="28"/>
  <c r="H30" i="28"/>
  <c r="I76" i="5"/>
  <c r="P396" i="4" l="1"/>
  <c r="Q25" i="19" s="1"/>
  <c r="H80" i="28"/>
  <c r="H40" i="28"/>
  <c r="J76" i="5"/>
  <c r="H2260" i="25"/>
  <c r="H1169" i="25"/>
  <c r="H12" i="27" l="1"/>
  <c r="H98" i="27"/>
  <c r="K14" i="44"/>
  <c r="H15" i="45" s="1"/>
  <c r="N14" i="44"/>
  <c r="H18" i="45" s="1"/>
  <c r="M14" i="44"/>
  <c r="H17" i="45" s="1"/>
  <c r="L14" i="44"/>
  <c r="E53" i="6"/>
  <c r="H31" i="29" s="1"/>
  <c r="H79" i="29" s="1"/>
  <c r="H1120" i="25"/>
  <c r="Q24" i="19"/>
  <c r="Y421" i="4"/>
  <c r="Y396" i="4"/>
  <c r="P390" i="4"/>
  <c r="H2218" i="25"/>
  <c r="I1171" i="25" l="1"/>
  <c r="I2261" i="25"/>
  <c r="H1114" i="25"/>
  <c r="F50" i="6"/>
  <c r="H2212" i="25"/>
  <c r="K13" i="44"/>
  <c r="H9" i="45" s="1"/>
  <c r="N13" i="44"/>
  <c r="H12" i="45" s="1"/>
  <c r="M13" i="44"/>
  <c r="H11" i="45" s="1"/>
  <c r="L13" i="44"/>
  <c r="H97" i="27"/>
  <c r="H11" i="27"/>
  <c r="Q23" i="19"/>
  <c r="I14" i="44"/>
  <c r="H16" i="45"/>
  <c r="Q21" i="19" l="1"/>
  <c r="H10" i="27"/>
  <c r="H96" i="27"/>
  <c r="I13" i="44"/>
  <c r="H10" i="45"/>
  <c r="H13" i="45"/>
  <c r="J14" i="44"/>
  <c r="H14" i="45" s="1"/>
  <c r="J46" i="6"/>
  <c r="H28" i="29"/>
  <c r="H76" i="29" s="1"/>
  <c r="H24" i="29" l="1"/>
  <c r="H72" i="29" s="1"/>
  <c r="J81" i="6"/>
  <c r="J13" i="44"/>
  <c r="H8" i="45" s="1"/>
  <c r="H7" i="45"/>
  <c r="Q12" i="19"/>
  <c r="H94" i="27"/>
  <c r="H8" i="27"/>
  <c r="I13" i="22" l="1"/>
  <c r="H87" i="27"/>
  <c r="H1" i="27"/>
  <c r="Q11" i="19"/>
  <c r="H46" i="29"/>
  <c r="H94" i="29" s="1"/>
  <c r="K38" i="6"/>
  <c r="K81" i="6" l="1"/>
  <c r="I45" i="29" s="1"/>
  <c r="I20" i="29"/>
  <c r="H1" i="40"/>
  <c r="I15" i="22"/>
  <c r="J13" i="22"/>
  <c r="H13" i="40" s="1"/>
  <c r="M15" i="44" l="1"/>
  <c r="H23" i="45" s="1"/>
  <c r="L15" i="44"/>
  <c r="K15" i="44"/>
  <c r="H21" i="45" s="1"/>
  <c r="H3" i="40"/>
  <c r="J15" i="22"/>
  <c r="N15" i="44"/>
  <c r="H24" i="45" s="1"/>
  <c r="I15" i="44" l="1"/>
  <c r="J15" i="44" s="1"/>
  <c r="H20" i="45" s="1"/>
  <c r="H22" i="45"/>
  <c r="H15" i="40"/>
  <c r="I44" i="22"/>
  <c r="H19" i="45" l="1"/>
  <c r="N44" i="22"/>
  <c r="H8" i="40"/>
  <c r="K22" i="44" l="1"/>
  <c r="H45" i="45" s="1"/>
  <c r="M22" i="44"/>
  <c r="H47" i="45" s="1"/>
  <c r="N22" i="44"/>
  <c r="H48" i="45" s="1"/>
  <c r="I8" i="40"/>
  <c r="L22" i="44"/>
  <c r="H46" i="45" l="1"/>
  <c r="I22" i="44"/>
  <c r="J22" i="44" l="1"/>
  <c r="H44" i="45" s="1"/>
  <c r="H43"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tc={1EB112C9-D44F-4249-BE8E-978B5528FC19}</author>
    <author>tc={7BB64EBF-3D7C-46FB-8836-7EA620A2B569}</author>
    <author>tc={8426FA81-909E-4B90-B24F-D77C0F57855E}</author>
  </authors>
  <commentList>
    <comment ref="I1" authorId="0" shapeId="0" xr:uid="{1EB112C9-D44F-4249-BE8E-978B5528FC19}">
      <text>
        <t>[Threaded comment]
Your version of Excel allows you to read this threaded comment; however, any edits to it will get removed if the file is opened in a newer version of Excel. Learn more: https://go.microsoft.com/fwlink/?linkid=870924
Comment:
    Update this list</t>
      </text>
    </comment>
    <comment ref="T1" authorId="1" shapeId="0" xr:uid="{7BB64EBF-3D7C-46FB-8836-7EA620A2B569}">
      <text>
        <t>[Threaded comment]
Your version of Excel allows you to read this threaded comment; however, any edits to it will get removed if the file is opened in a newer version of Excel. Learn more: https://go.microsoft.com/fwlink/?linkid=870924
Comment:
    To be updated</t>
      </text>
    </comment>
    <comment ref="H5" authorId="2" shapeId="0" xr:uid="{8426FA81-909E-4B90-B24F-D77C0F57855E}">
      <text>
        <t>[Threaded comment]
Your version of Excel allows you to read this threaded comment; however, any edits to it will get removed if the file is opened in a newer version of Excel. Learn more: https://go.microsoft.com/fwlink/?linkid=870924
Comment:
    Remove class 4</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<sst xmlns="http://schemas.openxmlformats.org/spreadsheetml/2006/main" count="16711" uniqueCount="10200">
  <si>
    <t>Financial Return for Crypto-Asset Service Providers</t>
  </si>
  <si>
    <t>CASP Return</t>
  </si>
  <si>
    <t>v:25-03-c</t>
  </si>
  <si>
    <t>CA-CS-1</t>
  </si>
  <si>
    <t>Document Type</t>
  </si>
  <si>
    <t>CA-CS-2</t>
  </si>
  <si>
    <t>Name of Licence Holder ("LH")</t>
  </si>
  <si>
    <t>CA-CS-3a</t>
  </si>
  <si>
    <t>LH Code</t>
  </si>
  <si>
    <t>CA-CS-3b</t>
  </si>
  <si>
    <t>LH Identification Code</t>
  </si>
  <si>
    <t>CA -CS-4a</t>
  </si>
  <si>
    <t>Company Number</t>
  </si>
  <si>
    <t>CA-CS-4b</t>
  </si>
  <si>
    <t>Infostat Code</t>
  </si>
  <si>
    <t>CA-CS-4c</t>
  </si>
  <si>
    <t>LEI Code</t>
  </si>
  <si>
    <t xml:space="preserve">CA-CS-5 </t>
  </si>
  <si>
    <t>Licence Category</t>
  </si>
  <si>
    <t>Day</t>
  </si>
  <si>
    <t>Month</t>
  </si>
  <si>
    <t>Year</t>
  </si>
  <si>
    <t>CA-CS-6a</t>
  </si>
  <si>
    <t>For the period from:</t>
  </si>
  <si>
    <t>CA-CS-6b</t>
  </si>
  <si>
    <t>to:</t>
  </si>
  <si>
    <t>CA-CS-7</t>
  </si>
  <si>
    <t>Number of months within reporting period</t>
  </si>
  <si>
    <t>CA-CS-8</t>
  </si>
  <si>
    <t>Reporting Currency</t>
  </si>
  <si>
    <t>CA-CS-9</t>
  </si>
  <si>
    <r>
      <t xml:space="preserve">Exchange rate as at end of reporting period converting the reporting currency to </t>
    </r>
    <r>
      <rPr>
        <b/>
        <i/>
        <sz val="11"/>
        <color theme="1"/>
        <rFont val="Roboto"/>
      </rPr>
      <t>EURO</t>
    </r>
  </si>
  <si>
    <t>Please ensure that the exchange rate is quoted from the ECB's website, and the reporting currency is used as a base currency.</t>
  </si>
  <si>
    <t>CA-CS-10</t>
  </si>
  <si>
    <t>Accounting Framework</t>
  </si>
  <si>
    <t>CA-CS-11a</t>
  </si>
  <si>
    <t>Compliance Officer Name &amp; Surname</t>
  </si>
  <si>
    <t>CA-CS -11b</t>
  </si>
  <si>
    <t>Compliance Officer email address</t>
  </si>
  <si>
    <t>DM-Cover</t>
  </si>
  <si>
    <t>Exchange rate as at end of reporting period converting the reporting currency to EURO</t>
  </si>
  <si>
    <t>Index Sheet &amp; Validations</t>
  </si>
  <si>
    <t>Licence Holder</t>
  </si>
  <si>
    <t>Total Validation Checks</t>
  </si>
  <si>
    <t>Error 
Validations</t>
  </si>
  <si>
    <t>To Confirm 
Data Entry</t>
  </si>
  <si>
    <t>Positive 
Validations</t>
  </si>
  <si>
    <t>Period</t>
  </si>
  <si>
    <t>Standard Templates</t>
  </si>
  <si>
    <t>Cover Sheet</t>
  </si>
  <si>
    <t>Input Sheet</t>
  </si>
  <si>
    <t>Income Statement</t>
  </si>
  <si>
    <t>Balance Sheet</t>
  </si>
  <si>
    <t>Representations</t>
  </si>
  <si>
    <t>Capital Requirements</t>
  </si>
  <si>
    <t>Prudential Safeguards</t>
  </si>
  <si>
    <t>Fixed Overhead Requirement Calculation</t>
  </si>
  <si>
    <t>Regulatory Requirements</t>
  </si>
  <si>
    <t>Operations</t>
  </si>
  <si>
    <t>General Crypto Services</t>
  </si>
  <si>
    <t>Crypto Services</t>
  </si>
  <si>
    <t>Crypto Products</t>
  </si>
  <si>
    <t>Custody</t>
  </si>
  <si>
    <t>Safekeeping</t>
  </si>
  <si>
    <t>Complaints</t>
  </si>
  <si>
    <t>Clients</t>
  </si>
  <si>
    <t>Passporting</t>
  </si>
  <si>
    <t>Outsourcing</t>
  </si>
  <si>
    <r>
      <t xml:space="preserve">Custody Annual Form </t>
    </r>
    <r>
      <rPr>
        <i/>
        <sz val="11"/>
        <color theme="1"/>
        <rFont val="Roboto"/>
      </rPr>
      <t>(with Annual Audit)</t>
    </r>
  </si>
  <si>
    <t>Licence Holders are requested to print and submit, via mail, a signed true copy of the Representations sheet signed in original by a minimum of two Directors, or by any person authorised through a Board Resolution through a digital signature or an original delivered to the Authority.</t>
  </si>
  <si>
    <t xml:space="preserve"> </t>
  </si>
  <si>
    <r>
      <t xml:space="preserve">This Return should be submitted to the Authority via the </t>
    </r>
    <r>
      <rPr>
        <b/>
        <u/>
        <sz val="11"/>
        <color theme="1"/>
        <rFont val="Roboto"/>
      </rPr>
      <t>LH Portal</t>
    </r>
    <r>
      <rPr>
        <sz val="11"/>
        <color theme="1"/>
        <rFont val="Roboto"/>
      </rPr>
      <t>. Should you have any queries, kindly contact Fintech Supervision (SUFintechMiCA@mfsa.mt)</t>
    </r>
    <r>
      <rPr>
        <b/>
        <sz val="11"/>
        <color theme="1"/>
        <rFont val="Roboto"/>
      </rPr>
      <t>.</t>
    </r>
  </si>
  <si>
    <t>MFSA - CONFIDENTIAL</t>
  </si>
  <si>
    <t>DM-Index</t>
  </si>
  <si>
    <t>CA-IN-CO1</t>
  </si>
  <si>
    <t>Cover Sheet error check</t>
  </si>
  <si>
    <t>CA-IN-CO2</t>
  </si>
  <si>
    <t>Cover Sheet colour</t>
  </si>
  <si>
    <t>CA-IN-CO3</t>
  </si>
  <si>
    <t>Cover Sheet Total</t>
  </si>
  <si>
    <t>CA-IN-CO4</t>
  </si>
  <si>
    <t>Cover Sheet Red</t>
  </si>
  <si>
    <t>CA-IN-CO5</t>
  </si>
  <si>
    <t>Cover Sheet Yellow</t>
  </si>
  <si>
    <t>CA-IN-CSO6</t>
  </si>
  <si>
    <t>Cover Sheet Green</t>
  </si>
  <si>
    <t>CA-IN-IN1</t>
  </si>
  <si>
    <t>Input Sheet error check</t>
  </si>
  <si>
    <t>CA-IN-IN2</t>
  </si>
  <si>
    <t>Input Sheet colour</t>
  </si>
  <si>
    <t>CA-IN-IN3</t>
  </si>
  <si>
    <t>Input Sheet Total</t>
  </si>
  <si>
    <t>CA-IN-IN4</t>
  </si>
  <si>
    <t>Input Sheet Red</t>
  </si>
  <si>
    <t>CA-IN-IN5</t>
  </si>
  <si>
    <t>Input Sheet Yellow</t>
  </si>
  <si>
    <t>CA-IN-IN6</t>
  </si>
  <si>
    <t>Input Sheet Green</t>
  </si>
  <si>
    <t>CA-IN-IS1</t>
  </si>
  <si>
    <t>Income Statement error check</t>
  </si>
  <si>
    <t>CA-IN-IS2</t>
  </si>
  <si>
    <t>Income Statement Colour</t>
  </si>
  <si>
    <t>CA-IN-IS3</t>
  </si>
  <si>
    <t>Income Statement Total</t>
  </si>
  <si>
    <t>CA-IN-IS4</t>
  </si>
  <si>
    <t>Income Statement Red</t>
  </si>
  <si>
    <t>CA-IN-IS5</t>
  </si>
  <si>
    <t>Income Statement Yellow</t>
  </si>
  <si>
    <t>CA-IN-IS6</t>
  </si>
  <si>
    <t>Income Statement Green</t>
  </si>
  <si>
    <t>CA-IN-BS1</t>
  </si>
  <si>
    <t>Balance Sheet error check</t>
  </si>
  <si>
    <t>CA-IN-BS2</t>
  </si>
  <si>
    <t>Balance Sheet Colour</t>
  </si>
  <si>
    <t>CA-IN-BS3</t>
  </si>
  <si>
    <t>Balance Sheet Total</t>
  </si>
  <si>
    <t>CA-IN-BS4</t>
  </si>
  <si>
    <t>Balance Sheet Red</t>
  </si>
  <si>
    <t>CA-IN-BS5</t>
  </si>
  <si>
    <t>Balance Sheet Yellow</t>
  </si>
  <si>
    <t>CA-IN-BS6</t>
  </si>
  <si>
    <t>Balance Sheet Green</t>
  </si>
  <si>
    <t>CA-IN-RP1</t>
  </si>
  <si>
    <t>Representation Sheet error check</t>
  </si>
  <si>
    <t>CA-IN-RP2</t>
  </si>
  <si>
    <t>Representation Sheet Colour</t>
  </si>
  <si>
    <t>CA-IN-RP3</t>
  </si>
  <si>
    <t>Representation Sheet Total</t>
  </si>
  <si>
    <t>CA-IN-RP4</t>
  </si>
  <si>
    <t>Representation Sheet Red</t>
  </si>
  <si>
    <t>CA-IN-RP5</t>
  </si>
  <si>
    <t>Representation Sheet Yellow</t>
  </si>
  <si>
    <t>CA-IN-RP6</t>
  </si>
  <si>
    <t>Representation Sheet Green</t>
  </si>
  <si>
    <t>CA-IN-PS1</t>
  </si>
  <si>
    <t>Prudential Safeguards error check</t>
  </si>
  <si>
    <t>CA-IN-PS2</t>
  </si>
  <si>
    <t>Prudential Safeguards Colour</t>
  </si>
  <si>
    <t>CA-IN-PS3</t>
  </si>
  <si>
    <t>Prudential Safeguards Total</t>
  </si>
  <si>
    <t>CA-IN-PS4</t>
  </si>
  <si>
    <t>Prudential Safeguards Red</t>
  </si>
  <si>
    <t>CA-IN-PS5</t>
  </si>
  <si>
    <t>Prudential Safeguards Yellow</t>
  </si>
  <si>
    <t>CA-IN-PS6</t>
  </si>
  <si>
    <t>Prudential Safeguards Green</t>
  </si>
  <si>
    <t>CA-IN-FC1</t>
  </si>
  <si>
    <t>ForCalc error check</t>
  </si>
  <si>
    <t>CA-IN-FC2</t>
  </si>
  <si>
    <t>ForCalc Colour</t>
  </si>
  <si>
    <t>CA-IN-FC3</t>
  </si>
  <si>
    <t>ForCalc Total</t>
  </si>
  <si>
    <t>CA-IN-FC4</t>
  </si>
  <si>
    <t>ForCalc Red</t>
  </si>
  <si>
    <t>CA-IN-FC5</t>
  </si>
  <si>
    <t>ForCalc Yellow</t>
  </si>
  <si>
    <t>CA-IN-FC6</t>
  </si>
  <si>
    <t>ForCalc Green</t>
  </si>
  <si>
    <t>CA-IN-RR1</t>
  </si>
  <si>
    <t>RegulatoryReq error check</t>
  </si>
  <si>
    <t>CA-IN-RR2</t>
  </si>
  <si>
    <t>RegulatoryReq Colour</t>
  </si>
  <si>
    <t>CA-IN-RR3</t>
  </si>
  <si>
    <t>RegulatoryReq Total</t>
  </si>
  <si>
    <t>CA-IN-RR4</t>
  </si>
  <si>
    <t>RegulatoryReq Red</t>
  </si>
  <si>
    <t>CA-IN-RR5</t>
  </si>
  <si>
    <t>RegulatoryReq Yellow</t>
  </si>
  <si>
    <t>CA-IN-RR6</t>
  </si>
  <si>
    <t>RegulatoryReq Green</t>
  </si>
  <si>
    <t>CA-IN-GC1</t>
  </si>
  <si>
    <t>General crypto services error check</t>
  </si>
  <si>
    <t>CA-IN-GC2</t>
  </si>
  <si>
    <t>General crypto services Colour</t>
  </si>
  <si>
    <t>CA-IN-GC3</t>
  </si>
  <si>
    <t>General crypto services Total</t>
  </si>
  <si>
    <t>CA-IN-GC4</t>
  </si>
  <si>
    <t>General crypto services Red</t>
  </si>
  <si>
    <t>CA-IN-GC5</t>
  </si>
  <si>
    <t>General crypto services Yellow</t>
  </si>
  <si>
    <t>CA-IN-GC6</t>
  </si>
  <si>
    <t>General crypto services Green</t>
  </si>
  <si>
    <t>CA-IN-CS1</t>
  </si>
  <si>
    <t>Crypto services error check</t>
  </si>
  <si>
    <t>CA-IN-CS2</t>
  </si>
  <si>
    <t>Crypto services Colour</t>
  </si>
  <si>
    <t>CA-IN-CS3</t>
  </si>
  <si>
    <t>Crypto services Total</t>
  </si>
  <si>
    <t>CA-IN-CS4</t>
  </si>
  <si>
    <t>Crypto services Red</t>
  </si>
  <si>
    <t>CA-IN-CS5</t>
  </si>
  <si>
    <t>Crypto services Yellow</t>
  </si>
  <si>
    <t>CA-IN-CS6</t>
  </si>
  <si>
    <t>Crypto services Green</t>
  </si>
  <si>
    <t>CA-IN-CP1</t>
  </si>
  <si>
    <t>Crypto Products error check</t>
  </si>
  <si>
    <t>CA-IN-CP2</t>
  </si>
  <si>
    <t>Crypto Products Colour</t>
  </si>
  <si>
    <t>CA-IN-CP3</t>
  </si>
  <si>
    <t>Crypto Products Total</t>
  </si>
  <si>
    <t>CA-IN-CP4</t>
  </si>
  <si>
    <t>Crypto Products Red</t>
  </si>
  <si>
    <t>CA-IN-CP5</t>
  </si>
  <si>
    <t>Crypto Products Yellow</t>
  </si>
  <si>
    <t>CA-IN-CP6</t>
  </si>
  <si>
    <t>Crypto Products Green</t>
  </si>
  <si>
    <t>CA-IN-CT1</t>
  </si>
  <si>
    <t>Custody error check</t>
  </si>
  <si>
    <t>CA-IN-CT2</t>
  </si>
  <si>
    <t>Custody Colour</t>
  </si>
  <si>
    <t>CA-IN-CT3</t>
  </si>
  <si>
    <t>Custody Total</t>
  </si>
  <si>
    <t>CA-IN-CT4</t>
  </si>
  <si>
    <t>Custody Red</t>
  </si>
  <si>
    <t>CA-IN-CT5</t>
  </si>
  <si>
    <t>Custody Yellow</t>
  </si>
  <si>
    <t>CA-IN-CT6</t>
  </si>
  <si>
    <t>Custody Green</t>
  </si>
  <si>
    <t>CA-IN-SK1</t>
  </si>
  <si>
    <t>Safe Keeping error check</t>
  </si>
  <si>
    <t>CA-IN-SK2</t>
  </si>
  <si>
    <t>Safe Keeping Colour</t>
  </si>
  <si>
    <t>CA-IN-SK3</t>
  </si>
  <si>
    <t>Safe Keeping Total</t>
  </si>
  <si>
    <t>CA-IN-SK4</t>
  </si>
  <si>
    <t>Safe Keeping Red</t>
  </si>
  <si>
    <t>CA-IN-SK5</t>
  </si>
  <si>
    <t>Safe Keeping Yellow</t>
  </si>
  <si>
    <t>CA-IN-SK6</t>
  </si>
  <si>
    <t>Safe Keeping Green</t>
  </si>
  <si>
    <t>CA-IN-CD1</t>
  </si>
  <si>
    <t>Complaints error check</t>
  </si>
  <si>
    <t>CA-IN-CD2</t>
  </si>
  <si>
    <t>Complaints Colour</t>
  </si>
  <si>
    <t>CA-IN-CD3</t>
  </si>
  <si>
    <t>Complaints Total</t>
  </si>
  <si>
    <t>CA-IN-CD4</t>
  </si>
  <si>
    <t>Complaints Red</t>
  </si>
  <si>
    <t>CA-IN-CD5</t>
  </si>
  <si>
    <t>Complaints Yellow</t>
  </si>
  <si>
    <t>CA-IN-CD6</t>
  </si>
  <si>
    <t>Complaints Green</t>
  </si>
  <si>
    <t>CA-IN-CL1</t>
  </si>
  <si>
    <t>Clients error check</t>
  </si>
  <si>
    <t>CA-IN-CL2</t>
  </si>
  <si>
    <t>Clients Colour</t>
  </si>
  <si>
    <t>CA-IN-CL3</t>
  </si>
  <si>
    <t>Clients Total</t>
  </si>
  <si>
    <t>CA-IN-CL4</t>
  </si>
  <si>
    <t>Clients Red</t>
  </si>
  <si>
    <t>CA-IN-CL5</t>
  </si>
  <si>
    <t>Clients Yellow</t>
  </si>
  <si>
    <t>CA-IN-CL6</t>
  </si>
  <si>
    <t>Clients Green</t>
  </si>
  <si>
    <t>CA-IN-PP1</t>
  </si>
  <si>
    <t>Passporting error check</t>
  </si>
  <si>
    <t>CA-IN-PP2</t>
  </si>
  <si>
    <t>Passporting Colour</t>
  </si>
  <si>
    <t>CA-IN-PP3</t>
  </si>
  <si>
    <t>Passporting Total</t>
  </si>
  <si>
    <t>CA-IN-PP4</t>
  </si>
  <si>
    <t>Passporting Red</t>
  </si>
  <si>
    <t>CA-IN-PP5</t>
  </si>
  <si>
    <t>Passporting Yellow</t>
  </si>
  <si>
    <t>CA-IN-PP6</t>
  </si>
  <si>
    <t>Passporting Green</t>
  </si>
  <si>
    <t>CA-IN-OS1</t>
  </si>
  <si>
    <t>Outsourcing error check</t>
  </si>
  <si>
    <t>CA-IN-OS2</t>
  </si>
  <si>
    <t>Outsourcing Colour</t>
  </si>
  <si>
    <t>CA-IN-OS3</t>
  </si>
  <si>
    <t>Outsourcing Total</t>
  </si>
  <si>
    <t>CA-IN-OS4</t>
  </si>
  <si>
    <t>Outsourcing Red</t>
  </si>
  <si>
    <t>CA-IN-OS5</t>
  </si>
  <si>
    <t>Outsourcing Yellow</t>
  </si>
  <si>
    <t>CA-IN-OS6</t>
  </si>
  <si>
    <t>Outsourcing Green</t>
  </si>
  <si>
    <t>CA-IN-CF1</t>
  </si>
  <si>
    <t>Custody Annual Form error check</t>
  </si>
  <si>
    <t>CA-IN-CF2</t>
  </si>
  <si>
    <t>Custody Annual Form Colour</t>
  </si>
  <si>
    <t>CA-IN-CF3</t>
  </si>
  <si>
    <t>Custody Annual Form Total</t>
  </si>
  <si>
    <t>CA-IN-CF4</t>
  </si>
  <si>
    <t>Custody Annual Form Red</t>
  </si>
  <si>
    <t>CA-IN-CF5</t>
  </si>
  <si>
    <t>Custody Annual Form Yellow</t>
  </si>
  <si>
    <t>CA-IN-CF6</t>
  </si>
  <si>
    <t>Custody Annual Form Green</t>
  </si>
  <si>
    <t>Number of months under review</t>
  </si>
  <si>
    <t>Kindly ensure to fill in all the grey boxes, including entries with 0 values.</t>
  </si>
  <si>
    <t>Residency/Client Classification: The LH is reminded to apply the 'Centre of Economic Interest' concept when classifying clients and/or residency. More information may be found in the CASP Return Guidance Document found on the MFSA website.</t>
  </si>
  <si>
    <t>1)</t>
  </si>
  <si>
    <t xml:space="preserve">Entity Information </t>
  </si>
  <si>
    <t>CA-IP-CI1</t>
  </si>
  <si>
    <t xml:space="preserve">Kindly provide details with respect to the employees of the entity in line with the following segregation; </t>
  </si>
  <si>
    <t xml:space="preserve">Kindly provide details regarding the different forms of employment and number of employees, as reported in the "Employees in Other form of Employment" section; </t>
  </si>
  <si>
    <t>Malta</t>
  </si>
  <si>
    <t>EU/EEA</t>
  </si>
  <si>
    <t>RoW</t>
  </si>
  <si>
    <t>Total</t>
  </si>
  <si>
    <t>Employees in Full-time Employment</t>
  </si>
  <si>
    <t>Employees in Part-time Employment</t>
  </si>
  <si>
    <t>Employees in Other form of Employment</t>
  </si>
  <si>
    <t>CA-IP-CI2</t>
  </si>
  <si>
    <t>Overall unplanned service downtime in minutes</t>
  </si>
  <si>
    <t>CA-IP-CI3</t>
  </si>
  <si>
    <t>Kindly provide the URL to the Entity's Website</t>
  </si>
  <si>
    <t>CA-IP-CI4</t>
  </si>
  <si>
    <r>
      <t xml:space="preserve">Kindly provide the URL to the Entity's Trading Platform </t>
    </r>
    <r>
      <rPr>
        <i/>
        <sz val="11"/>
        <color theme="1"/>
        <rFont val="Roboto"/>
      </rPr>
      <t>(if applicable)</t>
    </r>
  </si>
  <si>
    <t>2)</t>
  </si>
  <si>
    <t>Income</t>
  </si>
  <si>
    <t xml:space="preserve">Income from Crypto Services </t>
  </si>
  <si>
    <t>CA-IP-I1</t>
  </si>
  <si>
    <t>Custody and Administration of crypto-assets Revenue</t>
  </si>
  <si>
    <t>(i) Withdrawal Fees</t>
  </si>
  <si>
    <t>Kindly provide details of Other Fees from Custody Service</t>
  </si>
  <si>
    <t>(ii) Other Custody Revenue</t>
  </si>
  <si>
    <t>CA-IP-I2</t>
  </si>
  <si>
    <t>Operation of a Trading Platform Revenue</t>
  </si>
  <si>
    <t>(i) Listing Fees</t>
  </si>
  <si>
    <t>Kindly provide details of Other Trading income</t>
  </si>
  <si>
    <t>(ii) Other Trading Income</t>
  </si>
  <si>
    <t>CA-IP-I3</t>
  </si>
  <si>
    <t>Exchange of Crypto-Assets Revenue</t>
  </si>
  <si>
    <t>(i) Exchange Profit/(Loss) - Crypto for Funds</t>
  </si>
  <si>
    <t>Kindly input a negative number if the figure represents a (loss)</t>
  </si>
  <si>
    <t>(ii) Exchange Profit/(Loss) - Crypto for Other Crypto-Assets</t>
  </si>
  <si>
    <t>Kindly provide details of Other Exchange income</t>
  </si>
  <si>
    <t>(iii) Other Exchange income</t>
  </si>
  <si>
    <t>CA-IP-I4</t>
  </si>
  <si>
    <t>Execution of Orders Revenue</t>
  </si>
  <si>
    <t>(i) Execution Fees</t>
  </si>
  <si>
    <t>Kindly provide details of Other Execution income</t>
  </si>
  <si>
    <t>(ii) Other Execution income</t>
  </si>
  <si>
    <t>CA-IP-I5</t>
  </si>
  <si>
    <t>Placing of Crypto Assets Revenue</t>
  </si>
  <si>
    <t>(i) Placing Fees</t>
  </si>
  <si>
    <t>Kindly provide details of Other Placing income</t>
  </si>
  <si>
    <t>(ii) Other Placing income</t>
  </si>
  <si>
    <t>CA-IP-I6</t>
  </si>
  <si>
    <t>Reception and Transmission of Orders Revenue</t>
  </si>
  <si>
    <t>(i) Brokerage Fees</t>
  </si>
  <si>
    <t>Kindly provide details of Other Fees from Reception and Transmission of Orders</t>
  </si>
  <si>
    <t>(ii) Other Fees from Reception and Transmission or Orders</t>
  </si>
  <si>
    <t>CA-IP-I7</t>
  </si>
  <si>
    <t xml:space="preserve">Advice for Crypto Assets Revenue </t>
  </si>
  <si>
    <t>(i) Consultancy Fee</t>
  </si>
  <si>
    <t>Kindly provide details of Other Fees from Advice Services</t>
  </si>
  <si>
    <t>(ii) Other Fees from Investment Advice</t>
  </si>
  <si>
    <t>CA-IP-I8</t>
  </si>
  <si>
    <t>Portfolio Management on Crypto-Assets Revenue</t>
  </si>
  <si>
    <t>(i) Portfolio Management Fee</t>
  </si>
  <si>
    <t>Kindly provide details of Other Fees from Portfolio Management</t>
  </si>
  <si>
    <t>(ii) Other income from Portfolio Management</t>
  </si>
  <si>
    <t>CA-IP-I9</t>
  </si>
  <si>
    <t>Transfer Services for Crypto-Assets Revenue</t>
  </si>
  <si>
    <t>(i) Transaction Fees</t>
  </si>
  <si>
    <t>Kindly provide details of Other Transfers income</t>
  </si>
  <si>
    <t>(ii) Other Transfers income</t>
  </si>
  <si>
    <t>Kindly provide details of Income from Other Crypto Services</t>
  </si>
  <si>
    <t>CA-IP-I10a</t>
  </si>
  <si>
    <t>Income from Other Crypto Services</t>
  </si>
  <si>
    <t>CA-IP-I10b</t>
  </si>
  <si>
    <t>Net sales of crypto assets held for sale excluding exchange rate changes and other revaluation changes</t>
  </si>
  <si>
    <t>Other Income</t>
  </si>
  <si>
    <t>CA-IP-I11</t>
  </si>
  <si>
    <t>Investment Income</t>
  </si>
  <si>
    <t>(i) Equity Securities</t>
  </si>
  <si>
    <t>(ii) Debt Securities</t>
  </si>
  <si>
    <t>(iii) Crypto-Assets</t>
  </si>
  <si>
    <t>Kindly provide details of other Investment Income;</t>
  </si>
  <si>
    <t>(iv) Income from other investments held</t>
  </si>
  <si>
    <t>CA-IP-I12</t>
  </si>
  <si>
    <t>Gain on disposal of assets</t>
  </si>
  <si>
    <t>CA-IP-I13</t>
  </si>
  <si>
    <t>Onboarding Fees</t>
  </si>
  <si>
    <t>CA-IP-I14</t>
  </si>
  <si>
    <t>Withdrawal Fees</t>
  </si>
  <si>
    <t>CA-IP-I15</t>
  </si>
  <si>
    <t>Account Maintenance fee</t>
  </si>
  <si>
    <t>Kindly provide details of Other income</t>
  </si>
  <si>
    <t>CA-IP-I16</t>
  </si>
  <si>
    <t>Finance Income</t>
  </si>
  <si>
    <t>CA-IP-I17</t>
  </si>
  <si>
    <t>Unrealised Gain on financial assets measured at fair value through profit or loss</t>
  </si>
  <si>
    <t>CA-IP-I18</t>
  </si>
  <si>
    <t>Realised Gain on financial assets measured at fair value through profit or loss</t>
  </si>
  <si>
    <t>CA-IP-I19</t>
  </si>
  <si>
    <t>Realised Gain on foreign exchange differences</t>
  </si>
  <si>
    <t>CA-IP-I20</t>
  </si>
  <si>
    <t>Unrealised Gain on foreign exchange differences</t>
  </si>
  <si>
    <t>CA-IP-I21</t>
  </si>
  <si>
    <t>Gain on financial assets attributable to clients measured at amortised cost</t>
  </si>
  <si>
    <t>CA-IP-I22</t>
  </si>
  <si>
    <t>Gain on financial assets measured at amortised cost</t>
  </si>
  <si>
    <t>CA-IP-I23</t>
  </si>
  <si>
    <t>Interest income from bank deposits - own funds</t>
  </si>
  <si>
    <t>CA-IP-I24</t>
  </si>
  <si>
    <t>Interest income from bank deposits - clients' fund</t>
  </si>
  <si>
    <t>CA-IP-I25</t>
  </si>
  <si>
    <t>Interest income from loans and advances granted to group entities - Loans in FIAT</t>
  </si>
  <si>
    <t>Kindly provide details of CA-IP-I26 below;</t>
  </si>
  <si>
    <t>CA-IP-I26</t>
  </si>
  <si>
    <t>Interest income from loans and advances granted to third-party entities - Loans in FIAT</t>
  </si>
  <si>
    <t>CA-IP-I27</t>
  </si>
  <si>
    <t>Interest income from loans and advances granted to group entities - Loans in Crypto</t>
  </si>
  <si>
    <t>Kindly provide details of CA-IP-I28 and/or CA-IP-I29 below respectively;</t>
  </si>
  <si>
    <t>CA-IP-I28</t>
  </si>
  <si>
    <t>Interest income from loans and advances granted to third-party entities - Loans in Crypto</t>
  </si>
  <si>
    <t>CA-IP-I29</t>
  </si>
  <si>
    <t>Other remaining finance income</t>
  </si>
  <si>
    <t>3)</t>
  </si>
  <si>
    <t>Expenditure</t>
  </si>
  <si>
    <t>Direct Costs</t>
  </si>
  <si>
    <t>CA-IP-E1</t>
  </si>
  <si>
    <t>Commissions directly related to the acquisition of gross revenue derived from Crypto activities, paid or payable to third parties</t>
  </si>
  <si>
    <t>CA-IP-E2</t>
  </si>
  <si>
    <t>Fees, brokerage and other charges paid to exchanges and intermediate brokers for the purpose of executing, registering and/or clearing transactions</t>
  </si>
  <si>
    <t xml:space="preserve">Kindly provide details of Other Direct Costs below; </t>
  </si>
  <si>
    <t>CA-IP-E3</t>
  </si>
  <si>
    <t>Other commissions payable not related to Crypto Services</t>
  </si>
  <si>
    <t>Operating/Administrative Expenses</t>
  </si>
  <si>
    <t>CA-IP-E4</t>
  </si>
  <si>
    <t>Depreciation expense - Property, Plant and Equipment</t>
  </si>
  <si>
    <t>CA-IP-E5</t>
  </si>
  <si>
    <t>Depreciation expense - Right of use of asset</t>
  </si>
  <si>
    <t>CA-IP-E6</t>
  </si>
  <si>
    <t>Amortisation - Intangible assets</t>
  </si>
  <si>
    <t>CA-IP-E7</t>
  </si>
  <si>
    <t>Impairment of tangible or intangible assets</t>
  </si>
  <si>
    <t>CA-IP-E8</t>
  </si>
  <si>
    <t>Loss on disposal of Assets</t>
  </si>
  <si>
    <t>CA-IP-E9</t>
  </si>
  <si>
    <t>Increase/ decrease in provisions</t>
  </si>
  <si>
    <t>CA-IP-E10</t>
  </si>
  <si>
    <t>Changes in expected credit loss</t>
  </si>
  <si>
    <t>CA-IP-E11</t>
  </si>
  <si>
    <t>Bad debts</t>
  </si>
  <si>
    <t>CA-IP-E12</t>
  </si>
  <si>
    <t>Directors' Remuneration</t>
  </si>
  <si>
    <t>CA-IP-E13</t>
  </si>
  <si>
    <t>Wages and Salaries</t>
  </si>
  <si>
    <t>CA-IP-E14</t>
  </si>
  <si>
    <t>Other Staff benefit expenses</t>
  </si>
  <si>
    <t>CA-IP-E15</t>
  </si>
  <si>
    <t>Legal Fees</t>
  </si>
  <si>
    <t>CA-IP-E16</t>
  </si>
  <si>
    <t>Professional Fees</t>
  </si>
  <si>
    <t>CA-IP-E17</t>
  </si>
  <si>
    <t>Research and development expenses</t>
  </si>
  <si>
    <t>CA-IP-E18</t>
  </si>
  <si>
    <t>Other IT &amp; Systems costs</t>
  </si>
  <si>
    <t>CA-IP-E19</t>
  </si>
  <si>
    <t>Repairs and maintenance fee</t>
  </si>
  <si>
    <t>CA-IP-E20</t>
  </si>
  <si>
    <t>Audit Fees</t>
  </si>
  <si>
    <t>CA-IP-E21</t>
  </si>
  <si>
    <t>MFSA Supervisory Fee</t>
  </si>
  <si>
    <t>CA-IP-E22</t>
  </si>
  <si>
    <t>Custody Fee</t>
  </si>
  <si>
    <t>CA-IP-E23</t>
  </si>
  <si>
    <t>Bank Charges</t>
  </si>
  <si>
    <t>CA-IP-E24</t>
  </si>
  <si>
    <t>Rental Expenses</t>
  </si>
  <si>
    <t>CA-IP-E25</t>
  </si>
  <si>
    <t>Insurance Expenses</t>
  </si>
  <si>
    <t>CA-IP-E26</t>
  </si>
  <si>
    <t>Marketing and Promotion Expenses</t>
  </si>
  <si>
    <t>CA-IP-E27</t>
  </si>
  <si>
    <t>Non-recurrent expenses from non-ordinary activities</t>
  </si>
  <si>
    <t>CA-IP-E28</t>
  </si>
  <si>
    <t>Lease expenses</t>
  </si>
  <si>
    <t>CA-IP-E29</t>
  </si>
  <si>
    <t>Outsourcing Fees</t>
  </si>
  <si>
    <t>CA-IP-E30</t>
  </si>
  <si>
    <t>Consultation expenses</t>
  </si>
  <si>
    <t>Kindly provide details of Other Administrative Expenses below;</t>
  </si>
  <si>
    <t>CA-IP-E31</t>
  </si>
  <si>
    <t>Other administrative expenses</t>
  </si>
  <si>
    <t>Finance Costs</t>
  </si>
  <si>
    <t>CA-IP-E32</t>
  </si>
  <si>
    <t>Unrealised losses on financial assets measured at fair value through profit or loss</t>
  </si>
  <si>
    <t>CA-IP-E33</t>
  </si>
  <si>
    <t>Realised losses on financial assets measured at fair value through profit or loss</t>
  </si>
  <si>
    <t>CA-IP-E34</t>
  </si>
  <si>
    <t>Realised loss on foreign exchange differences</t>
  </si>
  <si>
    <t>CA-IP-E35</t>
  </si>
  <si>
    <t>Unrealised loss on foreign exchange differences</t>
  </si>
  <si>
    <t>CA-IP-E36</t>
  </si>
  <si>
    <t>Loss on financial assets attributable to clients measured at amortised cost</t>
  </si>
  <si>
    <t>CA-IP-E37</t>
  </si>
  <si>
    <t>Loss on financial assets measured at amortised cost</t>
  </si>
  <si>
    <t>CA-IP-E38</t>
  </si>
  <si>
    <t>Finance cost on lease liabilities</t>
  </si>
  <si>
    <t>CA-IP-E39</t>
  </si>
  <si>
    <t>Negative interest paid to banks</t>
  </si>
  <si>
    <t>CA-IP-E40</t>
  </si>
  <si>
    <t>Interest expense on loans and advances from group entities - Loans in FIAT</t>
  </si>
  <si>
    <t>Kindly provide details of CA-IP-E41 below;</t>
  </si>
  <si>
    <t>CA-IP-E41</t>
  </si>
  <si>
    <t>Interest expense on loans and advances from third-party entities - Loans in FIAT</t>
  </si>
  <si>
    <t>CA-IP-E42</t>
  </si>
  <si>
    <t>Interest expense on loans and advances from group entities - Loans in Crypto</t>
  </si>
  <si>
    <t>Kindly provide details of CA-IP-E43 and/or CA-IP-E44 below respectively;</t>
  </si>
  <si>
    <t>CA-IP-E43</t>
  </si>
  <si>
    <t>Interest expense on loans and advances from third-party entities - Loans in Crypto</t>
  </si>
  <si>
    <t>CA-IP-E44</t>
  </si>
  <si>
    <t>Other remaining finance costs</t>
  </si>
  <si>
    <t>Other Expenses</t>
  </si>
  <si>
    <t>CA-IP-E45</t>
  </si>
  <si>
    <t>Taxation for the year</t>
  </si>
  <si>
    <t>Kindly provide details of Other expenditure below;</t>
  </si>
  <si>
    <t>CA-IP-E46</t>
  </si>
  <si>
    <t>Other expenditure</t>
  </si>
  <si>
    <t>4)</t>
  </si>
  <si>
    <t>Movements effected through the statement of changes in Equity</t>
  </si>
  <si>
    <t>CA-IP-M1</t>
  </si>
  <si>
    <t>Dividends</t>
  </si>
  <si>
    <t>(i) Paid in the reporting period</t>
  </si>
  <si>
    <t>(ii) Proposed but not paid</t>
  </si>
  <si>
    <t>5)</t>
  </si>
  <si>
    <t>Statement of Other Comprehensive Income</t>
  </si>
  <si>
    <t>CA-IP-C1</t>
  </si>
  <si>
    <t>Gain/Loss on revaluation of intangible assets</t>
  </si>
  <si>
    <t>CA-IP-C2</t>
  </si>
  <si>
    <t>Gain/Loss on revaluation of fixed assets</t>
  </si>
  <si>
    <t>CA-IP-C3</t>
  </si>
  <si>
    <t>Unrealised gain/loss on financial assets measured at fair value through other comprehensive income</t>
  </si>
  <si>
    <t>CA-IP-C4</t>
  </si>
  <si>
    <t>Realised gain/loss on financial assets measured at fair value through other comprehensive income</t>
  </si>
  <si>
    <t>CA-IP-C5</t>
  </si>
  <si>
    <t>Gain/Loss on revaluation of available for sale Financial assets</t>
  </si>
  <si>
    <t>CA-IP-C6</t>
  </si>
  <si>
    <t>Gain/Loss on foreign exchange differences recognised in other comprehensive income</t>
  </si>
  <si>
    <t>Kindly provide details of CA-IP-C7 below;</t>
  </si>
  <si>
    <t>CA-IP-C7</t>
  </si>
  <si>
    <t>Other gain or loss recognised in other comprehensive income</t>
  </si>
  <si>
    <t>CA-IP-C8</t>
  </si>
  <si>
    <t>Tax income/ expense relating to components of other comprehensive income</t>
  </si>
  <si>
    <t>6)</t>
  </si>
  <si>
    <t>Assets</t>
  </si>
  <si>
    <t>Non-Current Assets</t>
  </si>
  <si>
    <t>CA-IP-A1</t>
  </si>
  <si>
    <t>Property, plant and equipment</t>
  </si>
  <si>
    <t>(i) of which property</t>
  </si>
  <si>
    <t>(ii) of which plant and equipment</t>
  </si>
  <si>
    <t>CA-IP-A2</t>
  </si>
  <si>
    <t>Intangible Assets</t>
  </si>
  <si>
    <t>Of Which</t>
  </si>
  <si>
    <t xml:space="preserve">This data point should total to the sum of the breakdown below. </t>
  </si>
  <si>
    <t>(i) Goodwill</t>
  </si>
  <si>
    <t>(ii) Prudently valued software assets, the value of which is not negatively affected by resolution, insolvency or liquidation of the Entity (as stipulated by REGULATION (EU) 2019/876).</t>
  </si>
  <si>
    <t xml:space="preserve">Kindly provide detail of Other Intangible Assets below; </t>
  </si>
  <si>
    <t>(iii) Other Intangible Assets</t>
  </si>
  <si>
    <t>CA-IP-A3</t>
  </si>
  <si>
    <t>Right-of-use Assets</t>
  </si>
  <si>
    <t>CA-IP-A4</t>
  </si>
  <si>
    <t>Financial Assets</t>
  </si>
  <si>
    <t>(i) Financial Assets: Amortised Cost</t>
  </si>
  <si>
    <t xml:space="preserve">    (a) Equity Securities not reported in CA-IP-A5</t>
  </si>
  <si>
    <t xml:space="preserve">          (aa) 10% or more</t>
  </si>
  <si>
    <t xml:space="preserve">          (ab) less than 10%</t>
  </si>
  <si>
    <t xml:space="preserve">    (b) Debt Securities not reported in CA-IP-A5</t>
  </si>
  <si>
    <t xml:space="preserve">    (c) Financial Derivatives not reported in CA-IP-A5</t>
  </si>
  <si>
    <t xml:space="preserve">    (d) Other Financial Assets not reported in CA-IP-A5</t>
  </si>
  <si>
    <t>(ii) Financial Assets: Fair Value Through Profit or Loss (FVTPL)</t>
  </si>
  <si>
    <t>(iii) Financial Assets: Fair Value Through Other Comprehensive Income (FVOCI)</t>
  </si>
  <si>
    <t>CA-IP-A5</t>
  </si>
  <si>
    <t>Investments</t>
  </si>
  <si>
    <t xml:space="preserve">(i) Investment in Subsidiary, Associates and Joint Venture </t>
  </si>
  <si>
    <t xml:space="preserve">Kindly provide detail of Other Investments below; </t>
  </si>
  <si>
    <t xml:space="preserve">(ii) Other Investments </t>
  </si>
  <si>
    <t>CA-IP-A6</t>
  </si>
  <si>
    <t>Loans Receivables</t>
  </si>
  <si>
    <t>(i)  Loans and advances granted to group entities</t>
  </si>
  <si>
    <t xml:space="preserve">Kindly provide detail of Loans granted to third-parties below; </t>
  </si>
  <si>
    <t xml:space="preserve">(ii) Loans and advances granted to third-party entities </t>
  </si>
  <si>
    <t>CA-IP-A7</t>
  </si>
  <si>
    <t>Trade and Other Receivables</t>
  </si>
  <si>
    <t>(i) Trade Receivables</t>
  </si>
  <si>
    <t>(ii) Amount due from payment service providers or intermediaries</t>
  </si>
  <si>
    <t>(iii) Collateral deposits or reserves held with payment service providers or intermediaries</t>
  </si>
  <si>
    <t>(iv) Advance payments to clients</t>
  </si>
  <si>
    <t>Kindly provide details of Amounts due from group companies and third parties;</t>
  </si>
  <si>
    <t>(v) Amounts due from group entities</t>
  </si>
  <si>
    <t xml:space="preserve">(vi) Amounts due from third parties </t>
  </si>
  <si>
    <t>(vii) Prepaid Tax</t>
  </si>
  <si>
    <t xml:space="preserve">Kindly provide detail of Other Receivables below; </t>
  </si>
  <si>
    <t>(viii) Deferred Tax</t>
  </si>
  <si>
    <t xml:space="preserve">(ix) Other receivables </t>
  </si>
  <si>
    <t>CA-IP-A8</t>
  </si>
  <si>
    <t>Cash and Cash Equivalents</t>
  </si>
  <si>
    <t>(i) Term Deposits</t>
  </si>
  <si>
    <t>(ii) Restricted cash</t>
  </si>
  <si>
    <t xml:space="preserve">Kindly provide details of CA-IP-A8(iii) or CA-IP-A9 below respectively: </t>
  </si>
  <si>
    <t xml:space="preserve">(iii) Other cash and cash equivalents </t>
  </si>
  <si>
    <t>CA-IP-A9</t>
  </si>
  <si>
    <t xml:space="preserve">Other Non-Current Assets </t>
  </si>
  <si>
    <t>Current Assets</t>
  </si>
  <si>
    <t>CA-IP-A10</t>
  </si>
  <si>
    <t xml:space="preserve">Inventories/Crypto Assets held for sale </t>
  </si>
  <si>
    <t>(i) Bitcoin (BTC)</t>
  </si>
  <si>
    <t>(ii) Ethereum (ETH)</t>
  </si>
  <si>
    <t>(iii) USD Denominated Stablecoin</t>
  </si>
  <si>
    <t>(iv) EUR Denominated Stablecoin</t>
  </si>
  <si>
    <t xml:space="preserve">(v) Binance Coin (BNB) </t>
  </si>
  <si>
    <t>(vi) Solana (SOL)</t>
  </si>
  <si>
    <t>(vii) XRP</t>
  </si>
  <si>
    <t>Kindly provide details of "Other" Crypto-assets:</t>
  </si>
  <si>
    <t>(viii) Other</t>
  </si>
  <si>
    <t>CA-IP-A11</t>
  </si>
  <si>
    <t>CA-IP-A12</t>
  </si>
  <si>
    <t xml:space="preserve">    (a) Equity Securities not reported in CA-IP-A14</t>
  </si>
  <si>
    <t xml:space="preserve">    (b) Debt Securities not reported in CA-IP-A14</t>
  </si>
  <si>
    <t xml:space="preserve">    (c) Financial Derivatives not reported in CA-IP-A14</t>
  </si>
  <si>
    <t xml:space="preserve">    (d) Other Financial Assets not reported in CA-IP-A14</t>
  </si>
  <si>
    <t>CA-IP-A13</t>
  </si>
  <si>
    <t>(i) Investment in Subsidiary, Associates and Joint Venture</t>
  </si>
  <si>
    <t xml:space="preserve">(ii) Other investments </t>
  </si>
  <si>
    <t>CA-IP-A14</t>
  </si>
  <si>
    <t xml:space="preserve">Non-current assets classified as held for sale </t>
  </si>
  <si>
    <t>CA-IP-A15</t>
  </si>
  <si>
    <t>CA-IP-A16</t>
  </si>
  <si>
    <t>Trade and other Receivables</t>
  </si>
  <si>
    <t xml:space="preserve">Kindly provide details of Amounts due from group companies and third parties; </t>
  </si>
  <si>
    <t>(vii) Prepayments</t>
  </si>
  <si>
    <t>(viii) Accrued Income</t>
  </si>
  <si>
    <t>(ix) Prepaid Tax</t>
  </si>
  <si>
    <t>(x) Deferred Tax</t>
  </si>
  <si>
    <t>(xi) Other receivables</t>
  </si>
  <si>
    <t>CA-IP-A17</t>
  </si>
  <si>
    <t>(i) Bank accounts - Own funds</t>
  </si>
  <si>
    <t>(ii) Bank accounts - Client funds</t>
  </si>
  <si>
    <t>(iii) Restricted cash</t>
  </si>
  <si>
    <t xml:space="preserve">Kindly provide details of CA-IP-A16(iv) or CA-IP-A17 below: </t>
  </si>
  <si>
    <t>(iv) Other cash and cash equivalents</t>
  </si>
  <si>
    <t>CA-IP-A18</t>
  </si>
  <si>
    <t>Other Current Assets</t>
  </si>
  <si>
    <t>CA-IP-A19</t>
  </si>
  <si>
    <t>Crypto Assets held on behalf of clients</t>
  </si>
  <si>
    <t>7)</t>
  </si>
  <si>
    <t>Liabilities</t>
  </si>
  <si>
    <t>Non-Current Liabilities</t>
  </si>
  <si>
    <t>CA-IP-L1</t>
  </si>
  <si>
    <t>Financial Liabilities</t>
  </si>
  <si>
    <t>(i) Financial Liability: Amortised Cost</t>
  </si>
  <si>
    <t>(ii) Financial Liability: Fair Value Through Profit or Loss (FVTPL)</t>
  </si>
  <si>
    <t>(iii) Debt Securities</t>
  </si>
  <si>
    <t>(iv) Financial Derivatives</t>
  </si>
  <si>
    <t>(v) Other Financial Liabilities</t>
  </si>
  <si>
    <t>CA-IP-L2</t>
  </si>
  <si>
    <t>Lease Liability</t>
  </si>
  <si>
    <t>CA-IP-L3</t>
  </si>
  <si>
    <t>Loans Payables</t>
  </si>
  <si>
    <t>(i) Loans and advances from group entities</t>
  </si>
  <si>
    <t xml:space="preserve">Kindly provide detail of Loans from third-parties below; </t>
  </si>
  <si>
    <t>(ii) Loans and advances from third-party entities</t>
  </si>
  <si>
    <t>CA-IP-L4</t>
  </si>
  <si>
    <t>Trade and Other Payables</t>
  </si>
  <si>
    <t>(i) Trade payables</t>
  </si>
  <si>
    <t>(ii) FIAT deposits/reserves collected from clients</t>
  </si>
  <si>
    <t>(iii) Client balances held in crypto-assets</t>
  </si>
  <si>
    <t>(iv) Amount due to payment service providers or intermediaries</t>
  </si>
  <si>
    <t xml:space="preserve">Kindly provide details of Amounts due to group companies and third parties; </t>
  </si>
  <si>
    <t>(v) Amounts due to group entities</t>
  </si>
  <si>
    <t>(vi) Amounts due to third parties</t>
  </si>
  <si>
    <t>(vii) Tax Liability</t>
  </si>
  <si>
    <t xml:space="preserve">(ix) Other payables </t>
  </si>
  <si>
    <t>Kindly provide detail of Other Non-Current Liabilities below;</t>
  </si>
  <si>
    <t>CA-IP-L10</t>
  </si>
  <si>
    <t>Other Non-Current Liabilities</t>
  </si>
  <si>
    <t>Current Liabilities</t>
  </si>
  <si>
    <t>CA-IP-L5</t>
  </si>
  <si>
    <t>CA-IP-L6</t>
  </si>
  <si>
    <t>CA-IP-L7</t>
  </si>
  <si>
    <t xml:space="preserve">(ii) Loans and advances from third-party entities </t>
  </si>
  <si>
    <t>CA-IP-L8</t>
  </si>
  <si>
    <t>(i) FIAT deposits/reserves collected from clients</t>
  </si>
  <si>
    <t>(ii) Amount due to payment service providers or intermediaries</t>
  </si>
  <si>
    <t>(iv) Amounts due to group entities</t>
  </si>
  <si>
    <t>(v) Amounts due to third parties</t>
  </si>
  <si>
    <t xml:space="preserve">(vi) Accruals </t>
  </si>
  <si>
    <t>(vii) Deferred income</t>
  </si>
  <si>
    <t>(viii) Grants received in advance</t>
  </si>
  <si>
    <t>(ix) Tax liability</t>
  </si>
  <si>
    <t xml:space="preserve">Kindly provide detail of Other Payables below; </t>
  </si>
  <si>
    <t>(xi) Other payables</t>
  </si>
  <si>
    <t>CA-IP-L9</t>
  </si>
  <si>
    <t>Provisions</t>
  </si>
  <si>
    <t>CA-IP-L11</t>
  </si>
  <si>
    <t>Other Current Liabilities</t>
  </si>
  <si>
    <t>8)</t>
  </si>
  <si>
    <t>Capital &amp; Reserves</t>
  </si>
  <si>
    <t>CA-IP-R1</t>
  </si>
  <si>
    <t>Called up ordinary share capital</t>
  </si>
  <si>
    <t>CA-IP-R2</t>
  </si>
  <si>
    <t>Preference share capital</t>
  </si>
  <si>
    <t>CA-IP-R3</t>
  </si>
  <si>
    <t>Perpetual Non-Cumulative Preference Shares</t>
  </si>
  <si>
    <t>CA-IP-R4</t>
  </si>
  <si>
    <t>Share Premium Account</t>
  </si>
  <si>
    <t>(i) Eligible as CET1 Capital</t>
  </si>
  <si>
    <t xml:space="preserve">Kindly provide detail of "Other" below; </t>
  </si>
  <si>
    <t xml:space="preserve">(ii) Other </t>
  </si>
  <si>
    <t>CA-IP-R5</t>
  </si>
  <si>
    <t>Revenue Reserves</t>
  </si>
  <si>
    <t>(ii) Movement in Revenue Reserves</t>
  </si>
  <si>
    <t>LH is required to fill in CA-IP-R5(ii)a when the latest year-end financial statements are not yet audited, i.e., usually in Q1 and Q2. For more details, kindly refer to the guidance provided.</t>
  </si>
  <si>
    <t>a) Profit / (loss) and other comprehensive income other than CA-IP-R5(iii)</t>
  </si>
  <si>
    <t>b) Dividend Paid</t>
  </si>
  <si>
    <t>c) Transfer in/out of Revenue Reserves</t>
  </si>
  <si>
    <t>(iii) Interim profit/ (loss) and other comprehensive income during the reporting period</t>
  </si>
  <si>
    <t>CA-IP-R6</t>
  </si>
  <si>
    <t>Other Reserves</t>
  </si>
  <si>
    <t>(i) Capital Contribution</t>
  </si>
  <si>
    <t>Kindly provide the name of the reserves in CA-IP-R6(ii) and/or CA-IP-R6(iii)</t>
  </si>
  <si>
    <t>(ii) Other (included in Own Funds Calculation)</t>
  </si>
  <si>
    <t>(iii) Other (not included in Own Funds Calculation)</t>
  </si>
  <si>
    <t>CA-IP-R7</t>
  </si>
  <si>
    <t>Minority Interest</t>
  </si>
  <si>
    <t>9)</t>
  </si>
  <si>
    <t>Others</t>
  </si>
  <si>
    <t>Off-Balance Sheet Items</t>
  </si>
  <si>
    <t>CA-IP-O1</t>
  </si>
  <si>
    <t xml:space="preserve">Off-Balance Sheet Items, of which are: </t>
  </si>
  <si>
    <t>Kindly provide details on Off-Balance Sheet items below accordingly:</t>
  </si>
  <si>
    <t>(i) Contingent Liabilities</t>
  </si>
  <si>
    <t>(ii) Contingent Assets</t>
  </si>
  <si>
    <t>(iii) Crypto-Assets under control</t>
  </si>
  <si>
    <t>(iv) Client Funds (FIAT) held in safeguarded accounts</t>
  </si>
  <si>
    <t>(v) Others</t>
  </si>
  <si>
    <t>Own Funds Deductions</t>
  </si>
  <si>
    <t>CA-IP-O2</t>
  </si>
  <si>
    <t>CET1 Capital deducted from Own Funds Calculation</t>
  </si>
  <si>
    <t>CA-IP-O3</t>
  </si>
  <si>
    <t>The Return is showing a Profit/ Loss of:</t>
  </si>
  <si>
    <t>CA-IP-O4</t>
  </si>
  <si>
    <t>Has the Financial Auditor verified any of the Entity's profits?</t>
  </si>
  <si>
    <t>CA-IP-O5</t>
  </si>
  <si>
    <t>If 'Yes', please input the respective amount. (Only applicable to verified profits)</t>
  </si>
  <si>
    <t>Instrument of financial sector entities where the institution has a significant investment:</t>
  </si>
  <si>
    <t>CA-IP-06</t>
  </si>
  <si>
    <t>Does the Entity hold (&gt;10%) holding in a regulated entity(s)?</t>
  </si>
  <si>
    <t>CA-IP-07</t>
  </si>
  <si>
    <t>If "Yes", please provide us with the name(s) of the said regulated entity(s)</t>
  </si>
  <si>
    <t>Fixed Overheads</t>
  </si>
  <si>
    <t>CA-IP-08</t>
  </si>
  <si>
    <t xml:space="preserve">Has the change in the entity's business resulted in a material change in fixed overheads? </t>
  </si>
  <si>
    <t>DM-IN</t>
  </si>
  <si>
    <t>CA-IP-CI1a</t>
  </si>
  <si>
    <t>Employees in full time employment - Malta</t>
  </si>
  <si>
    <t>CA-IP-CI1b</t>
  </si>
  <si>
    <t>Employees in full time employment - EU/EEA</t>
  </si>
  <si>
    <t>CA-IP-CI1c</t>
  </si>
  <si>
    <t>Employees in full time employment - RoW</t>
  </si>
  <si>
    <t>CA-IP-CI1d</t>
  </si>
  <si>
    <t>Employees in part time employment - Malta</t>
  </si>
  <si>
    <t>CA-IP-CI1e</t>
  </si>
  <si>
    <t>Employees in part time employment - EU/EEA</t>
  </si>
  <si>
    <t>CA-IP-CI1f</t>
  </si>
  <si>
    <t>Employees in part time employment - RoW</t>
  </si>
  <si>
    <t>CA-IP-CI1g</t>
  </si>
  <si>
    <t>Employees in other form of employment - Malta</t>
  </si>
  <si>
    <t>CA-IP-CI1h</t>
  </si>
  <si>
    <t>Employees in other form of employment - EU/EEA</t>
  </si>
  <si>
    <t>CA-IP-CI1i</t>
  </si>
  <si>
    <t>Employees in other form of employment - RoW</t>
  </si>
  <si>
    <t>CA-IP-CI1j</t>
  </si>
  <si>
    <t>Total employees - Malta</t>
  </si>
  <si>
    <t>CA-IP-CI1k</t>
  </si>
  <si>
    <t>Total employees - EU/EEA</t>
  </si>
  <si>
    <t>CA-IP-CI1l</t>
  </si>
  <si>
    <t>Total employees - RoW</t>
  </si>
  <si>
    <t>CA-IP-CI1m</t>
  </si>
  <si>
    <t>Details on other form of employment</t>
  </si>
  <si>
    <t>CA-IP-CI1n</t>
  </si>
  <si>
    <t>Total employees in full time employment</t>
  </si>
  <si>
    <t>CA-IP-CI1o</t>
  </si>
  <si>
    <t>Total employees in part time employment</t>
  </si>
  <si>
    <t>CA-IP-CI1p</t>
  </si>
  <si>
    <t>Total employees in other form of employment</t>
  </si>
  <si>
    <t>CA-IP-CI1q</t>
  </si>
  <si>
    <t>Total employees</t>
  </si>
  <si>
    <t>Overall unplanned service downtime in minutes;</t>
  </si>
  <si>
    <t>Kindly provide the URL to the Entity's Trading Platform (if applicable)</t>
  </si>
  <si>
    <t>CA-IP-I1a</t>
  </si>
  <si>
    <t>Custody and Administration of crypto-assets Revenue - Malta</t>
  </si>
  <si>
    <t>CA-IP-I1b</t>
  </si>
  <si>
    <t>Custody and Administration of crypto-assets Revenue - EU/EEA</t>
  </si>
  <si>
    <t>CA-IP-I1c</t>
  </si>
  <si>
    <t>Custody and Administration of crypto-assets Revenue - RoW</t>
  </si>
  <si>
    <t>CA-IP-I1d</t>
  </si>
  <si>
    <t>Custody and Administration of crypto-assets Revenue - Total</t>
  </si>
  <si>
    <t>CA-IP-I1e</t>
  </si>
  <si>
    <t>(i) Withdrawal Fees - Malta</t>
  </si>
  <si>
    <t>CA-IP-I1f</t>
  </si>
  <si>
    <t>(i) Withdrawal Fees - EU/EEA</t>
  </si>
  <si>
    <t>CA-IP-I1g</t>
  </si>
  <si>
    <t>(i) Withdrawal Fees - RoW</t>
  </si>
  <si>
    <t>CA-IP-I1h</t>
  </si>
  <si>
    <t>(i) Withdrawal Fees - Total</t>
  </si>
  <si>
    <t>CA-IP-I1i</t>
  </si>
  <si>
    <t>(ii) Other Custody Revenue - Malta</t>
  </si>
  <si>
    <t>CA-IP-I1j</t>
  </si>
  <si>
    <t>(ii) Other Custody Revenue - EU/EEA</t>
  </si>
  <si>
    <t>CA-IP-I1k</t>
  </si>
  <si>
    <t>(ii) Other Custody Revenue - RoW</t>
  </si>
  <si>
    <t>CA-IP-I1l</t>
  </si>
  <si>
    <t>(ii) Other Custody Revenue - Total</t>
  </si>
  <si>
    <t>CA-IP-I1m</t>
  </si>
  <si>
    <t>CA-IP-I2a</t>
  </si>
  <si>
    <t>Malta - Operation of a Trading Platform Revenue</t>
  </si>
  <si>
    <t>CA-IP-I2b</t>
  </si>
  <si>
    <t>EU/EEA - Operation of a Trading Platform Revenue</t>
  </si>
  <si>
    <t>CA-IP-I2c</t>
  </si>
  <si>
    <t>RoW - Operation of a Trading Platform Revenue</t>
  </si>
  <si>
    <t>CA-IP-I2d</t>
  </si>
  <si>
    <t>Total - Operation of a Trading Platform Revenue</t>
  </si>
  <si>
    <t>CA-IP-I2e</t>
  </si>
  <si>
    <t>Malta - (i) Listing Fees</t>
  </si>
  <si>
    <t>CA-IP-I2f</t>
  </si>
  <si>
    <t>EU/EEA - (i) Listing Fees</t>
  </si>
  <si>
    <t>CA-IP-I2g</t>
  </si>
  <si>
    <t>RoW - (i) Listing Fees</t>
  </si>
  <si>
    <t>CA-IP-I2h</t>
  </si>
  <si>
    <t>Total - (i) Listing Fees</t>
  </si>
  <si>
    <t>CA-IP-I2i</t>
  </si>
  <si>
    <t>Malta - (ii) Other Trading Income</t>
  </si>
  <si>
    <t>CA-IP-I2j</t>
  </si>
  <si>
    <t>EU/EEA - (ii) Other Trading Income</t>
  </si>
  <si>
    <t>CA-IP-I2k</t>
  </si>
  <si>
    <t>RoW - (ii) Other Trading Income</t>
  </si>
  <si>
    <t>CA-IP-I2l</t>
  </si>
  <si>
    <t>Total - (ii) Other Trading Income</t>
  </si>
  <si>
    <t>CA-IP-I2m</t>
  </si>
  <si>
    <t>CA-IP-I3a</t>
  </si>
  <si>
    <t>Malta - Exchange of Crypto-Assets Revenue</t>
  </si>
  <si>
    <t>CA-IP-I3b</t>
  </si>
  <si>
    <t>Malta - (i) Exchange Profit/(Loss) - Crypto for Funds</t>
  </si>
  <si>
    <t>CA-IP-I3c</t>
  </si>
  <si>
    <t>Malta - (ii) Exchange Profit/(Loss) - Crypto for Other Crypto-Assets</t>
  </si>
  <si>
    <t>CA-IP-I3d</t>
  </si>
  <si>
    <t>Malta - (iii) Other Exchange income</t>
  </si>
  <si>
    <t>CA-IP-I3e</t>
  </si>
  <si>
    <t>EU/EEA - Exchange of Crypto-Assets Revenue</t>
  </si>
  <si>
    <t>CA-IP-I3f</t>
  </si>
  <si>
    <t>EU/EEA - (i) Exchange Profit/(Loss) - Crypto for Funds</t>
  </si>
  <si>
    <t>CA-IP-I3g</t>
  </si>
  <si>
    <t>EU/EEA - (ii) Exchange Profit/(Loss) - Crypto for Other Crypto-Assets</t>
  </si>
  <si>
    <t>CA-IP-I3h</t>
  </si>
  <si>
    <t>EU/EEA - (iii) Other Exchange income</t>
  </si>
  <si>
    <t>CA-IP-I3i</t>
  </si>
  <si>
    <t>RoW - Exchange of Crypto-Assets Revenue</t>
  </si>
  <si>
    <t>CA-IP-I3j</t>
  </si>
  <si>
    <t>RoW - (i) Exchange Profit/(Loss) - Crypto for Funds</t>
  </si>
  <si>
    <t>CA-IP-I3k</t>
  </si>
  <si>
    <t>RoW - (ii) Exchange Profit/(Loss) - Crypto for Other Crypto-Assets</t>
  </si>
  <si>
    <t>CA-IP-I3l</t>
  </si>
  <si>
    <t>RoW - (iii) Other Exchange income</t>
  </si>
  <si>
    <t>CA-IP-I3m</t>
  </si>
  <si>
    <t>Total - Exchange of Crypto-Assets Revenue</t>
  </si>
  <si>
    <t>CA-IP-I3n</t>
  </si>
  <si>
    <t>Total - (i) Exchange Profit/(Loss) - Crypto for Funds</t>
  </si>
  <si>
    <t>CA-IP-I3o</t>
  </si>
  <si>
    <t>Total - (ii) Exchange Profit/(Loss) - Crypto for Other Crypto-Assets</t>
  </si>
  <si>
    <t>CA-IP-I3p</t>
  </si>
  <si>
    <t>Total - (iii) Other Exchange income</t>
  </si>
  <si>
    <t>CA-IP-I3q</t>
  </si>
  <si>
    <t>CA-IP-I4a</t>
  </si>
  <si>
    <t>Malta - Execution of Orders Revenue</t>
  </si>
  <si>
    <t>CA-IP-I4b</t>
  </si>
  <si>
    <t>Malta - (i) Execution Fees</t>
  </si>
  <si>
    <t>CA-IP-I4c</t>
  </si>
  <si>
    <t>Malta - (ii) Other Execution income</t>
  </si>
  <si>
    <t>CA-IP-I4d</t>
  </si>
  <si>
    <t>EU/EEA - Execution of Orders Revenue</t>
  </si>
  <si>
    <t>CA-IP-I4e</t>
  </si>
  <si>
    <t>EU/EEA - (i) Execution Fees</t>
  </si>
  <si>
    <t>CA-IP-I4f</t>
  </si>
  <si>
    <t>EU/EEA - (ii) Other Execution income</t>
  </si>
  <si>
    <t>CA-IP-I4g</t>
  </si>
  <si>
    <t>RoW - Execution of Orders Revenue</t>
  </si>
  <si>
    <t>CA-IP-I4h</t>
  </si>
  <si>
    <t>RoW - (i) Execution Fees</t>
  </si>
  <si>
    <t>CA-IP-I4i</t>
  </si>
  <si>
    <t>RoW - (ii) Other Execution income</t>
  </si>
  <si>
    <t>CA-IP-I4j</t>
  </si>
  <si>
    <t>Total - Execution of Orders Revenue</t>
  </si>
  <si>
    <t>CA-IP-I4k</t>
  </si>
  <si>
    <t>Total - (i) Execution Fees</t>
  </si>
  <si>
    <t>CA-IP-I4l</t>
  </si>
  <si>
    <t>Total - (ii) Other Execution income</t>
  </si>
  <si>
    <t>CA-IP-I4m</t>
  </si>
  <si>
    <t>CA-IP-I5a</t>
  </si>
  <si>
    <t>Malta - Placing of Crypto Assets Revenue</t>
  </si>
  <si>
    <t>CA-IP-I5b</t>
  </si>
  <si>
    <t>Malta - (i) Placing Fees</t>
  </si>
  <si>
    <t>CA-IP-I5c</t>
  </si>
  <si>
    <t>Malta - (ii) Other Placing income</t>
  </si>
  <si>
    <t>CA-IP-I5d</t>
  </si>
  <si>
    <t>EU/EEA - Placing of Crypto Assets Revenue</t>
  </si>
  <si>
    <t>CA-IP-I5e</t>
  </si>
  <si>
    <t>EU/EEA - (i) Placing Fees</t>
  </si>
  <si>
    <t>CA-IP-I5f</t>
  </si>
  <si>
    <t>EU/EEA - (ii) Other Placing income</t>
  </si>
  <si>
    <t>CA-IP-I5g</t>
  </si>
  <si>
    <t>RoW - Placing of Crypto Assets Revenue</t>
  </si>
  <si>
    <t>CA-IP-I5h</t>
  </si>
  <si>
    <t>RoW - (i) Placing Fees</t>
  </si>
  <si>
    <t>CA-IP-I5i</t>
  </si>
  <si>
    <t>RoW - (ii) Other Placing income</t>
  </si>
  <si>
    <t>CA-IP-I5j</t>
  </si>
  <si>
    <t>Total - Placing of Crypto Assets Revenue</t>
  </si>
  <si>
    <t>CA-IP-I5k</t>
  </si>
  <si>
    <t>Total - (i) Placing Fees</t>
  </si>
  <si>
    <t>CA-IP-I5l</t>
  </si>
  <si>
    <t>Total - (ii) Other Placing income</t>
  </si>
  <si>
    <t>CA-IP-I5m</t>
  </si>
  <si>
    <t>CA-IP-I6a</t>
  </si>
  <si>
    <t>Malta - Reception and Transmission of Orders Revenue</t>
  </si>
  <si>
    <t>CA-IP-I6b</t>
  </si>
  <si>
    <t>Malta - (i) Brokerage Fees</t>
  </si>
  <si>
    <t>CA-IP-I6c</t>
  </si>
  <si>
    <t>Malta - (ii) Other Fees from Reception and Transmission or Orders</t>
  </si>
  <si>
    <t>CA-IP-I6d</t>
  </si>
  <si>
    <t>EU/EEA - Reception and Transmission of Orders Revenue</t>
  </si>
  <si>
    <t>CA-IP-I6e</t>
  </si>
  <si>
    <t>EU/EEA - (i) Brokerage Fees</t>
  </si>
  <si>
    <t>CA-IP-I6f</t>
  </si>
  <si>
    <t>EU/EEA - (ii) Other Fees from Reception and Transmission or Orders</t>
  </si>
  <si>
    <t>CA-IP-I6g</t>
  </si>
  <si>
    <t>RoW - Reception and Transmission of Orders Revenue</t>
  </si>
  <si>
    <t>CA-IP-I6h</t>
  </si>
  <si>
    <t>RoW - (i) Brokerage Fees</t>
  </si>
  <si>
    <t>CA-IP-I6i</t>
  </si>
  <si>
    <t>RoW - (ii) Other Fees from Reception and Transmission or Orders</t>
  </si>
  <si>
    <t>CA-IP-I6j</t>
  </si>
  <si>
    <t>Total - Reception and Transmission of Orders Revenue</t>
  </si>
  <si>
    <t>CA-IP-I6k</t>
  </si>
  <si>
    <t>Total - (i) Brokerage Fees</t>
  </si>
  <si>
    <t>CA-IP-I6l</t>
  </si>
  <si>
    <t>Total - (ii) Other Fees from Reception and Transmission or Orders</t>
  </si>
  <si>
    <t>CA-IP-I6m</t>
  </si>
  <si>
    <t>CA-IP-I7a</t>
  </si>
  <si>
    <t xml:space="preserve">Malta - Advice for Crypto Assets Revenue </t>
  </si>
  <si>
    <t>CA-IP-I7b</t>
  </si>
  <si>
    <t>Malta - (i) Consultancy Fee</t>
  </si>
  <si>
    <t>CA-IP-I7c</t>
  </si>
  <si>
    <t>Malta - (ii) Other Fees from Investment Advice</t>
  </si>
  <si>
    <t>CA-IP-I7d</t>
  </si>
  <si>
    <t xml:space="preserve">EU/EEA - Advice for Crypto Assets Revenue </t>
  </si>
  <si>
    <t>CA-IP-I7e</t>
  </si>
  <si>
    <t>EU/EEA - (i) Consultancy Fee</t>
  </si>
  <si>
    <t>CA-IP-I7f</t>
  </si>
  <si>
    <t>EU/EEA - (ii) Other Fees from Investment Advice</t>
  </si>
  <si>
    <t>CA-IP-I7g</t>
  </si>
  <si>
    <t xml:space="preserve">RoW - Advice for Crypto Assets Revenue </t>
  </si>
  <si>
    <t>CA-IP-I7h</t>
  </si>
  <si>
    <t>RoW - (i) Consultancy Fee</t>
  </si>
  <si>
    <t>CA-IP-I7i</t>
  </si>
  <si>
    <t>RoW - (ii) Other Fees from Investment Advice</t>
  </si>
  <si>
    <t>CA-IP-I7j</t>
  </si>
  <si>
    <t xml:space="preserve">Total - Advice for Crypto Assets Revenue </t>
  </si>
  <si>
    <t>CA-IP-I7k</t>
  </si>
  <si>
    <t>Total - (i) Consultancy Fee</t>
  </si>
  <si>
    <t>CA-IP-I7l</t>
  </si>
  <si>
    <t>Total - (ii) Other Fees from Investment Advice</t>
  </si>
  <si>
    <t>CA-IP-I7m</t>
  </si>
  <si>
    <t>CA-IP-I8a</t>
  </si>
  <si>
    <t>Malta - Portfolio Management on Crypto-Assets Revenue</t>
  </si>
  <si>
    <t>CA-IP-I8b</t>
  </si>
  <si>
    <t>Malta - (i) Portfolio Management Fee</t>
  </si>
  <si>
    <t>CA-IP-I8c</t>
  </si>
  <si>
    <t>Malta - (ii) Other income from Portfolio Management</t>
  </si>
  <si>
    <t>CA-IP-I8d</t>
  </si>
  <si>
    <t>EU/EEA - Portfolio Management on Crypto-Assets Revenue</t>
  </si>
  <si>
    <t>CA-IP-I8e</t>
  </si>
  <si>
    <t>EU/EEA - (i) Portfolio Management Fee</t>
  </si>
  <si>
    <t>CA-IP-I8f</t>
  </si>
  <si>
    <t>EU/EEA - (ii) Other income from Portfolio Management</t>
  </si>
  <si>
    <t>CA-IP-I8g</t>
  </si>
  <si>
    <t>RoW - Portfolio Management on Crypto-Assets Revenue</t>
  </si>
  <si>
    <t>CA-IP-I8h</t>
  </si>
  <si>
    <t>RoW - (i) Portfolio Management Fee</t>
  </si>
  <si>
    <t>CA-IP-I8i</t>
  </si>
  <si>
    <t>RoW - (ii) Other income from Portfolio Management</t>
  </si>
  <si>
    <t>CA-IP-I8j</t>
  </si>
  <si>
    <t>Total - Portfolio Management on Crypto-Assets Revenue</t>
  </si>
  <si>
    <t>CA-IP-I8k</t>
  </si>
  <si>
    <t>Total - (i) Portfolio Management Fee</t>
  </si>
  <si>
    <t>CA-IP-I8l</t>
  </si>
  <si>
    <t>Total - (ii) Other income from Portfolio Management</t>
  </si>
  <si>
    <t>CA-IP-I8m</t>
  </si>
  <si>
    <t>CA-IP-I9a</t>
  </si>
  <si>
    <t>Malta - Transfer Services for Crypto-Assets Revenue</t>
  </si>
  <si>
    <t>CA-IP-I9b</t>
  </si>
  <si>
    <t>Malta - (i) Transaction Fees</t>
  </si>
  <si>
    <t>CA-IP-I9c</t>
  </si>
  <si>
    <t>Malta - (ii) Other Transfers income</t>
  </si>
  <si>
    <t>CA-IP-I9d</t>
  </si>
  <si>
    <t>EU/EEA - Transfer Services for Crypto-Assets Revenue</t>
  </si>
  <si>
    <t>CA-IP-I9e</t>
  </si>
  <si>
    <t>EU/EEA - (i) Transaction Fees</t>
  </si>
  <si>
    <t>CA-IP-I9f</t>
  </si>
  <si>
    <t>EU/EEA - (ii) Other Transfers income</t>
  </si>
  <si>
    <t>CA-IP-I9g</t>
  </si>
  <si>
    <t>RoW - Transfer Services for Crypto-Assets Revenue</t>
  </si>
  <si>
    <t>CA-IP-I9h</t>
  </si>
  <si>
    <t>RoW - (i) Transaction Fees</t>
  </si>
  <si>
    <t>CA-IP-I9i</t>
  </si>
  <si>
    <t>RoW - (ii) Other Transfers income</t>
  </si>
  <si>
    <t>CA-IP-I9j</t>
  </si>
  <si>
    <t>Total - Transfer Services for Crypto-Assets Revenue</t>
  </si>
  <si>
    <t>CA-IP-I9k</t>
  </si>
  <si>
    <t>Total - (i) Transaction Fees</t>
  </si>
  <si>
    <t>CA-IP-I9l</t>
  </si>
  <si>
    <t>Total - (ii) Other Transfers income</t>
  </si>
  <si>
    <t>CA-IP-I9m</t>
  </si>
  <si>
    <t>CA-IP-I10</t>
  </si>
  <si>
    <t>Income from Other Crypto Services Malta</t>
  </si>
  <si>
    <t>Income from Other Crypto Services EU/EEA</t>
  </si>
  <si>
    <t>Income from Other Crypto Services RoW</t>
  </si>
  <si>
    <t>CA-IP-I10c</t>
  </si>
  <si>
    <t>Income from Other Crypto Services Total</t>
  </si>
  <si>
    <t>CA-IP-I10d</t>
  </si>
  <si>
    <t>CA-IP-I10e</t>
  </si>
  <si>
    <t>Net sales of crypto assets held for sale excluding exchange rate changes and other revaluation changes Total</t>
  </si>
  <si>
    <t>CA-IP-I10f</t>
  </si>
  <si>
    <t>Net sales of crypto assets held for sale excluding exchange rate changes and other revaluation changes Malta</t>
  </si>
  <si>
    <t>CA-IP-I10g</t>
  </si>
  <si>
    <t>Net sales of crypto assets held for sale excluding exchange rate changes and other revaluation changes EU/EEA</t>
  </si>
  <si>
    <t>CA-IP-I10h</t>
  </si>
  <si>
    <t>Net sales of crypto assets held for sale excluding exchange rate changes and other revaluation changes RoW</t>
  </si>
  <si>
    <t>CA-IP-I11z</t>
  </si>
  <si>
    <t>Other Income Total</t>
  </si>
  <si>
    <t>CA-IP-I11za</t>
  </si>
  <si>
    <t>Other Income Malta</t>
  </si>
  <si>
    <t>CA-IP-I11zb</t>
  </si>
  <si>
    <t>Other Income EU/EEA</t>
  </si>
  <si>
    <t>CA-IP-I11zc</t>
  </si>
  <si>
    <t>Other Income RoW</t>
  </si>
  <si>
    <t>Investment income Malta</t>
  </si>
  <si>
    <t>CA-IP-I11a</t>
  </si>
  <si>
    <t>Investment income EU/EEA</t>
  </si>
  <si>
    <t>CA-IP-I11b</t>
  </si>
  <si>
    <t>Investment income RoW</t>
  </si>
  <si>
    <t>CA-IP-I11c</t>
  </si>
  <si>
    <t>Investment income Total</t>
  </si>
  <si>
    <t>CA-IP-I11d</t>
  </si>
  <si>
    <t>Equity Securities Malta</t>
  </si>
  <si>
    <t>CA-IP-I11e</t>
  </si>
  <si>
    <t>Equity Securities EU/EEA</t>
  </si>
  <si>
    <t>CA-IP-I11f</t>
  </si>
  <si>
    <t>Equity Securities RoW</t>
  </si>
  <si>
    <t>CA-IP-I11g</t>
  </si>
  <si>
    <t>Equity Securities Total</t>
  </si>
  <si>
    <t>CA-IP-I11h</t>
  </si>
  <si>
    <t>Debt Securities Malta</t>
  </si>
  <si>
    <t>CA-IP-I11i</t>
  </si>
  <si>
    <t>Debt Securities EU/EEA</t>
  </si>
  <si>
    <t>CA-IP-I11j</t>
  </si>
  <si>
    <t>Debt Securities RoW</t>
  </si>
  <si>
    <t>CA-IP-I11k</t>
  </si>
  <si>
    <t>Debt Securities Total</t>
  </si>
  <si>
    <t>CA-IP-I11l</t>
  </si>
  <si>
    <t>Crypto-Assets Malta</t>
  </si>
  <si>
    <t>CA-IP-I11m</t>
  </si>
  <si>
    <t>Crypto-Assets EU/EEA</t>
  </si>
  <si>
    <t>CA-IP-I11n</t>
  </si>
  <si>
    <t>Crypto-Assets RoW</t>
  </si>
  <si>
    <t>CA-IP-I11o</t>
  </si>
  <si>
    <t>Crypto-Assets Total</t>
  </si>
  <si>
    <t>CA-IP-I11p</t>
  </si>
  <si>
    <t>Income from other investments held Malta</t>
  </si>
  <si>
    <t>CA-IP-I11q</t>
  </si>
  <si>
    <t>Income from other investments held EU/EEA</t>
  </si>
  <si>
    <t>CA-IP-I11r</t>
  </si>
  <si>
    <t>Income from other investments held RoW</t>
  </si>
  <si>
    <t>CA-IP-I11s</t>
  </si>
  <si>
    <t>Income from other investments held Total</t>
  </si>
  <si>
    <t>CA-IP-I11t</t>
  </si>
  <si>
    <t>Details of other investment income</t>
  </si>
  <si>
    <t>Onboarding Fees Total</t>
  </si>
  <si>
    <t>CA-IP-I13a</t>
  </si>
  <si>
    <t>Onboarding Fees Malta</t>
  </si>
  <si>
    <t>CA-IP-I13b</t>
  </si>
  <si>
    <t>Onboarding Fees EU/EEA</t>
  </si>
  <si>
    <t>CA-IP-I13c</t>
  </si>
  <si>
    <t>Onboarding Fees RoW</t>
  </si>
  <si>
    <t>Withdrawal Fees Total</t>
  </si>
  <si>
    <t>CA-IP-I14a</t>
  </si>
  <si>
    <t>Withdrawal Fees Malta</t>
  </si>
  <si>
    <t>CA-IP-I14b</t>
  </si>
  <si>
    <t>Withdrawal Fees EU/EEA</t>
  </si>
  <si>
    <t>CA-IP-I14c</t>
  </si>
  <si>
    <t>Withdrawal Fees Row</t>
  </si>
  <si>
    <t>Account Maintenance fee Total</t>
  </si>
  <si>
    <t>CA-IP-I15a</t>
  </si>
  <si>
    <t>Account Maintenance fee Malta</t>
  </si>
  <si>
    <t>CA-IP-I15b</t>
  </si>
  <si>
    <t>Account Maintenance fee EU/EEA</t>
  </si>
  <si>
    <t>CA-IP-I15c</t>
  </si>
  <si>
    <t>Account Maintenance fee RoW</t>
  </si>
  <si>
    <t>CA-IP-I16a</t>
  </si>
  <si>
    <t>CA-IP-I16b</t>
  </si>
  <si>
    <t>CA-IP-I16c</t>
  </si>
  <si>
    <t>CA-IP-I16d</t>
  </si>
  <si>
    <t>CA-IP-I17z</t>
  </si>
  <si>
    <t>Finance Income Total</t>
  </si>
  <si>
    <t>CA-IP-I17za</t>
  </si>
  <si>
    <t>Finance Income Malta</t>
  </si>
  <si>
    <t>CA-IP-I17zb</t>
  </si>
  <si>
    <t>Finance Income EU/EEA</t>
  </si>
  <si>
    <t>CA-IP-I17zc</t>
  </si>
  <si>
    <t>Finance Income RoW</t>
  </si>
  <si>
    <t>Unrealised Gain on financial assets measured at fair value through profit or loss Total</t>
  </si>
  <si>
    <t>CA-IP-I17a</t>
  </si>
  <si>
    <t>Unrealised Gain on financial assets measured at fair value through profit or loss Malta</t>
  </si>
  <si>
    <t>CA-IP-I17b</t>
  </si>
  <si>
    <t>Unrealised Gain on financial assets measured at fair value through profit or loss EU/EEA</t>
  </si>
  <si>
    <t>CA-IP-I17c</t>
  </si>
  <si>
    <t>Unrealised Gain on financial assets measured at fair value through profit or loss RoW</t>
  </si>
  <si>
    <t>Realised Gain on financial assets measured at fair value through profit or loss Total</t>
  </si>
  <si>
    <t>CA-IP-I18a</t>
  </si>
  <si>
    <t>Realised Gain on financial assets measured at fair value through profit or loss Malta</t>
  </si>
  <si>
    <t>CA-IP-I18b</t>
  </si>
  <si>
    <t>Realised Gain on financial assets measured at fair value through profit or loss EU/EEA</t>
  </si>
  <si>
    <t>CA-IP-I18c</t>
  </si>
  <si>
    <t>Realised Gain on financial assets measured at fair value through profit or loss RoW</t>
  </si>
  <si>
    <t>Realised Gain on foreign exchange differences Total</t>
  </si>
  <si>
    <t>CA-IP-I19a</t>
  </si>
  <si>
    <t>Realised Gain on foreign exchange differences Malta</t>
  </si>
  <si>
    <t>CA-IP-I19b</t>
  </si>
  <si>
    <t>Realised Gain on foreign exchange differences EU/EEA</t>
  </si>
  <si>
    <t>CA-IP-I19c</t>
  </si>
  <si>
    <t>Realised Gain on foreign exchange differences RoW</t>
  </si>
  <si>
    <t>Unrealised Gain on foreign exchange differences Total</t>
  </si>
  <si>
    <t>CA-IP-I20a</t>
  </si>
  <si>
    <t>Unrealised Gain on foreign exchange differences Malta</t>
  </si>
  <si>
    <t>CA-IP-I20b</t>
  </si>
  <si>
    <t>Unrealised Gain on foreign exchange differences EU/EEA</t>
  </si>
  <si>
    <t>CA-IP-I20c</t>
  </si>
  <si>
    <t>Unrealised Gain on foreign exchange differences RoW</t>
  </si>
  <si>
    <t>Gain on financial assets attributable to clients measured at amortised cost Total</t>
  </si>
  <si>
    <t>CA-IP-I21a</t>
  </si>
  <si>
    <t>Gain on financial assets attributable to clients measured at amortised cost Malta</t>
  </si>
  <si>
    <t>CA-IP-I21b</t>
  </si>
  <si>
    <t>Gain on financial assets attributable to clients measured at amortised cost EU/EEA</t>
  </si>
  <si>
    <t>CA-IP-I21c</t>
  </si>
  <si>
    <t>Gain on financial assets attributable to clients measured at amortised cost RoW</t>
  </si>
  <si>
    <t>Gain on financial assets measured at amortised cost Total</t>
  </si>
  <si>
    <t>CA-IP-I22a</t>
  </si>
  <si>
    <t>Gain on financial assets measured at amortised cost Malta</t>
  </si>
  <si>
    <t>CA-IP-I22b</t>
  </si>
  <si>
    <t>Gain on financial assets measured at amortised cost EU/EEA</t>
  </si>
  <si>
    <t>CA-IP-I22c</t>
  </si>
  <si>
    <t>Gain on financial assets measured at amortised cost RoW</t>
  </si>
  <si>
    <t>Interest income from bank deposits - own funds Total</t>
  </si>
  <si>
    <t>CA-IP-I23a</t>
  </si>
  <si>
    <t>Interest income from bank deposits - own funds Malta</t>
  </si>
  <si>
    <t>CA-IP-I23b</t>
  </si>
  <si>
    <t>Interest income from bank deposits - own funds EU/EEA</t>
  </si>
  <si>
    <t>CA-IP-I23c</t>
  </si>
  <si>
    <t>Interest income from bank deposits - own funds RoW</t>
  </si>
  <si>
    <t>Interest income from bank deposits - clients' fund Total</t>
  </si>
  <si>
    <t>CA-IP-I24a</t>
  </si>
  <si>
    <t>Interest income from bank deposits - clients' fund Malta</t>
  </si>
  <si>
    <t>CA-IP-I24b</t>
  </si>
  <si>
    <t>Interest income from bank deposits - clients' fund EU/EEA</t>
  </si>
  <si>
    <t>CA-IP-I24c</t>
  </si>
  <si>
    <t>Interest income from bank deposits - clients' fund RoW</t>
  </si>
  <si>
    <t>Interest income from loans and advances granted to group entities - Loans in FIAT Total</t>
  </si>
  <si>
    <t>CA-IP-I25a</t>
  </si>
  <si>
    <t>Interest income from loans and advances granted to group entities - Loans in FIAT Malta</t>
  </si>
  <si>
    <t>CA-IP-I25b</t>
  </si>
  <si>
    <t>Interest income from loans and advances granted to group entities - Loans in FIAT EU/EEA</t>
  </si>
  <si>
    <t>CA-IP-I25c</t>
  </si>
  <si>
    <t>Interest income from loans and advances granted to group entities - Loans in FIAT RoW</t>
  </si>
  <si>
    <t>Interest income from loans and advances granted to third-party entities - Loans in FIAT Total</t>
  </si>
  <si>
    <t>CA-IP-I26a</t>
  </si>
  <si>
    <t>CA-IP-I26b</t>
  </si>
  <si>
    <t>Interest income from loans and advances granted to third-party entities - Loans in FIAT Malta</t>
  </si>
  <si>
    <t>CA-IP-I26c</t>
  </si>
  <si>
    <t>Interest income from loans and advances granted to third-party entities - Loans in FIAT EU/EEA</t>
  </si>
  <si>
    <t>CA-IP-I26d</t>
  </si>
  <si>
    <t>Interest income from loans and advances granted to third-party entities - Loans in FIAT RoW</t>
  </si>
  <si>
    <t>Interest income from loans and advances granted to group entities - Loans in Crypto Total</t>
  </si>
  <si>
    <t>CA-IP-I27a</t>
  </si>
  <si>
    <t>Interest income from loans and advances granted to group entities - Loans in Crypto Malta</t>
  </si>
  <si>
    <t>CA-IP-I27b</t>
  </si>
  <si>
    <t>Interest income from loans and advances granted to group entities - Loans in Crypto EU/EEA</t>
  </si>
  <si>
    <t>CA-IP-I27c</t>
  </si>
  <si>
    <t>Interest income from loans and advances granted to group entities - Loans in Crypto RoW</t>
  </si>
  <si>
    <t>CA-IP-I28a</t>
  </si>
  <si>
    <t>Interest income from loans and advances granted to third-party entities - Loans in Crypto details Total</t>
  </si>
  <si>
    <t>CA-IP-I28b</t>
  </si>
  <si>
    <t>Interest income from loans and advances granted to third-party entities - Loans in Crypto details Malta</t>
  </si>
  <si>
    <t>CA-IP-I28c</t>
  </si>
  <si>
    <t>Interest income from loans and advances granted to third-party entities - Loans in Crypto details EU/EEA</t>
  </si>
  <si>
    <t>CA-IP-I28d</t>
  </si>
  <si>
    <t>Interest income from loans and advances granted to third-party entities - Loans in Crypto details RoW</t>
  </si>
  <si>
    <t>Other remaining finance income Total</t>
  </si>
  <si>
    <t>CA-IP-I29a</t>
  </si>
  <si>
    <t>Other remaining finance income details</t>
  </si>
  <si>
    <t>CA-IP-I29b</t>
  </si>
  <si>
    <t>Other remaining finance income Malta</t>
  </si>
  <si>
    <t>CA-IP-I29c</t>
  </si>
  <si>
    <t>Other remaining finance income EU/EEA</t>
  </si>
  <si>
    <t>CA-IP-I29d</t>
  </si>
  <si>
    <t>Other remaining finance income RoW</t>
  </si>
  <si>
    <t>CA-IP-E1z</t>
  </si>
  <si>
    <t>Direct Costs Total</t>
  </si>
  <si>
    <t>CA-IP-E1za</t>
  </si>
  <si>
    <t>Direct Costs Malta</t>
  </si>
  <si>
    <t>CA-IP-E1zb</t>
  </si>
  <si>
    <t>Direct Costs EU/EEA</t>
  </si>
  <si>
    <t>CA-IP-E1zc</t>
  </si>
  <si>
    <t>Direct Costs RoW</t>
  </si>
  <si>
    <t>Commissions directly related to the acquisition of gross revenue derived from Crypto activities, paid or payable to third parties Total</t>
  </si>
  <si>
    <t>CA-IP-E1a</t>
  </si>
  <si>
    <t>Commissions directly related to the acquisition of gross revenue derived from Crypto activities, paid or payable to third parties Malta</t>
  </si>
  <si>
    <t>CA-IP-E1b</t>
  </si>
  <si>
    <t>Commissions directly related to the acquisition of gross revenue derived from Crypto activities, paid or payable to third parties EU/EEA</t>
  </si>
  <si>
    <t>CA-IP-E1c</t>
  </si>
  <si>
    <t>Commissions directly related to the acquisition of gross revenue derived from Crypto activities, paid or payable to third parties RoW</t>
  </si>
  <si>
    <t>Fees, brokerage and other charges paid to exchanges and intermediate brokers for the purpose of executing, registering and/or clearing transactions Total</t>
  </si>
  <si>
    <t>CA-IP-E2a</t>
  </si>
  <si>
    <t>Fees, brokerage and other charges paid to exchanges and intermediate brokers for the purpose of executing, registering and/or clearing transactions Malta</t>
  </si>
  <si>
    <t>CA-IP-E2b</t>
  </si>
  <si>
    <t>Fees, brokerage and other charges paid to exchanges and intermediate brokers for the purpose of executing, registering and/or clearing transactions EU/EEA</t>
  </si>
  <si>
    <t>CA-IP-E2c</t>
  </si>
  <si>
    <t>Fees, brokerage and other charges paid to exchanges and intermediate brokers for the purpose of executing, registering and/or clearing transactions RoW</t>
  </si>
  <si>
    <t>Other commissions payable not related to Crypto Services Total</t>
  </si>
  <si>
    <t>CA-IP-E3a</t>
  </si>
  <si>
    <t>Other commissions payable not related to Crypto Services detail</t>
  </si>
  <si>
    <t>CA-IP-E3b</t>
  </si>
  <si>
    <t>Other commissions payable not related to Crypto Services Malta</t>
  </si>
  <si>
    <t>CA-IP-E3c</t>
  </si>
  <si>
    <t>Other commissions payable not related to Crypto Services EU/EEA</t>
  </si>
  <si>
    <t>CA-IP-E3d</t>
  </si>
  <si>
    <t>Other commissions payable not related to Crypto Services RoW</t>
  </si>
  <si>
    <t>CA-IP-E4z</t>
  </si>
  <si>
    <t>Operating/Administrative Expenses Total</t>
  </si>
  <si>
    <t>CA-IP-E4za</t>
  </si>
  <si>
    <t>Operating/Administrative Expenses Malta</t>
  </si>
  <si>
    <t>CA-IP-E4zb</t>
  </si>
  <si>
    <t>Operating/Administrative Expenses EU/EEA</t>
  </si>
  <si>
    <t>CA-IP-E4zc</t>
  </si>
  <si>
    <t>Operating/Administrative Expenses RoW</t>
  </si>
  <si>
    <t>Depreciation expense - Property, Plant and Equipment Total</t>
  </si>
  <si>
    <t>CA-IP-E4a</t>
  </si>
  <si>
    <t>Depreciation expense - Property, Plant and Equipment Malta</t>
  </si>
  <si>
    <t>CA-IP-E4b</t>
  </si>
  <si>
    <t>Depreciation expense - Property, Plant and Equipment EU/EEA</t>
  </si>
  <si>
    <t>CA-IP-E4c</t>
  </si>
  <si>
    <t>Depreciation expense - Property, Plant and Equipment RoW</t>
  </si>
  <si>
    <t>Depreciation expense - Right of use of asset Total</t>
  </si>
  <si>
    <t>CA-IP-E5a</t>
  </si>
  <si>
    <t>Depreciation expense - Right of use of asset Malta</t>
  </si>
  <si>
    <t>CA-IP-E5b</t>
  </si>
  <si>
    <t>Depreciation expense - Right of use of asset EU/EEA</t>
  </si>
  <si>
    <t>CA-IP-E5c</t>
  </si>
  <si>
    <t>Depreciation expense - Right of use of asset RoW</t>
  </si>
  <si>
    <t>Amortisation - Intangible assets Total</t>
  </si>
  <si>
    <t>CA-IP-E6a</t>
  </si>
  <si>
    <t>Amortisation - Intangible assets Malta</t>
  </si>
  <si>
    <t>CA-IP-E6b</t>
  </si>
  <si>
    <t>Amortisation - Intangible assets EU/EEA</t>
  </si>
  <si>
    <t>CA-IP-E6c</t>
  </si>
  <si>
    <t>Amortisation - Intangible assets RoW</t>
  </si>
  <si>
    <t>Impairment of tangible or intangible assets Total</t>
  </si>
  <si>
    <t>CA-IP-E7a</t>
  </si>
  <si>
    <t>Impairment of tangible or intangible assets Malta</t>
  </si>
  <si>
    <t>CA-IP-E7b</t>
  </si>
  <si>
    <t>Impairment of tangible or intangible assets EU/EEA</t>
  </si>
  <si>
    <t>CA-IP-E7c</t>
  </si>
  <si>
    <t>Impairment of tangible or intangible assets RoW</t>
  </si>
  <si>
    <t>Loss on disposal of Assets Total</t>
  </si>
  <si>
    <t>CA-IP-E8a</t>
  </si>
  <si>
    <t>Loss on disposal of Assets Malta</t>
  </si>
  <si>
    <t>CA-IP-E8b</t>
  </si>
  <si>
    <t>Loss on disposal of Assets EU/EEA</t>
  </si>
  <si>
    <t>CA-IP-E8c</t>
  </si>
  <si>
    <t>Loss on disposal of Assets RoW</t>
  </si>
  <si>
    <t>Increase/ decrease in provisions Total</t>
  </si>
  <si>
    <t>CA-IP-E9a</t>
  </si>
  <si>
    <t>Increase/ decrease in provisions Malta</t>
  </si>
  <si>
    <t>CA-IP-E9b</t>
  </si>
  <si>
    <t>Increase/ decrease in provisions EU/EEA</t>
  </si>
  <si>
    <t>CA-IP-E9c</t>
  </si>
  <si>
    <t>Increase/ decrease in provisions RoW</t>
  </si>
  <si>
    <t>Changes in expected credit loss Total</t>
  </si>
  <si>
    <t>CA-IP-E10a</t>
  </si>
  <si>
    <t>Changes in expected credit loss Malta</t>
  </si>
  <si>
    <t>CA-IP-E10b</t>
  </si>
  <si>
    <t>Changes in expected credit loss EU/EEA</t>
  </si>
  <si>
    <t>CA-IP-E10c</t>
  </si>
  <si>
    <t>Changes in expected credit loss RoW</t>
  </si>
  <si>
    <t>Bad debts Total</t>
  </si>
  <si>
    <t>CA-IP-E11a</t>
  </si>
  <si>
    <t>Bad debts Malta</t>
  </si>
  <si>
    <t>CA-IP-E11b</t>
  </si>
  <si>
    <t>Bad debts EU/EEA</t>
  </si>
  <si>
    <t>CA-IP-E11c</t>
  </si>
  <si>
    <t>Bad debts RoW</t>
  </si>
  <si>
    <t>Directors' Remuneration Total</t>
  </si>
  <si>
    <t>CA-IP-E12a</t>
  </si>
  <si>
    <t>Directors' Remuneration Malta</t>
  </si>
  <si>
    <t>CA-IP-E12b</t>
  </si>
  <si>
    <t>Directors' Remuneration EU/EEA</t>
  </si>
  <si>
    <t>CA-IP-E12c</t>
  </si>
  <si>
    <t>Directors' Remuneration RoW</t>
  </si>
  <si>
    <t>Wages and Salaries Total</t>
  </si>
  <si>
    <t>CA-IP-E13a</t>
  </si>
  <si>
    <t>Wages and Salaries Malta</t>
  </si>
  <si>
    <t>CA-IP-E13b</t>
  </si>
  <si>
    <t>Wages and Salaries EU/EEA</t>
  </si>
  <si>
    <t>CA-IP-E13c</t>
  </si>
  <si>
    <t>Wages and Salaries RoW</t>
  </si>
  <si>
    <t>Other Staff benefit expenses Total</t>
  </si>
  <si>
    <t>CA-IP-E14a</t>
  </si>
  <si>
    <t>Other Staff benefit expenses Malta</t>
  </si>
  <si>
    <t>CA-IP-E14b</t>
  </si>
  <si>
    <t>Other Staff benefit expenses EU/EEA</t>
  </si>
  <si>
    <t>CA-IP-E14c</t>
  </si>
  <si>
    <t>Other Staff benefit expenses RoW</t>
  </si>
  <si>
    <t>Legal Fees Total</t>
  </si>
  <si>
    <t>CA-IP-E15a</t>
  </si>
  <si>
    <t>Legal Fees Malta</t>
  </si>
  <si>
    <t>CA-IP-E15b</t>
  </si>
  <si>
    <t>Legal Fees EU/EEA</t>
  </si>
  <si>
    <t>CA-IP-E15c</t>
  </si>
  <si>
    <t>Legal Fees RoW</t>
  </si>
  <si>
    <t>Professional Fees Total</t>
  </si>
  <si>
    <t>CA-IP-E16a</t>
  </si>
  <si>
    <t>Professional Fees Malta</t>
  </si>
  <si>
    <t>CA-IP-E16b</t>
  </si>
  <si>
    <t>Professional Fees EU/EEA</t>
  </si>
  <si>
    <t>CA-IP-E16c</t>
  </si>
  <si>
    <t>Professional Fees RoW</t>
  </si>
  <si>
    <t>Research and development expenses Total</t>
  </si>
  <si>
    <t>CA-IP-E17a</t>
  </si>
  <si>
    <t>Research and development expenses Malta</t>
  </si>
  <si>
    <t>CA-IP-E17b</t>
  </si>
  <si>
    <t>Research and development expenses EU/EEA</t>
  </si>
  <si>
    <t>CA-IP-E17c</t>
  </si>
  <si>
    <t>Research and development expenses RoW</t>
  </si>
  <si>
    <t>Other IT &amp; Systems costs Total</t>
  </si>
  <si>
    <t>CA-IP-E18a</t>
  </si>
  <si>
    <t>Other IT &amp; Systems costs Malta</t>
  </si>
  <si>
    <t>CA-IP-E18b</t>
  </si>
  <si>
    <t>Other IT &amp; Systems costs EU/EEA</t>
  </si>
  <si>
    <t>CA-IP-E18c</t>
  </si>
  <si>
    <t>Other IT &amp; Systems costs RoW</t>
  </si>
  <si>
    <t>Repairs and maintenance fee Total</t>
  </si>
  <si>
    <t>CA-IP-E19a</t>
  </si>
  <si>
    <t>Repairs and maintenance fee Malta</t>
  </si>
  <si>
    <t>CA-IP-E19b</t>
  </si>
  <si>
    <t>Repairs and maintenance fee EU/EEA</t>
  </si>
  <si>
    <t>CA-IP-E19c</t>
  </si>
  <si>
    <t>Repairs and maintenance fee RoW</t>
  </si>
  <si>
    <t>Audit Fees Total</t>
  </si>
  <si>
    <t>CA-IP-E20a</t>
  </si>
  <si>
    <t>Audit Fees Malta</t>
  </si>
  <si>
    <t>CA-IP-E20b</t>
  </si>
  <si>
    <t>Audit Fees EU/EEA</t>
  </si>
  <si>
    <t>CA-IP-E20c</t>
  </si>
  <si>
    <t>Audit Fees RoW</t>
  </si>
  <si>
    <t>Custody Fee Total</t>
  </si>
  <si>
    <t>CA-IP-E22a</t>
  </si>
  <si>
    <t>Custody Fee Malta</t>
  </si>
  <si>
    <t>CA-IP-E22b</t>
  </si>
  <si>
    <t>Custody Fee EU/EEA</t>
  </si>
  <si>
    <t>CA-IP-E22c</t>
  </si>
  <si>
    <t>Custody Fee RoW</t>
  </si>
  <si>
    <t>Bank Charges Total</t>
  </si>
  <si>
    <t>CA-IP-E23a</t>
  </si>
  <si>
    <t>Bank Charges Malta</t>
  </si>
  <si>
    <t>CA-IP-E23b</t>
  </si>
  <si>
    <t>Bank Charges EU/EEA</t>
  </si>
  <si>
    <t>CA-IP-E23c</t>
  </si>
  <si>
    <t>Bank Charges RoW</t>
  </si>
  <si>
    <t>Rental Expenses Total</t>
  </si>
  <si>
    <t>CA-IP-E24a</t>
  </si>
  <si>
    <t>Rental Expenses Malta</t>
  </si>
  <si>
    <t>CA-IP-E24b</t>
  </si>
  <si>
    <t>Rental Expenses EU/EEA</t>
  </si>
  <si>
    <t>CA-IP-E24c</t>
  </si>
  <si>
    <t>Rental Expenses RoW</t>
  </si>
  <si>
    <t>Insurance Expenses Total</t>
  </si>
  <si>
    <t>CA-IP-E25a</t>
  </si>
  <si>
    <t>Insurance Expenses Malta</t>
  </si>
  <si>
    <t>CA-IP-E25b</t>
  </si>
  <si>
    <t>Insurance Expenses EU/EEA</t>
  </si>
  <si>
    <t>CA-IP-E25c</t>
  </si>
  <si>
    <t>Insurance Expenses RoW</t>
  </si>
  <si>
    <t>Marketing and Promotion Expenses Total</t>
  </si>
  <si>
    <t>CA-IP-E26a</t>
  </si>
  <si>
    <t>Marketing and Promotion Expenses Malta</t>
  </si>
  <si>
    <t>CA-IP-E26b</t>
  </si>
  <si>
    <t>Marketing and Promotion Expenses EU/EEA</t>
  </si>
  <si>
    <t>CA-IP-E26c</t>
  </si>
  <si>
    <t>Marketing and Promotion Expenses RoW</t>
  </si>
  <si>
    <t>Non-recurrent expenses from non-ordinary activities Total</t>
  </si>
  <si>
    <t>CA-IP-E27a</t>
  </si>
  <si>
    <t>Non-recurrent expenses from non-ordinary activities Malta</t>
  </si>
  <si>
    <t>CA-IP-E27b</t>
  </si>
  <si>
    <t>Non-recurrent expenses from non-ordinary activities EU/EEA</t>
  </si>
  <si>
    <t>CA-IP-E27c</t>
  </si>
  <si>
    <t>Non-recurrent expenses from non-ordinary activities RoW</t>
  </si>
  <si>
    <t>Lease expenses Total</t>
  </si>
  <si>
    <t>CA-IP-E28a</t>
  </si>
  <si>
    <t>Lease expenses Malta</t>
  </si>
  <si>
    <t>CA-IP-E28b</t>
  </si>
  <si>
    <t>Lease expenses EU/EEA</t>
  </si>
  <si>
    <t>CA-IP-E28c</t>
  </si>
  <si>
    <t>Lease expenses RoW</t>
  </si>
  <si>
    <t>Outsourcing fees Total</t>
  </si>
  <si>
    <t>CA-IP-E29a</t>
  </si>
  <si>
    <t>Outsourcing fees Malta</t>
  </si>
  <si>
    <t>CA-IP-E29b</t>
  </si>
  <si>
    <t>Outsourcing fees EU/EEA</t>
  </si>
  <si>
    <t>CA-IP-E29c</t>
  </si>
  <si>
    <t>Outsourcing fees RoW</t>
  </si>
  <si>
    <t>Consultation expenses Total</t>
  </si>
  <si>
    <t>CA-IP-E30a</t>
  </si>
  <si>
    <t>Consultation expenses Malta</t>
  </si>
  <si>
    <t>CA-IP-E30b</t>
  </si>
  <si>
    <t>Consultation expenses EU/EEA</t>
  </si>
  <si>
    <t>CA-IP-E30c</t>
  </si>
  <si>
    <t>Consultation expenses RoW</t>
  </si>
  <si>
    <t>Other administrative expenses Total</t>
  </si>
  <si>
    <t>CA-IP-E31a</t>
  </si>
  <si>
    <t>CA-IP-E31b</t>
  </si>
  <si>
    <t>Other administrative expenses Malta</t>
  </si>
  <si>
    <t>CA-IP-E31c</t>
  </si>
  <si>
    <t>Other administrative expenses EU/EEA</t>
  </si>
  <si>
    <t>CA-IP-E31d</t>
  </si>
  <si>
    <t>Other administrative expenses RoW</t>
  </si>
  <si>
    <t>CA-IP-E32z</t>
  </si>
  <si>
    <t>Finance Costs Total</t>
  </si>
  <si>
    <t>CA-IP-E32za</t>
  </si>
  <si>
    <t>Finance Costs Malta</t>
  </si>
  <si>
    <t>CA-IP-E32zb</t>
  </si>
  <si>
    <t>Finance Costs EU/EEA</t>
  </si>
  <si>
    <t>CA-IP-E32zc</t>
  </si>
  <si>
    <t>Finance Costs RoW</t>
  </si>
  <si>
    <t>Unrealised losses on financial assets measured at fair value through profit or loss Total</t>
  </si>
  <si>
    <t>CA-IP-E32a</t>
  </si>
  <si>
    <t>Unrealised losses on financial assets measured at fair value through profit or loss Malta</t>
  </si>
  <si>
    <t>CA-IP-E32b</t>
  </si>
  <si>
    <t>Unrealised losses on financial assets measured at fair value through profit or loss EU/EEA</t>
  </si>
  <si>
    <t>CA-IP-E32c</t>
  </si>
  <si>
    <t>Unrealised losses on financial assets measured at fair value through profit or loss RoW</t>
  </si>
  <si>
    <t>Realised losses on financial assets measured at fair value through profit or loss Total</t>
  </si>
  <si>
    <t>CA-IP-E33a</t>
  </si>
  <si>
    <t>Realised losses on financial assets measured at fair value through profit or loss Malta</t>
  </si>
  <si>
    <t>CA-IP-E33b</t>
  </si>
  <si>
    <t>Realised losses on financial assets measured at fair value through profit or loss EU/EEA</t>
  </si>
  <si>
    <t>CA-IP-E33c</t>
  </si>
  <si>
    <t>Realised losses on financial assets measured at fair value through profit or loss RoW</t>
  </si>
  <si>
    <t>Realised loss on foreign exchange differences Total</t>
  </si>
  <si>
    <t>CA-IP-E34a</t>
  </si>
  <si>
    <t>Realised loss on foreign exchange differences Malta</t>
  </si>
  <si>
    <t>CA-IP-E34b</t>
  </si>
  <si>
    <t>Realised loss on foreign exchange differences EU/EEA</t>
  </si>
  <si>
    <t>CA-IP-E34c</t>
  </si>
  <si>
    <t>Realised loss on foreign exchange differences RoW</t>
  </si>
  <si>
    <t>Unrealised loss on foreign exchange differences Total</t>
  </si>
  <si>
    <t>CA-IP-E35a</t>
  </si>
  <si>
    <t>Unrealised loss on foreign exchange differences Malta</t>
  </si>
  <si>
    <t>CA-IP-E35b</t>
  </si>
  <si>
    <t>Unrealised loss on foreign exchange differences EU/EEA</t>
  </si>
  <si>
    <t>CA-IP-E35c</t>
  </si>
  <si>
    <t>Unrealised loss on foreign exchange differences RoW</t>
  </si>
  <si>
    <t>Loss on financial assets attributable to clients measured at amortised cost Total</t>
  </si>
  <si>
    <t>CA-IP-E36a</t>
  </si>
  <si>
    <t>Loss on financial assets attributable to clients measured at amortised cost Malta</t>
  </si>
  <si>
    <t>CA-IP-E36b</t>
  </si>
  <si>
    <t>Loss on financial assets attributable to clients measured at amortised cost EU/EEA</t>
  </si>
  <si>
    <t>CA-IP-E36c</t>
  </si>
  <si>
    <t>Loss on financial assets attributable to clients measured at amortised cost RoW</t>
  </si>
  <si>
    <t>Loss on financial assets measured at amortised cost Total</t>
  </si>
  <si>
    <t>CA-IP-E37a</t>
  </si>
  <si>
    <t>Loss on financial assets measured at amortised cost Malta</t>
  </si>
  <si>
    <t>CA-IP-E37b</t>
  </si>
  <si>
    <t>Loss on financial assets measured at amortised cost EU/EEA</t>
  </si>
  <si>
    <t>CA-IP-E37c</t>
  </si>
  <si>
    <t>Loss on financial assets measured at amortised cost RoW</t>
  </si>
  <si>
    <t>Finance cost on lease liabilities Total</t>
  </si>
  <si>
    <t>CA-IP-E38a</t>
  </si>
  <si>
    <t>Finance cost on lease liabilities Malta</t>
  </si>
  <si>
    <t>CA-IP-E38b</t>
  </si>
  <si>
    <t>Finance cost on lease liabilities EU/EEA</t>
  </si>
  <si>
    <t>CA-IP-E38c</t>
  </si>
  <si>
    <t>Finance cost on lease liabilities RoW</t>
  </si>
  <si>
    <t>Negative interest paid to banks Total</t>
  </si>
  <si>
    <t>CA-IP-E39a</t>
  </si>
  <si>
    <t>Negative interest paid to banks Malta</t>
  </si>
  <si>
    <t>CA-IP-E39b</t>
  </si>
  <si>
    <t>Negative interest paid to banks EU/EEA</t>
  </si>
  <si>
    <t>CA-IP-E39c</t>
  </si>
  <si>
    <t>Negative interest paid to banks RoW</t>
  </si>
  <si>
    <t>Interest expense on loans and advances from group entities - Loans in FIAT Total</t>
  </si>
  <si>
    <t>CA-IP-E40a</t>
  </si>
  <si>
    <t>Interest expense on loans and advances from group entities - Loans in FIAT Malta</t>
  </si>
  <si>
    <t>CA-IP-E40b</t>
  </si>
  <si>
    <t>Interest expense on loans and advances from group entities - Loans in FIAT EU/EEA</t>
  </si>
  <si>
    <t>CA-IP-E40c</t>
  </si>
  <si>
    <t>Interest expense on loans and advances from group entities - Loans in FIAT RoW</t>
  </si>
  <si>
    <t>Interest expense on loans and advances from third-party entities - Loans in FIAT Total</t>
  </si>
  <si>
    <t>CA-IP-E41a</t>
  </si>
  <si>
    <t>CA-IP-E41b</t>
  </si>
  <si>
    <t>Interest expense on loans and advances from third-party entities - Loans in FIAT Malta</t>
  </si>
  <si>
    <t>CA-IP-E41c</t>
  </si>
  <si>
    <t>Interest expense on loans and advances from third-party entities - Loans in FIAT EU/EEA</t>
  </si>
  <si>
    <t>CA-IP-E41d</t>
  </si>
  <si>
    <t>Interest expense on loans and advances from third-party entities - Loans in FIAT RoW</t>
  </si>
  <si>
    <t>Interest expense on loans and advances from group entities - Loans in Crypto Total</t>
  </si>
  <si>
    <t>CA-IP-E42a</t>
  </si>
  <si>
    <t>Interest expense on loans and advances from group entities - Loans in Crypto Malta</t>
  </si>
  <si>
    <t>CA-IP-E42b</t>
  </si>
  <si>
    <t>Interest expense on loans and advances from group entities - Loans in Crypto EU/EEA</t>
  </si>
  <si>
    <t>CA-IP-E42c</t>
  </si>
  <si>
    <t>Interest expense on loans and advances from group entities - Loans in Crypto RoW</t>
  </si>
  <si>
    <t>Interest expense on loans and advances from third-party entities - Loans in Crypto Total</t>
  </si>
  <si>
    <t>CA-IP-E43a</t>
  </si>
  <si>
    <t>Interest expense on loans and advances from third-party entities - Loans in Crypto detail</t>
  </si>
  <si>
    <t>CA-IP-E43b</t>
  </si>
  <si>
    <t>Interest expense on loans and advances from third-party entities - Loans in Crypto Malta</t>
  </si>
  <si>
    <t>CA-IP-E43c</t>
  </si>
  <si>
    <t>Interest expense on loans and advances from third-party entities - Loans in Crypto EU/EEA</t>
  </si>
  <si>
    <t>CA-IP-E43d</t>
  </si>
  <si>
    <t>Interest expense on loans and advances from third-party entities - Loans in Crypto RoW</t>
  </si>
  <si>
    <t>Other remaining finance costs Total</t>
  </si>
  <si>
    <t>CA-IP-E44a</t>
  </si>
  <si>
    <t>Other remaining finance costs detail</t>
  </si>
  <si>
    <t>CA-IP-E44b</t>
  </si>
  <si>
    <t>Other remaining finance costs Malta</t>
  </si>
  <si>
    <t>CA-IP-E44c</t>
  </si>
  <si>
    <t>Other remaining finance costs EU/EEA</t>
  </si>
  <si>
    <t>CA-IP-E44d</t>
  </si>
  <si>
    <t>Other remaining finance costs RoW</t>
  </si>
  <si>
    <t>CA-IP-E45z</t>
  </si>
  <si>
    <t>Other Expenses Total</t>
  </si>
  <si>
    <t>CA-IP-E45za</t>
  </si>
  <si>
    <t>Other Expenses Malta</t>
  </si>
  <si>
    <t>CA-IP-E45zb</t>
  </si>
  <si>
    <t>Other Expenses EU/EEA</t>
  </si>
  <si>
    <t>CA-IP-E45zc</t>
  </si>
  <si>
    <t>Other Expenses RoW</t>
  </si>
  <si>
    <t>Taxation for the year Total</t>
  </si>
  <si>
    <t>CA-IP-E45a</t>
  </si>
  <si>
    <t>Taxation for the year Malta</t>
  </si>
  <si>
    <t>CA-IP-E45b</t>
  </si>
  <si>
    <t>Taxation for the year EU/EEA</t>
  </si>
  <si>
    <t>CA-IP-E45c</t>
  </si>
  <si>
    <t>Taxation for the year RoW</t>
  </si>
  <si>
    <t>Other expenditure Total</t>
  </si>
  <si>
    <t>CA-IP-E46a</t>
  </si>
  <si>
    <t>Other expenditure detail</t>
  </si>
  <si>
    <t>CA-IP-E46b</t>
  </si>
  <si>
    <t>Other expenditure Malta</t>
  </si>
  <si>
    <t>CA-IP-E46c</t>
  </si>
  <si>
    <t>Other expenditure EU/EEA</t>
  </si>
  <si>
    <t>CA-IP-E46d</t>
  </si>
  <si>
    <t>Other expenditure RoW</t>
  </si>
  <si>
    <t>Dividends Total</t>
  </si>
  <si>
    <t>CA-IP-M1a</t>
  </si>
  <si>
    <t>Dividends Malta</t>
  </si>
  <si>
    <t>CA-IP-M1b</t>
  </si>
  <si>
    <t>Dividends EU/EEA</t>
  </si>
  <si>
    <t>CA-IP-M1c</t>
  </si>
  <si>
    <t>Dividends RoW</t>
  </si>
  <si>
    <t>CA-IP-M1d</t>
  </si>
  <si>
    <t>(i) Paid in the reporting period Total</t>
  </si>
  <si>
    <t>CA-IP-M1e</t>
  </si>
  <si>
    <t>(i) Paid in the reporting period Malta</t>
  </si>
  <si>
    <t>CA-IP-M1f</t>
  </si>
  <si>
    <t>(i) Paid in the reporting period EU/EEA</t>
  </si>
  <si>
    <t>CA-IP-M1g</t>
  </si>
  <si>
    <t>(i) Paid in the reporting period RoW</t>
  </si>
  <si>
    <t>CA-IP-M1h</t>
  </si>
  <si>
    <t>(ii) Proposed but not paid Total</t>
  </si>
  <si>
    <t>CA-IP-M1i</t>
  </si>
  <si>
    <t>(ii) Proposed but not paid Malta</t>
  </si>
  <si>
    <t>CA-IP-M1j</t>
  </si>
  <si>
    <t>(ii) Proposed but not paid EU/EEA</t>
  </si>
  <si>
    <t>CA-IP-M1k</t>
  </si>
  <si>
    <t>(ii) Proposed but not paid RoW</t>
  </si>
  <si>
    <t>CA-IP-C7a</t>
  </si>
  <si>
    <t>CA-IP-A1z</t>
  </si>
  <si>
    <t>Non-Current Assets Total</t>
  </si>
  <si>
    <t>CA-IP-A1za</t>
  </si>
  <si>
    <t>Non-Current Assets Malta</t>
  </si>
  <si>
    <t>CA-IP-A1zb</t>
  </si>
  <si>
    <t>Non-Current Assets EU/EEA</t>
  </si>
  <si>
    <t>CA-IP-A1zc</t>
  </si>
  <si>
    <t>Non-Current Assets RoW</t>
  </si>
  <si>
    <t>Property, plant and equipment NCA Total</t>
  </si>
  <si>
    <t>CA-IP-A1a</t>
  </si>
  <si>
    <t>Property, plant and equipment NCA Malta</t>
  </si>
  <si>
    <t>CA-IP-A1b</t>
  </si>
  <si>
    <t>Property, plant and equipment NCA EU/EEA</t>
  </si>
  <si>
    <t>CA-IP-A1c</t>
  </si>
  <si>
    <t>Property, plant and equipment NCA RoW</t>
  </si>
  <si>
    <t>CA-IP-A1d</t>
  </si>
  <si>
    <t>(i) of which property Total</t>
  </si>
  <si>
    <t>CA-IP-A1e</t>
  </si>
  <si>
    <t>(i) of which property Malta</t>
  </si>
  <si>
    <t>CA-IP-A1f</t>
  </si>
  <si>
    <t>(i) of which property EU/EEA</t>
  </si>
  <si>
    <t>CA-IP-A1g</t>
  </si>
  <si>
    <t>(i) of which property RoW</t>
  </si>
  <si>
    <t>CA-IP-A1h</t>
  </si>
  <si>
    <t>(ii) of which plant and equipment Total</t>
  </si>
  <si>
    <t>CA-IP-A1i</t>
  </si>
  <si>
    <t>(ii) of which plant and equipment Malta</t>
  </si>
  <si>
    <t>CA-IP-A1j</t>
  </si>
  <si>
    <t>(ii) of which plant and equipment EU/EEA</t>
  </si>
  <si>
    <t>CA-IP-A1k</t>
  </si>
  <si>
    <t>(ii) of which plant and equipment RoW</t>
  </si>
  <si>
    <t>CA-IP-A2z</t>
  </si>
  <si>
    <t>Intangible Assets: NCA Total</t>
  </si>
  <si>
    <t>CA-IP-A2za</t>
  </si>
  <si>
    <t>Intangible Assets: NCA Malta</t>
  </si>
  <si>
    <t>CA-IP-A2zb</t>
  </si>
  <si>
    <t>Intangible Assets: NCA EU/EEA</t>
  </si>
  <si>
    <t>CA-IP-A2zc</t>
  </si>
  <si>
    <t>Intangible Assets: NCA RoW</t>
  </si>
  <si>
    <t>CA-IP-A2a</t>
  </si>
  <si>
    <t>(i) Goodwill NCA</t>
  </si>
  <si>
    <t>CA-IP-A2b</t>
  </si>
  <si>
    <t>(ii) Prudently valued software assets, the value of which is not negatively affected by resolution, insolvency or liquidation of the Entity (as stipulated by REGULATION (EU) 2019/876). NCA</t>
  </si>
  <si>
    <t>CA-IP-A2c</t>
  </si>
  <si>
    <t>(iii) Other Intangible Assets NCA</t>
  </si>
  <si>
    <t>CA-IP-A2d</t>
  </si>
  <si>
    <t>(iii) Other Intangible Assets Detail NCA</t>
  </si>
  <si>
    <t>Right-of-use Assets NCA Total</t>
  </si>
  <si>
    <t>CA-IP-A3a</t>
  </si>
  <si>
    <t>Right-of-use Assets NCA Malta</t>
  </si>
  <si>
    <t>CA-IP-A3b</t>
  </si>
  <si>
    <t>Right-of-use Assets NCA EU/EEA</t>
  </si>
  <si>
    <t>CA-IP-A3c</t>
  </si>
  <si>
    <t>Right-of-use Assets NCA RoW</t>
  </si>
  <si>
    <t>CA-IP-A4z</t>
  </si>
  <si>
    <t>Financial Assets NCA Total</t>
  </si>
  <si>
    <t>CA-IP-A4za</t>
  </si>
  <si>
    <t>Financial Assets NCA Malta</t>
  </si>
  <si>
    <t>CA-IP-A4zb</t>
  </si>
  <si>
    <t>Financial Assets NCA EU/EEA</t>
  </si>
  <si>
    <t>CA-IP-A4zc</t>
  </si>
  <si>
    <t>Financial Assets NCA RoW</t>
  </si>
  <si>
    <t>CA-IP-A4a</t>
  </si>
  <si>
    <t>(i) Financial Assets: Amortised Cost NCA Total</t>
  </si>
  <si>
    <t>CA-IP-A4aa</t>
  </si>
  <si>
    <t>(i) Financial Assets: Amortised Cost NCA Malta</t>
  </si>
  <si>
    <t>CA-IP-A4ab</t>
  </si>
  <si>
    <t>(i) Financial Assets: Amortised Cost NCA EU/EEA</t>
  </si>
  <si>
    <t>CA-IP-A4ac</t>
  </si>
  <si>
    <t>(i) Financial Assets: Amortised Cost NCA RoW</t>
  </si>
  <si>
    <t>CA-IP-A4ad</t>
  </si>
  <si>
    <t>(a) Equity Securities not reported in CA-IP-A5 AC Total</t>
  </si>
  <si>
    <t>CA-IP-A4ae</t>
  </si>
  <si>
    <t>(a) Equity Securities not reported in CA-IP-A5 AC Malta</t>
  </si>
  <si>
    <t>CA-IP-A4af</t>
  </si>
  <si>
    <t>(a) Equity Securities not reported in CA-IP-A5 AC EU/EEA</t>
  </si>
  <si>
    <t>CA-IP-A4ag</t>
  </si>
  <si>
    <t>(a) Equity Securities not reported in CA-IP-A5 AC RoW</t>
  </si>
  <si>
    <t>CA-IP-A4aya</t>
  </si>
  <si>
    <t>(aa) 10% or more Total</t>
  </si>
  <si>
    <t>CA-IP-A4ayb</t>
  </si>
  <si>
    <t>(aa) 10% or more Malta</t>
  </si>
  <si>
    <t>CA-IP-A4ayc</t>
  </si>
  <si>
    <t>(aa) 10% or more EU/EEA</t>
  </si>
  <si>
    <t>CA-IP-A4ayd</t>
  </si>
  <si>
    <t>(aa) 10% or more RoW</t>
  </si>
  <si>
    <t>CA-IP-A4aye</t>
  </si>
  <si>
    <t>(ab) less than 10% Total</t>
  </si>
  <si>
    <t>CA-IP-A4ayf</t>
  </si>
  <si>
    <t>(ab) less than 10% Malta</t>
  </si>
  <si>
    <t>CA-IP-A4ayg</t>
  </si>
  <si>
    <t>(ab) less than 10% EU/EEA</t>
  </si>
  <si>
    <t>CA-IP-A4ayh</t>
  </si>
  <si>
    <t>(ab) less than 10% RoW</t>
  </si>
  <si>
    <t>CA-IP-A4ah</t>
  </si>
  <si>
    <t>(b) Debt Securities not reported in CA-IP-A5 AC  Total</t>
  </si>
  <si>
    <t>CA-IP-A4ai</t>
  </si>
  <si>
    <t>(b) Debt Securities not reported in CA-IP-A5 AC Malta</t>
  </si>
  <si>
    <t>CA-IP-A4aj</t>
  </si>
  <si>
    <t>(b) Debt Securities not reported in CA-IP-A5 AC EU/EEA</t>
  </si>
  <si>
    <t>CA-IP-A4ak</t>
  </si>
  <si>
    <t>(b) Debt Securities not reported in CA-IP-A5 AC RoW</t>
  </si>
  <si>
    <t>CA-IP-A4al</t>
  </si>
  <si>
    <t>(c) Financial Derivatives not reported in CA-IP-A5 AC Total</t>
  </si>
  <si>
    <t>CA-IP-A4am</t>
  </si>
  <si>
    <t>(c) Financial Derivatives not reported in CA-IP-A5 AC Malta</t>
  </si>
  <si>
    <t>CA-IP-A4an</t>
  </si>
  <si>
    <t>(c) Financial Derivatives not reported in CA-IP-A5 AC EU/EEA</t>
  </si>
  <si>
    <t>CA-IP-A4ao</t>
  </si>
  <si>
    <t>(c) Financial Derivatives not reported in CA-IP-A5 AC RoW</t>
  </si>
  <si>
    <t>CA-IP-A4ap</t>
  </si>
  <si>
    <t>(d) Other Financial Assets not reported in CA-IP-A5 AC Total</t>
  </si>
  <si>
    <t>CA-IP-A4aq</t>
  </si>
  <si>
    <t>(d) Other Financial Assets not reported in CA-IP-A5 AC Malta</t>
  </si>
  <si>
    <t>CA-IP-A4ar</t>
  </si>
  <si>
    <t>(d) Other Financial Assets not reported in CA-IP-A5 AC EU/EEA</t>
  </si>
  <si>
    <t>CA-IP-A4as</t>
  </si>
  <si>
    <t>(d) Other Financial Assets not reported in CA-IP-A5 AC RoW</t>
  </si>
  <si>
    <t>CA-IP-A4b</t>
  </si>
  <si>
    <t>(ii) Financial Assets: Fair Value Through Profit or Loss (FVTPL) NCA Total</t>
  </si>
  <si>
    <t>CA-IP-A4ba</t>
  </si>
  <si>
    <t>(ii) Financial Assets: Fair Value Through Profit or Loss (FVTPL) NCA Malta</t>
  </si>
  <si>
    <t>CA-IP-A4bb</t>
  </si>
  <si>
    <t>(ii) Financial Assets: Fair Value Through Profit or Loss (FVTPL) NCA EU/EEA</t>
  </si>
  <si>
    <t>CA-IP-A4bc</t>
  </si>
  <si>
    <t>(ii) Financial Assets: Fair Value Through Profit or Loss (FVTPL) NCA RoW</t>
  </si>
  <si>
    <t>CA-IP-A4bd</t>
  </si>
  <si>
    <t>(a) Equity Securities not reported in CA-IP-A5 FVTPL Total</t>
  </si>
  <si>
    <t>CA-IP-A4be</t>
  </si>
  <si>
    <t>(a) Equity Securities not reported in CA-IP-A5 FVTPL Malta</t>
  </si>
  <si>
    <t>CA-IP-A4bf</t>
  </si>
  <si>
    <t>(a) Equity Securities not reported in CA-IP-A5 FVTPL EU/EEA</t>
  </si>
  <si>
    <t>CA-IP-A4bg</t>
  </si>
  <si>
    <t>(a) Equity Securities not reported in CA-IP-A5 FVTPL RoW</t>
  </si>
  <si>
    <t>CA-IP-A4bya</t>
  </si>
  <si>
    <t>CA-IP-A4byb</t>
  </si>
  <si>
    <t>CA-IP-A4byc</t>
  </si>
  <si>
    <t>CA-IP-A4byd</t>
  </si>
  <si>
    <t>CA-IP-A4bye</t>
  </si>
  <si>
    <t>CA-IP-A4byf</t>
  </si>
  <si>
    <t>CA-IP-A4byg</t>
  </si>
  <si>
    <t>CA-IP-A4byh</t>
  </si>
  <si>
    <t>CA-IP-A4bh</t>
  </si>
  <si>
    <t>(b) Debt Securities not reported in CA-IP-A5 FVTPL  Total</t>
  </si>
  <si>
    <t>CA-IP-A4bi</t>
  </si>
  <si>
    <t>(b) Debt Securities not reported in CA-IP-A5 FVTPL Malta</t>
  </si>
  <si>
    <t>CA-IP-A4bj</t>
  </si>
  <si>
    <t>(b) Debt Securities not reported in CA-IP-A5 FVTPL EU/EEA</t>
  </si>
  <si>
    <t>CA-IP-A4bk</t>
  </si>
  <si>
    <t>(b) Debt Securities not reported in CA-IP-A5 FVTPL RoW</t>
  </si>
  <si>
    <t>CA-IP-A4bl</t>
  </si>
  <si>
    <t>(c) Financial Derivatives not reported in CA-IP-A5 FVTPL Total</t>
  </si>
  <si>
    <t>CA-IP-A4bm</t>
  </si>
  <si>
    <t>(c) Financial Derivatives not reported in CA-IP-A5 FVTPL Malta</t>
  </si>
  <si>
    <t>CA-IP-A4bn</t>
  </si>
  <si>
    <t>(c) Financial Derivatives not reported in CA-IP-A5 FVTPL EU/EEA</t>
  </si>
  <si>
    <t>CA-IP-A4bo</t>
  </si>
  <si>
    <t>(c) Financial Derivatives not reported in CA-IP-A5 FVTPL RoW</t>
  </si>
  <si>
    <t>CA-IP-A4bp</t>
  </si>
  <si>
    <t>(d) Other Financial Assets not reported in CA-IP-A5 FVTPL Total</t>
  </si>
  <si>
    <t>CA-IP-A4bq</t>
  </si>
  <si>
    <t>(d) Other Financial Assets not reported in CA-IP-A5 FVTPL Malta</t>
  </si>
  <si>
    <t>CA-IP-A4br</t>
  </si>
  <si>
    <t>(d) Other Financial Assets not reported in CA-IP-A5 FVTPL EU/EEA</t>
  </si>
  <si>
    <t>CA-IP-A4bs</t>
  </si>
  <si>
    <t>(d) Other Financial Assets not reported in CA-IP-A5 FVTPL RoW</t>
  </si>
  <si>
    <t>CA-IP-A4c</t>
  </si>
  <si>
    <t>(iii) Financial Assets: Fair Value Through Other Comprehensive Income (FVOCI) NCA Total</t>
  </si>
  <si>
    <t>CA-IP-A4ca</t>
  </si>
  <si>
    <t>(iii) Financial Assets: Fair Value Through Other Comprehensive Income (FVOCI) NCA Malta</t>
  </si>
  <si>
    <t>CA-IP-A4cb</t>
  </si>
  <si>
    <t>(iii) Financial Assets: Fair Value Through Other Comprehensive Income (FVOCI) NCA EU/EEA</t>
  </si>
  <si>
    <t>CA-IP-A4cc</t>
  </si>
  <si>
    <t>(iii) Financial Assets: Fair Value Through Other Comprehensive Income (FVOCI) NCA RoW</t>
  </si>
  <si>
    <t>CA-IP-A4d</t>
  </si>
  <si>
    <t>(a) Equity Securities not reported in CA-IP-A5 FVOCI Total</t>
  </si>
  <si>
    <t>CA-IP-A4da</t>
  </si>
  <si>
    <t>(a) Equity Securities not reported in CA-IP-A5 FVOCI Malta</t>
  </si>
  <si>
    <t>CA-IP-A4db</t>
  </si>
  <si>
    <t>(a) Equity Securities not reported in CA-IP-A5 FVOCI EU/EEA</t>
  </si>
  <si>
    <t>CA-IP-A4dc</t>
  </si>
  <si>
    <t>(a) Equity Securities not reported in CA-IP-A5 FVOCI RoW</t>
  </si>
  <si>
    <t>CA-IP-A4cya</t>
  </si>
  <si>
    <t>CA-IP-A4cyb</t>
  </si>
  <si>
    <t>CA-IP-A4cyc</t>
  </si>
  <si>
    <t>CA-IP-A4cyd</t>
  </si>
  <si>
    <t>CA-IP-A4cye</t>
  </si>
  <si>
    <t>CA-IP-A4cyf</t>
  </si>
  <si>
    <t>CA-IP-A4cyg</t>
  </si>
  <si>
    <t>CA-IP-A4cyh</t>
  </si>
  <si>
    <t>CA-IP-A4e</t>
  </si>
  <si>
    <t>(b) Debt Securities not reported in CA-IP-A5 FVOCI  Total</t>
  </si>
  <si>
    <t>CA-IP-A4ea</t>
  </si>
  <si>
    <t>(b) Debt Securities not reported in CA-IP-A5 FVOCI Malta</t>
  </si>
  <si>
    <t>CA-IP-A4eb</t>
  </si>
  <si>
    <t>(b) Debt Securities not reported in CA-IP-A5 FVOCI EU/EEA</t>
  </si>
  <si>
    <t>CA-IP-A4ec</t>
  </si>
  <si>
    <t>(b) Debt Securities not reported in CA-IP-A5 FVOCI RoW</t>
  </si>
  <si>
    <t>CA-IP-A4f</t>
  </si>
  <si>
    <t>(c) Financial Derivatives not reported in CA-IP-A5 FVOCI Total</t>
  </si>
  <si>
    <t>CA-IP-A4fa</t>
  </si>
  <si>
    <t>(c) Financial Derivatives not reported in CA-IP-A5 FVOCI Malta</t>
  </si>
  <si>
    <t>CA-IP-A4fb</t>
  </si>
  <si>
    <t>(c) Financial Derivatives not reported in CA-IP-A5 FVOCI EU/EEA</t>
  </si>
  <si>
    <t>CA-IP-A4fc</t>
  </si>
  <si>
    <t>(c) Financial Derivatives not reported in CA-IP-A5 FVOCI RoW</t>
  </si>
  <si>
    <t>CA-IP-A4g</t>
  </si>
  <si>
    <t>(d) Other Financial Assets not reported in CA-IP-A5 FVOCI Total</t>
  </si>
  <si>
    <t>CA-IP-A4ga</t>
  </si>
  <si>
    <t>(d) Other Financial Assets not reported in CA-IP-A5 FVOCI Malta</t>
  </si>
  <si>
    <t>CA-IP-A4gb</t>
  </si>
  <si>
    <t>(d) Other Financial Assets not reported in CA-IP-A5 FVOCI EU/EEA</t>
  </si>
  <si>
    <t>CA-IP-A4gc</t>
  </si>
  <si>
    <t>(d) Other Financial Assets not reported in CA-IP-A5 FVOCI RoW</t>
  </si>
  <si>
    <t>CA-IP-A5z</t>
  </si>
  <si>
    <t>Investments NCA Total</t>
  </si>
  <si>
    <t>CA-IP-A5za</t>
  </si>
  <si>
    <t>Investments NCA Malta</t>
  </si>
  <si>
    <t>CA-IP-A5zb</t>
  </si>
  <si>
    <t>Investments NCA EU/EEA</t>
  </si>
  <si>
    <t>CA-IP-A5zc</t>
  </si>
  <si>
    <t>Investments NCA RoW</t>
  </si>
  <si>
    <t>CA-IP-A5a</t>
  </si>
  <si>
    <t>(i) Investment in Subsidiary, Associates and Joint Venture  NCA Total</t>
  </si>
  <si>
    <t>CA-IP-A5aa</t>
  </si>
  <si>
    <t>(i) Investment in Subsidiary, Associates and Joint Venture  NCA Malta</t>
  </si>
  <si>
    <t>CA-IP-A5ab</t>
  </si>
  <si>
    <t>(i) Investment in Subsidiary, Associates and Joint Venture  NCA EU/EEA</t>
  </si>
  <si>
    <t>CA-IP-A5ac</t>
  </si>
  <si>
    <t>(i) Investment in Subsidiary, Associates and Joint Venture  NCA RoW</t>
  </si>
  <si>
    <t>CA-IP-A5b</t>
  </si>
  <si>
    <t>(ii) Other Investments  NCA Total</t>
  </si>
  <si>
    <t>CA-IP-A5c</t>
  </si>
  <si>
    <t>(ii) Other Investments detail NCA</t>
  </si>
  <si>
    <t>CA-IP-A5ba</t>
  </si>
  <si>
    <t>(ii) Other Investments  NCA Malta</t>
  </si>
  <si>
    <t>CA-IP-A5bb</t>
  </si>
  <si>
    <t>(ii) Other Investments  NCA EU/EEA</t>
  </si>
  <si>
    <t>CA-IP-A5bc</t>
  </si>
  <si>
    <t>(ii) Other Investments  NCA RoW</t>
  </si>
  <si>
    <t>CA-IP-A6z</t>
  </si>
  <si>
    <t>Loans Receivables NCA Total</t>
  </si>
  <si>
    <t>CA-IP-A6za</t>
  </si>
  <si>
    <t>Loans Receivables NCA Malta</t>
  </si>
  <si>
    <t>CA-IP-A6zb</t>
  </si>
  <si>
    <t>Loans Receivables NCA EU/EEA</t>
  </si>
  <si>
    <t>CA-IP-A6zc</t>
  </si>
  <si>
    <t>Loans Receivables NCA RoW</t>
  </si>
  <si>
    <t>CA-IP-A6a</t>
  </si>
  <si>
    <t>(i)  Loans and advances granted to group entities NCA Total</t>
  </si>
  <si>
    <t>CA-IP-A6aa</t>
  </si>
  <si>
    <t>(i)  Loans and advances granted to group entities NCA Malta</t>
  </si>
  <si>
    <t>CA-IP-A6ab</t>
  </si>
  <si>
    <t>(i)  Loans and advances granted to group entities NCA EU/EEA</t>
  </si>
  <si>
    <t>CA-IP-A6ac</t>
  </si>
  <si>
    <t>(i)  Loans and advances granted to group entities NCA RoW</t>
  </si>
  <si>
    <t>CA-IP-A6b</t>
  </si>
  <si>
    <t>(ii) Loans and advances granted to third-party entities  NCA Total</t>
  </si>
  <si>
    <t>CA-IP-A6c</t>
  </si>
  <si>
    <t>(ii) Loans and advances granted to third-party entities detail NCA</t>
  </si>
  <si>
    <t>CA-IP-A6ba</t>
  </si>
  <si>
    <t>(ii) Loans and advances granted to third-party entities  NCA Malta</t>
  </si>
  <si>
    <t>CA-IP-A6bc</t>
  </si>
  <si>
    <t>(ii) Loans and advances granted to third-party entities  NCA EU/EEA</t>
  </si>
  <si>
    <t>CA-IP-A6bd</t>
  </si>
  <si>
    <t>(ii) Loans and advances granted to third-party entities  NCA RoW</t>
  </si>
  <si>
    <t>CA-IP-A7z</t>
  </si>
  <si>
    <t>Trade and Other Receivables NCA Total</t>
  </si>
  <si>
    <t>CA-IP-A7za</t>
  </si>
  <si>
    <t>Trade and Other Receivables NCA Malta</t>
  </si>
  <si>
    <t>CA-IP-A7zb</t>
  </si>
  <si>
    <t>Trade and Other Receivables NCA EU/EEA</t>
  </si>
  <si>
    <t>CA-IP-A7zc</t>
  </si>
  <si>
    <t>CA-IP-A7a</t>
  </si>
  <si>
    <t>(i) Trade Receivables NCA Total</t>
  </si>
  <si>
    <t>CA-IP-A7aa</t>
  </si>
  <si>
    <t>(i) Trade Receivables NCA Malta</t>
  </si>
  <si>
    <t>CA-IP-A7ab</t>
  </si>
  <si>
    <t>(i) Trade Receivables NCA EU/EEA</t>
  </si>
  <si>
    <t>CA-IP-A7ac</t>
  </si>
  <si>
    <t>(i) Trade Receivables NCA RoW</t>
  </si>
  <si>
    <t>CA-IP-A7b</t>
  </si>
  <si>
    <t>(ii) Amount due from payment service providers or intermediaries NCA Total</t>
  </si>
  <si>
    <t>CA-IP-A7ba</t>
  </si>
  <si>
    <t>(ii) Amount due from payment service providers or intermediaries NCA Malta</t>
  </si>
  <si>
    <t>CA-IP-A7bb</t>
  </si>
  <si>
    <t>(ii) Amount due from payment service providers or intermediaries NCA EU/EEA</t>
  </si>
  <si>
    <t>CA-IP-A7bc</t>
  </si>
  <si>
    <t>(ii) Amount due from payment service providers or intermediaries NCA RoW</t>
  </si>
  <si>
    <t>CA-IP-A7c</t>
  </si>
  <si>
    <t>(iii) Collateral deposits or reserves held with payment service providers or intermediaries NCA Total</t>
  </si>
  <si>
    <t>CA-IP-A7ca</t>
  </si>
  <si>
    <t>(iii) Collateral deposits or reserves held with payment service providers or intermediaries NCA Malta</t>
  </si>
  <si>
    <t>CA-IP-A7cb</t>
  </si>
  <si>
    <t>(iii) Collateral deposits or reserves held with payment service providers or intermediaries NCA EU/EEA</t>
  </si>
  <si>
    <t>CA-IP-A7cc</t>
  </si>
  <si>
    <t>(iii) Collateral deposits or reserves held with payment service providers or intermediaries NCA RoW</t>
  </si>
  <si>
    <t>CA-IP-A7d</t>
  </si>
  <si>
    <t>(iv) Advance payments to clients NCA Total</t>
  </si>
  <si>
    <t>CA-IP-A7da</t>
  </si>
  <si>
    <t>(iv) Advance payments to clients NCA Malta</t>
  </si>
  <si>
    <t>CA-IP-A7db</t>
  </si>
  <si>
    <t>(iv) Advance payments to clients NCA EU/EEA</t>
  </si>
  <si>
    <t>CA-IP-A7dc</t>
  </si>
  <si>
    <t>(iv) Advance payments to clients NCA RoW</t>
  </si>
  <si>
    <t>CA-IP-A7e</t>
  </si>
  <si>
    <t>(v) Amounts due from group entities NCA Total</t>
  </si>
  <si>
    <t>CA-IP-A7ea</t>
  </si>
  <si>
    <t>(v) Amounts due from group entities detail NCA</t>
  </si>
  <si>
    <t>CA-IP-A7eb</t>
  </si>
  <si>
    <t>(v) Amounts due from group entities NCA Malta</t>
  </si>
  <si>
    <t>CA-IP-A7ec</t>
  </si>
  <si>
    <t>(v) Amounts due from group entities NCA EU/EEA</t>
  </si>
  <si>
    <t>CA-IP-A7ed</t>
  </si>
  <si>
    <t>(v) Amounts due from group entities NCA RoW</t>
  </si>
  <si>
    <t>CA-IP-A7f</t>
  </si>
  <si>
    <t>(vi) Amounts due from third parties  NCA Total</t>
  </si>
  <si>
    <t>CA-IP-A7g</t>
  </si>
  <si>
    <t>(vi) Amounts due from third parties detail NCA</t>
  </si>
  <si>
    <t>CA-IP-A7ga</t>
  </si>
  <si>
    <t>(vi) Amounts due from third parties  NCA Malta</t>
  </si>
  <si>
    <t>CA-IP-A7gb</t>
  </si>
  <si>
    <t>(vi) Amounts due from third parties  NCA EU/EEA</t>
  </si>
  <si>
    <t>CA-IP-A7gc</t>
  </si>
  <si>
    <t>(vi) Amounts due from third parties  NCA RoW</t>
  </si>
  <si>
    <t>CA-IP-A7h</t>
  </si>
  <si>
    <t>(vii) Prepaid Tax NCA Total</t>
  </si>
  <si>
    <t>CA-IP-A7ha</t>
  </si>
  <si>
    <t>(vii) Prepaid Tax NCA Malta</t>
  </si>
  <si>
    <t>CA-IP-A7hb</t>
  </si>
  <si>
    <t>(vii) Prepaid Tax NCA EU/EEA</t>
  </si>
  <si>
    <t>CA-IP-A7hc</t>
  </si>
  <si>
    <t>(vii) Prepaid Tax NCA RoW</t>
  </si>
  <si>
    <t>CA-IP-A7i</t>
  </si>
  <si>
    <t>(viii) Deferred Tax NCA Total</t>
  </si>
  <si>
    <t>CA-IP-A7ia</t>
  </si>
  <si>
    <t>(viii) Deferred Tax NCA Malta</t>
  </si>
  <si>
    <t>CA-IP-A7ib</t>
  </si>
  <si>
    <t>(viii) Deferred Tax NCA EU/EEA</t>
  </si>
  <si>
    <t>CA-IP-A7ic</t>
  </si>
  <si>
    <t>(viii) Deferred Tax NCA RoW</t>
  </si>
  <si>
    <t>CA-IP-A7j</t>
  </si>
  <si>
    <t>(ix) Other receivables  NCA Total</t>
  </si>
  <si>
    <t>CA-IP-A7k</t>
  </si>
  <si>
    <t>(ix) Other receivables detail NCA</t>
  </si>
  <si>
    <t>CA-IP-A7ka</t>
  </si>
  <si>
    <t>(ix) Other receivables  NCA Malta</t>
  </si>
  <si>
    <t>CA-IP-A7kb</t>
  </si>
  <si>
    <t>(ix) Other receivables  NCA EU/EEA</t>
  </si>
  <si>
    <t>CA-IP-A7kc</t>
  </si>
  <si>
    <t>(ix) Other receivables  NCA RoW</t>
  </si>
  <si>
    <t>CA-IP-A8z</t>
  </si>
  <si>
    <t>Cash and Cash Equivalents NCA Total</t>
  </si>
  <si>
    <t>CA-IP-A8za</t>
  </si>
  <si>
    <t>Cash and Cash Equivalents NCA Malta</t>
  </si>
  <si>
    <t>CA-IP-A8zb</t>
  </si>
  <si>
    <t>Cash and Cash Equivalents NCA EU/EEA</t>
  </si>
  <si>
    <t>CA-IP-A8zc</t>
  </si>
  <si>
    <t>Cash and Cash Equivalents NCA RoW</t>
  </si>
  <si>
    <t>CA-IP-A8a</t>
  </si>
  <si>
    <t>(i) Term Deposits NCA Total</t>
  </si>
  <si>
    <t>CA-IP-A8aa</t>
  </si>
  <si>
    <t>(i) Term Deposits NCA Malta</t>
  </si>
  <si>
    <t>CA-IP-A8ab</t>
  </si>
  <si>
    <t>(i) Term Deposits NCA EU/EEA</t>
  </si>
  <si>
    <t>CA-IP-A8ac</t>
  </si>
  <si>
    <t>(i) Term Deposits NCA RoW</t>
  </si>
  <si>
    <t>CA-IP-A8b</t>
  </si>
  <si>
    <t>(ii) Restricted cash NCA Total</t>
  </si>
  <si>
    <t>CA-IP-A8ba</t>
  </si>
  <si>
    <t>(ii) Restricted cash NCA Malta</t>
  </si>
  <si>
    <t>CA-IP-A8bb</t>
  </si>
  <si>
    <t>(ii) Restricted cash NCA EU/EEA</t>
  </si>
  <si>
    <t>CA-IP-A8bc</t>
  </si>
  <si>
    <t>(ii) Restricted cash NCA RoW</t>
  </si>
  <si>
    <t>CA-IP-A8c</t>
  </si>
  <si>
    <t>(iii) Other cash and cash equivalents  NCA Total</t>
  </si>
  <si>
    <t>CA-IP-A8d</t>
  </si>
  <si>
    <t>(iii) Other cash and cash equivalents deatil NCA</t>
  </si>
  <si>
    <t>CA-IP-A8da</t>
  </si>
  <si>
    <t>(iii) Other cash and cash equivalents  NCA Malta</t>
  </si>
  <si>
    <t>CA-IP-A8db</t>
  </si>
  <si>
    <t>(iii) Other cash and cash equivalents  NCA EU/EEA</t>
  </si>
  <si>
    <t>CA-IP-A8dc</t>
  </si>
  <si>
    <t>(iii) Other cash and cash equivalents  NCA RoW</t>
  </si>
  <si>
    <t>Other Non-Current Assets Total</t>
  </si>
  <si>
    <t>CA-IP-A9a</t>
  </si>
  <si>
    <t>Other Non-Current Assets detail</t>
  </si>
  <si>
    <t>CA-IP-A9b</t>
  </si>
  <si>
    <t>Other Non-Current Assets Malta</t>
  </si>
  <si>
    <t>CA-IP-A9c</t>
  </si>
  <si>
    <t>Other Non-Current Assets EU/EEA</t>
  </si>
  <si>
    <t>CA-IP-A9d</t>
  </si>
  <si>
    <t>Other Non-Current Assets RoW</t>
  </si>
  <si>
    <t>CA-IP-A10z</t>
  </si>
  <si>
    <t>Current Assets Total</t>
  </si>
  <si>
    <t>CA-IP-A10za</t>
  </si>
  <si>
    <t>Current Assets Malta</t>
  </si>
  <si>
    <t>CA-IP-A10zb</t>
  </si>
  <si>
    <t>Current Assets EU/EEA</t>
  </si>
  <si>
    <t>CA-IP-A10zc</t>
  </si>
  <si>
    <t>Current Assets RoW</t>
  </si>
  <si>
    <t>CA-IP-A10b</t>
  </si>
  <si>
    <t>CA-IP-A10c</t>
  </si>
  <si>
    <t>CA-IP-A10d</t>
  </si>
  <si>
    <t>CA-IP-A10e</t>
  </si>
  <si>
    <t>CA-IP-A10f</t>
  </si>
  <si>
    <t>CA-IP-A10g</t>
  </si>
  <si>
    <t>CA-IP-A10h</t>
  </si>
  <si>
    <t>CA-IP-A10i</t>
  </si>
  <si>
    <t>CA-IP-A10ia</t>
  </si>
  <si>
    <t>CA-IP-A11a</t>
  </si>
  <si>
    <t>Right-of-use Assets CA Total</t>
  </si>
  <si>
    <t>CA-IP-A11b</t>
  </si>
  <si>
    <t>Right-of-use Assets CA Malta</t>
  </si>
  <si>
    <t>CA-IP-A11c</t>
  </si>
  <si>
    <t>Right-of-use Assets CA EU/EEA</t>
  </si>
  <si>
    <t>CA-IP-A11d</t>
  </si>
  <si>
    <t>Right-of-use Assets CA RoW</t>
  </si>
  <si>
    <t>CA-IP-A12z</t>
  </si>
  <si>
    <t>Financial Assets CA Total</t>
  </si>
  <si>
    <t>CA-IP-A12za</t>
  </si>
  <si>
    <t>Financial Assets CA Malta</t>
  </si>
  <si>
    <t>CA-IP-A12zb</t>
  </si>
  <si>
    <t>Financial Assets CA EU/EEA</t>
  </si>
  <si>
    <t>CA-IP-A12zc</t>
  </si>
  <si>
    <t>Financial Assets CA RoW</t>
  </si>
  <si>
    <t>CA-IP-A12a</t>
  </si>
  <si>
    <t>(i) Financial Assets: Amortised Cost CA Total</t>
  </si>
  <si>
    <t>CA-IP-A12aa</t>
  </si>
  <si>
    <t>(i) Financial Assets: Amortised Cost CA Malta</t>
  </si>
  <si>
    <t>CA-IP-A12ab</t>
  </si>
  <si>
    <t>(i) Financial Assets: Amortised Cost CA EU/EEA</t>
  </si>
  <si>
    <t>CA-IP-A12ac</t>
  </si>
  <si>
    <t>(i) Financial Assets: Amortised Cost CA RoW</t>
  </si>
  <si>
    <t>CA-IP-A12ad</t>
  </si>
  <si>
    <t>(a) Equity Securities not reported in CA-IP-A14 AC Total</t>
  </si>
  <si>
    <t>CA-IP-A12ae</t>
  </si>
  <si>
    <t>(a) Equity Securities not reported in CA-IP-A14 AC Malta</t>
  </si>
  <si>
    <t>CA-IP-A12af</t>
  </si>
  <si>
    <t>(a) Equity Securities not reported in CA-IP-A14 AC EU/EEA</t>
  </si>
  <si>
    <t>CA-IP-A12ag</t>
  </si>
  <si>
    <t>(a) Equity Securities not reported in CA-IP-A14 AC RoW</t>
  </si>
  <si>
    <t>CA-IP-A12yaa</t>
  </si>
  <si>
    <t>CA-IP-A12yab</t>
  </si>
  <si>
    <t>CA-IP-A12yac</t>
  </si>
  <si>
    <t>CA-IP-A12yad</t>
  </si>
  <si>
    <t>CA-IP-A12yae</t>
  </si>
  <si>
    <t>CA-IP-A12yaf</t>
  </si>
  <si>
    <t>CA-IP-A12yag</t>
  </si>
  <si>
    <t>CA-IP-A12yah</t>
  </si>
  <si>
    <t>CA-IP-A12ah</t>
  </si>
  <si>
    <t>(b) Debt Securities not reported in CA-IP-A14 AC  Total</t>
  </si>
  <si>
    <t>CA-IP-A12ai</t>
  </si>
  <si>
    <t>(b) Debt Securities not reported in CA-IP-A14 AC Malta</t>
  </si>
  <si>
    <t>CA-IP-A12aj</t>
  </si>
  <si>
    <t>(b) Debt Securities not reported in CA-IP-A14 AC EU/EEA</t>
  </si>
  <si>
    <t>CA-IP-A12ak</t>
  </si>
  <si>
    <t>(b) Debt Securities not reported in CA-IP-A14 AC RoW</t>
  </si>
  <si>
    <t>CA-IP-A12al</t>
  </si>
  <si>
    <t>(c) Financial Derivatives not reported in CA-IP-A14 AC Total</t>
  </si>
  <si>
    <t>CA-IP-A12am</t>
  </si>
  <si>
    <t>(c) Financial Derivatives not reported in CA-IP-A14 AC Malta</t>
  </si>
  <si>
    <t>CA-IP-A12an</t>
  </si>
  <si>
    <t>(c) Financial Derivatives not reported in CA-IP-A14 AC EU/EEA</t>
  </si>
  <si>
    <t>CA-IP-A12ao</t>
  </si>
  <si>
    <t>(c) Financial Derivatives not reported in CA-IP-A14 AC RoW</t>
  </si>
  <si>
    <t>CA-IP-A12ap</t>
  </si>
  <si>
    <t>(d) Other Financial Assets not reported in CA-IP-A14 AC Total</t>
  </si>
  <si>
    <t>CA-IP-A12aq</t>
  </si>
  <si>
    <t>(d) Other Financial Assets not reported in CA-IP-A14 AC Malta</t>
  </si>
  <si>
    <t>CA-IP-A12ar</t>
  </si>
  <si>
    <t>(d) Other Financial Assets not reported in CA-IP-A14 AC EU/EEA</t>
  </si>
  <si>
    <t>CA-IP-A12as</t>
  </si>
  <si>
    <t>(d) Other Financial Assets not reported in CA-IP-A14 AC RoW</t>
  </si>
  <si>
    <t>CA-IP-A12b</t>
  </si>
  <si>
    <t>(ii) Financial Assets: Fair Value Through Profit or Loss (FVTPL) CA Total</t>
  </si>
  <si>
    <t>CA-IP-A12ba</t>
  </si>
  <si>
    <t>(ii) Financial Assets: Fair Value Through Profit or Loss (FVTPL) CA Malta</t>
  </si>
  <si>
    <t>CA-IP-A12bb</t>
  </si>
  <si>
    <t>(ii) Financial Assets: Fair Value Through Profit or Loss (FVTPL) CA EU/EEA</t>
  </si>
  <si>
    <t>CA-IP-A12bc</t>
  </si>
  <si>
    <t>(ii) Financial Assets: Fair Value Through Profit or Loss (FVTPL) CA RoW</t>
  </si>
  <si>
    <t>CA-IP-A12bd</t>
  </si>
  <si>
    <t>(a) Equity Securities not reported in CA-IP-A14 FVTPL Total</t>
  </si>
  <si>
    <t>CA-IP-A12be</t>
  </si>
  <si>
    <t>(a) Equity Securities not reported in CA-IP-A14 FVTPL Malta</t>
  </si>
  <si>
    <t>CA-IP-A12bf</t>
  </si>
  <si>
    <t>(a) Equity Securities not reported in CA-IP-A14 FVTPL EU/EEA</t>
  </si>
  <si>
    <t>CA-IP-A12bg</t>
  </si>
  <si>
    <t>(a) Equity Securities not reported in CA-IP-A14 FVTPL RoW</t>
  </si>
  <si>
    <t>CA-IP-A12yba</t>
  </si>
  <si>
    <t>CA-IP-A12ybb</t>
  </si>
  <si>
    <t>CA-IP-A12ybc</t>
  </si>
  <si>
    <t>CA-IP-A12ybd</t>
  </si>
  <si>
    <t>CA-IP-A12ybe</t>
  </si>
  <si>
    <t>CA-IP-A12ybf</t>
  </si>
  <si>
    <t>CA-IP-A12ybg</t>
  </si>
  <si>
    <t>CA-IP-A12ybh</t>
  </si>
  <si>
    <t>CA-IP-A12bh</t>
  </si>
  <si>
    <t>(b) Debt Securities not reported in CA-IP-A14 FVTPL  Total</t>
  </si>
  <si>
    <t>CA-IP-A12bi</t>
  </si>
  <si>
    <t>(b) Debt Securities not reported in CA-IP-A14 FVTPL Malta</t>
  </si>
  <si>
    <t>CA-IP-A12bj</t>
  </si>
  <si>
    <t>(b) Debt Securities not reported in CA-IP-A14 FVTPL EU/EEA</t>
  </si>
  <si>
    <t>CA-IP-A12bk</t>
  </si>
  <si>
    <t>(b) Debt Securities not reported in CA-IP-A14 FVTPL RoW</t>
  </si>
  <si>
    <t>CA-IP-A12bl</t>
  </si>
  <si>
    <t>(c) Financial Derivatives not reported in CA-IP-A14 FVTPL Total</t>
  </si>
  <si>
    <t>CA-IP-A12bm</t>
  </si>
  <si>
    <t>(c) Financial Derivatives not reported in CA-IP-A14 FVTPL Malta</t>
  </si>
  <si>
    <t>CA-IP-A12bn</t>
  </si>
  <si>
    <t>(c) Financial Derivatives not reported in CA-IP-A14 FVTPL EU/EEA</t>
  </si>
  <si>
    <t>CA-IP-A12bo</t>
  </si>
  <si>
    <t>(c) Financial Derivatives not reported in CA-IP-A14 FVTPL RoW</t>
  </si>
  <si>
    <t>CA-IP-A12bp</t>
  </si>
  <si>
    <t>(d) Other Financial Assets not reported in CA-IP-A14 FVTPL Total</t>
  </si>
  <si>
    <t>CA-IP-A12bq</t>
  </si>
  <si>
    <t>(d) Other Financial Assets not reported in CA-IP-A14 FVTPL Malta</t>
  </si>
  <si>
    <t>CA-IP-A12br</t>
  </si>
  <si>
    <t>(d) Other Financial Assets not reported in CA-IP-A14 FVTPL EU/EEA</t>
  </si>
  <si>
    <t>CA-IP-A12bs</t>
  </si>
  <si>
    <t>(d) Other Financial Assets not reported in CA-IP-A14 FVTPL RoW</t>
  </si>
  <si>
    <t>CA-IP-A12c</t>
  </si>
  <si>
    <t>(iii) Financial Assets: Fair Value Through Other Comprehensive Income (FVOCI) CA Total</t>
  </si>
  <si>
    <t>CA-IP-A12ca</t>
  </si>
  <si>
    <t>(iii) Financial Assets: Fair Value Through Other Comprehensive Income (FVOCI) CA Malta</t>
  </si>
  <si>
    <t>CA-IP-A12cb</t>
  </si>
  <si>
    <t>(iii) Financial Assets: Fair Value Through Other Comprehensive Income (FVOCI) CA EU/EEA</t>
  </si>
  <si>
    <t>CA-IP-A12cc</t>
  </si>
  <si>
    <t>(iii) Financial Assets: Fair Value Through Other Comprehensive Income (FVOCI) CA RoW</t>
  </si>
  <si>
    <t>CA-IP-A12d</t>
  </si>
  <si>
    <t>(iv) Equity Securities not reported in CA-IP-A14 FVOCI Total</t>
  </si>
  <si>
    <t>CA-IP-A12da</t>
  </si>
  <si>
    <t>(iv) Equity Securities not reported in CA-IP-A14 FVOCI Malta</t>
  </si>
  <si>
    <t>CA-IP-A12db</t>
  </si>
  <si>
    <t>(iv) Equity Securities not reported in CA-IP-A14 FVOCI EU/EEA</t>
  </si>
  <si>
    <t>CA-IP-A12dc</t>
  </si>
  <si>
    <t>(iv) Equity Securities not reported in CA-IP-A14 FVOCI RoW</t>
  </si>
  <si>
    <t>CA-IP-A12yca</t>
  </si>
  <si>
    <t>CA-IP-A12ycb</t>
  </si>
  <si>
    <t>CA-IP-A12ycc</t>
  </si>
  <si>
    <t>CA-IP-A12ycd</t>
  </si>
  <si>
    <t>CA-IP-A12yce</t>
  </si>
  <si>
    <t>CA-IP-A12ycf</t>
  </si>
  <si>
    <t>CA-IP-A12ycg</t>
  </si>
  <si>
    <t>CA-IP-A12ych</t>
  </si>
  <si>
    <t>CA-IP-A12e</t>
  </si>
  <si>
    <t>(v) Debt Securities not reported in CA-IP-A14 FVOCI Total</t>
  </si>
  <si>
    <t>CA-IP-A12ea</t>
  </si>
  <si>
    <t>(v) Debt Securities not reported in CA-IP-A14 FVOCI Malta</t>
  </si>
  <si>
    <t>CA-IP-A12eb</t>
  </si>
  <si>
    <t>(v) Debt Securities not reported in CA-IP-A14 FVOCI EU/EEA</t>
  </si>
  <si>
    <t>CA-IP-A12ec</t>
  </si>
  <si>
    <t>(v) Debt Securities not reported in CA-IP-A14 FVOCI RoW</t>
  </si>
  <si>
    <t>CA-IP-A12f</t>
  </si>
  <si>
    <t>(vi) Financial Derivatives not reported in CA-IP-A14 FVOCI Total</t>
  </si>
  <si>
    <t>CA-IP-A12fa</t>
  </si>
  <si>
    <t>(vi) Financial Derivatives not reported in CA-IP-A14 FVOCI Malta</t>
  </si>
  <si>
    <t>CA-IP-A12fb</t>
  </si>
  <si>
    <t>(vi) Financial Derivatives not reported in CA-IP-A14 FVOCI EU/EEA</t>
  </si>
  <si>
    <t>CA-IP-A12fc</t>
  </si>
  <si>
    <t>(vi) Financial Derivatives not reported in CA-IP-A14 FVOCI RoW</t>
  </si>
  <si>
    <t>CA-IP-A12g</t>
  </si>
  <si>
    <t>(vii) Other Financial Assets not reported in CA-IP-A14 FVOCI Total</t>
  </si>
  <si>
    <t>CA-IP-A12ga</t>
  </si>
  <si>
    <t>(vii) Other Financial Assets not reported in CA-IP-A14 FVOCI Malta</t>
  </si>
  <si>
    <t>CA-IP-A12gb</t>
  </si>
  <si>
    <t>(vii) Other Financial Assets not reported in CA-IP-A14 FVOCI EU/EEA</t>
  </si>
  <si>
    <t>CA-IP-A12gc</t>
  </si>
  <si>
    <t>(vii) Other Financial Assets not reported in CA-IP-A14 FVOCI RoW</t>
  </si>
  <si>
    <t>CA-IP-A13z</t>
  </si>
  <si>
    <t>Investments CA Total</t>
  </si>
  <si>
    <t>CA-IP-A13za</t>
  </si>
  <si>
    <t>Investments CA Malta</t>
  </si>
  <si>
    <t>CA-IP-A13zb</t>
  </si>
  <si>
    <t>Investments CA EU/EEA</t>
  </si>
  <si>
    <t>CA-IP-A13zc</t>
  </si>
  <si>
    <t>Investments CA RoW</t>
  </si>
  <si>
    <t>CA-IP-A13a</t>
  </si>
  <si>
    <t>(i) Investment in Subsidiary, Associates and Joint Venture CA Total</t>
  </si>
  <si>
    <t>CA-IP-A13aa</t>
  </si>
  <si>
    <t>(i) Investment in Subsidiary, Associates and Joint Venture CA Malta</t>
  </si>
  <si>
    <t>CA-IP-A13ab</t>
  </si>
  <si>
    <t>(i) Investment in Subsidiary, Associates and Joint Venture CA EU/EEA</t>
  </si>
  <si>
    <t>CA-IP-A13ac</t>
  </si>
  <si>
    <t>(i) Investment in Subsidiary, Associates and Joint Venture CA RoW</t>
  </si>
  <si>
    <t>CA-IP-A13b</t>
  </si>
  <si>
    <t>(ii) Other investments  CA Total</t>
  </si>
  <si>
    <t>CA-IP-A13c</t>
  </si>
  <si>
    <t>(ii) Other investments detail CA</t>
  </si>
  <si>
    <t>CA-IP-A13ca</t>
  </si>
  <si>
    <t>(ii) Other investments  CA Malta</t>
  </si>
  <si>
    <t>CA-IP-A13cb</t>
  </si>
  <si>
    <t>(ii) Other investments  CA EU/EEA</t>
  </si>
  <si>
    <t>CA-IP-A13cc</t>
  </si>
  <si>
    <t>(ii) Other investments  CA RoW</t>
  </si>
  <si>
    <t>Non-current assets classified as held for sale  CA Total</t>
  </si>
  <si>
    <t>CA-IP-A14a</t>
  </si>
  <si>
    <t>Non-current assets classified as held for sale  CA Malta</t>
  </si>
  <si>
    <t>CA-IP-A14b</t>
  </si>
  <si>
    <t>Non-current assets classified as held for sale  CA EU/EEA</t>
  </si>
  <si>
    <t>CA-IP-A14c</t>
  </si>
  <si>
    <t>Non-current assets classified as held for sale  CA RoW</t>
  </si>
  <si>
    <t>CA-IP-A15z</t>
  </si>
  <si>
    <t>Loans Receivables CA Total</t>
  </si>
  <si>
    <t>CA-IP-A15za</t>
  </si>
  <si>
    <t>Loans Receivables CA Malta</t>
  </si>
  <si>
    <t>CA-IP-A15zb</t>
  </si>
  <si>
    <t>Loans Receivables CA EU/EEA</t>
  </si>
  <si>
    <t>CA-IP-A15zc</t>
  </si>
  <si>
    <t>Loans Receivables CA RoW</t>
  </si>
  <si>
    <t>CA-IP-A15a</t>
  </si>
  <si>
    <t>(i)  Loans and advances granted to group entities CA Total</t>
  </si>
  <si>
    <t>CA-IP-A15aa</t>
  </si>
  <si>
    <t>(i)  Loans and advances granted to group entities CA Malta</t>
  </si>
  <si>
    <t>CA-IP-A15ab</t>
  </si>
  <si>
    <t>(i)  Loans and advances granted to group entities CA EU/EEA</t>
  </si>
  <si>
    <t>CA-IP-A15ac</t>
  </si>
  <si>
    <t>(i)  Loans and advances granted to group entities CA RoW</t>
  </si>
  <si>
    <t>CA-IP-A15b</t>
  </si>
  <si>
    <t>(ii) Loans and advances granted to third-party entities  CA Total</t>
  </si>
  <si>
    <t>CA-IP-A15c</t>
  </si>
  <si>
    <t>(ii) Loans and advances granted to third-party entities detail CA</t>
  </si>
  <si>
    <t>CA-IP-A15ca</t>
  </si>
  <si>
    <t>(ii) Loans and advances granted to third-party entities  CA Malta</t>
  </si>
  <si>
    <t>CA-IP-A15cb</t>
  </si>
  <si>
    <t>(ii) Loans and advances granted to third-party entities  CA EU/EEA</t>
  </si>
  <si>
    <t>CA-IP-A15cc</t>
  </si>
  <si>
    <t>(ii) Loans and advances granted to third-party entities  CA RoW</t>
  </si>
  <si>
    <t>CA-IP-A16z</t>
  </si>
  <si>
    <t>Trade and other Receivables CA Total</t>
  </si>
  <si>
    <t>CA-IP-A16za</t>
  </si>
  <si>
    <t>Trade and other Receivables CA Malta</t>
  </si>
  <si>
    <t>CA-IP-A16zb</t>
  </si>
  <si>
    <t>Trade and other Receivables CA EU/EEA</t>
  </si>
  <si>
    <t>CA-IP-A16zc</t>
  </si>
  <si>
    <t>Trade and other Receivables CA RoW</t>
  </si>
  <si>
    <t>CA-IP-A16a</t>
  </si>
  <si>
    <t>(i) Trade Receivables CA Total</t>
  </si>
  <si>
    <t>CA-IP-A16aa</t>
  </si>
  <si>
    <t>(i) Trade Receivables CA Malta</t>
  </si>
  <si>
    <t>CA-IP-A16ab</t>
  </si>
  <si>
    <t>(i) Trade Receivables CA EU/EEA</t>
  </si>
  <si>
    <t>CA-IP-A16ac</t>
  </si>
  <si>
    <t>(i) Trade Receivables CA RoW</t>
  </si>
  <si>
    <t>CA-IP-A16b</t>
  </si>
  <si>
    <t>(ii) Amount due from payment service providers or intermediaries CA Total</t>
  </si>
  <si>
    <t>CA-IP-A16ba</t>
  </si>
  <si>
    <t>(ii) Amount due from payment service providers or intermediaries CA Malta</t>
  </si>
  <si>
    <t>CA-IP-A16bb</t>
  </si>
  <si>
    <t>(ii) Amount due from payment service providers or intermediaries CA EU/EEA</t>
  </si>
  <si>
    <t>CA-IP-A16bc</t>
  </si>
  <si>
    <t>(ii) Amount due from payment service providers or intermediaries CA RoW</t>
  </si>
  <si>
    <t>CA-IP-A16c</t>
  </si>
  <si>
    <t>(iii) Collateral deposits or reserves held with payment service providers or intermediaries CA Total</t>
  </si>
  <si>
    <t>CA-IP-A16ca</t>
  </si>
  <si>
    <t>(iii) Collateral deposits or reserves held with payment service providers or intermediaries CA Malta</t>
  </si>
  <si>
    <t>CA-IP-A16cb</t>
  </si>
  <si>
    <t>(iii) Collateral deposits or reserves held with payment service providers or intermediaries CA EU/EEA</t>
  </si>
  <si>
    <t>CA-IP-A16cc</t>
  </si>
  <si>
    <t>(iii) Collateral deposits or reserves held with payment service providers or intermediaries CA RoW</t>
  </si>
  <si>
    <t>CA-IP-A16d</t>
  </si>
  <si>
    <t>(iv) Advance payments to clients CA Total</t>
  </si>
  <si>
    <t>CA-IP-A16da</t>
  </si>
  <si>
    <t>(iv) Advance payments to clients CA Malta</t>
  </si>
  <si>
    <t>CA-IP-A16db</t>
  </si>
  <si>
    <t>(iv) Advance payments to clients CA EU/EEA</t>
  </si>
  <si>
    <t>CA-IP-A16dc</t>
  </si>
  <si>
    <t>(iv) Advance payments to clients CA RoW</t>
  </si>
  <si>
    <t>CA-IP-A16e</t>
  </si>
  <si>
    <t>(v) Amounts due from group entities CA Total</t>
  </si>
  <si>
    <t>CA-IP-A16ea</t>
  </si>
  <si>
    <t>(v) Amounts due from group entities CA Malta</t>
  </si>
  <si>
    <t>CA-IP-A16eb</t>
  </si>
  <si>
    <t>(v) Amounts due from group entities CA EU/EEA</t>
  </si>
  <si>
    <t>CA-IP-A16ec</t>
  </si>
  <si>
    <t>(v) Amounts due from group entities CA RoW</t>
  </si>
  <si>
    <t>CA-IP-A16f</t>
  </si>
  <si>
    <t>(vi) Amounts due from third parties  CA Total</t>
  </si>
  <si>
    <t>CA-IP-A16fa</t>
  </si>
  <si>
    <t>(vi) Amounts due from third parties  CA Malta</t>
  </si>
  <si>
    <t>CA-IP-A16fb</t>
  </si>
  <si>
    <t>(vi) Amounts due from third parties  CA EU/EEA</t>
  </si>
  <si>
    <t>CA-IP-A16fc</t>
  </si>
  <si>
    <t>(vi) Amounts due from third parties  CA RoW</t>
  </si>
  <si>
    <t>CA-IP-A16g</t>
  </si>
  <si>
    <t>(vi) Amounts due from third parties detail CA Total</t>
  </si>
  <si>
    <t>CA-IP-A16h</t>
  </si>
  <si>
    <t>(vii) Prepayments CA Total</t>
  </si>
  <si>
    <t>CA-IP-A16ha</t>
  </si>
  <si>
    <t>(vii) Prepayments CA Malta</t>
  </si>
  <si>
    <t>CA-IP-A16hb</t>
  </si>
  <si>
    <t>(vii) Prepayments CA EU/EEA</t>
  </si>
  <si>
    <t>CA-IP-A16hc</t>
  </si>
  <si>
    <t>(vii) Prepayments CA RoW</t>
  </si>
  <si>
    <t>CA-IP-A16i</t>
  </si>
  <si>
    <t>(viii) Accrued Income CA Total</t>
  </si>
  <si>
    <t>CA-IP-A16ia</t>
  </si>
  <si>
    <t>(viii) Accrued Income CA Malta</t>
  </si>
  <si>
    <t>CA-IP-A16ib</t>
  </si>
  <si>
    <t>(viii) Accrued Income CA EU/EEA</t>
  </si>
  <si>
    <t>CA-IP-A16ic</t>
  </si>
  <si>
    <t>(viii) Accrued Income CA RoW</t>
  </si>
  <si>
    <t>CA-IP-A16j</t>
  </si>
  <si>
    <t>(ix) Prepaid Tax CA Total</t>
  </si>
  <si>
    <t>CA-IP-A16ja</t>
  </si>
  <si>
    <t>(ix) Prepaid Tax CA Malta</t>
  </si>
  <si>
    <t>CA-IP-A16jb</t>
  </si>
  <si>
    <t>(ix) Prepaid Tax CA EU/EEA</t>
  </si>
  <si>
    <t>CA-IP-A16jc</t>
  </si>
  <si>
    <t>(ix) Prepaid Tax CA RoW</t>
  </si>
  <si>
    <t>CA-IP-A16k</t>
  </si>
  <si>
    <t>(x) Deferred Tax CA Total</t>
  </si>
  <si>
    <t>CA-IP-A16ka</t>
  </si>
  <si>
    <t>(x) Deferred Tax CA Malta</t>
  </si>
  <si>
    <t>CA-IP-A16kb</t>
  </si>
  <si>
    <t>(x) Deferred Tax CA EU/EEA</t>
  </si>
  <si>
    <t>CA-IP-A16kc</t>
  </si>
  <si>
    <t>(x) Deferred Tax CA RoW</t>
  </si>
  <si>
    <t>CA-IP-A16l</t>
  </si>
  <si>
    <t>(xi) Other receivables CA Total</t>
  </si>
  <si>
    <t>CA-IP-A16m</t>
  </si>
  <si>
    <t>(xi) Other receivables detail CA</t>
  </si>
  <si>
    <t>CA-IP-A16ma</t>
  </si>
  <si>
    <t>(xi) Other receivables CA Malta</t>
  </si>
  <si>
    <t>CA-IP-A16mb</t>
  </si>
  <si>
    <t>(xi) Other receivables CA EU/EEA</t>
  </si>
  <si>
    <t>CA-IP-A16mc</t>
  </si>
  <si>
    <t>(xi) Other receivables CA RoW</t>
  </si>
  <si>
    <t>CA-IP-A17z</t>
  </si>
  <si>
    <t>Cash and Cash Equivalents CA Total</t>
  </si>
  <si>
    <t>CA-IP-A17za</t>
  </si>
  <si>
    <t>Cash and Cash Equivalents CA Malta</t>
  </si>
  <si>
    <t>CA-IP-A17zb</t>
  </si>
  <si>
    <t>Cash and Cash Equivalents CA EU/EEA</t>
  </si>
  <si>
    <t>CA-IP-A17zc</t>
  </si>
  <si>
    <t>Cash and Cash Equivalents CA RoW</t>
  </si>
  <si>
    <t>CA-IP-A17a</t>
  </si>
  <si>
    <t>(i) Bank accounts - Own funds CA Total</t>
  </si>
  <si>
    <t>CA-IP-A17aa</t>
  </si>
  <si>
    <t>(i) Bank accounts - Own funds CA Malta</t>
  </si>
  <si>
    <t>CA-IP-A17ab</t>
  </si>
  <si>
    <t>(i) Bank accounts - Own funds CA EU/EEA</t>
  </si>
  <si>
    <t>CA-IP-A17ac</t>
  </si>
  <si>
    <t>(i) Bank accounts - Own funds CA RoW</t>
  </si>
  <si>
    <t>CA-IP-A17b</t>
  </si>
  <si>
    <t>(ii) Bank accounts - Client funds CA Total</t>
  </si>
  <si>
    <t>CA-IP-A17ba</t>
  </si>
  <si>
    <t>(ii) Bank accounts - Client funds CA Malta</t>
  </si>
  <si>
    <t>CA-IP-A17bb</t>
  </si>
  <si>
    <t>(ii) Bank accounts - Client funds CA EU/EEA</t>
  </si>
  <si>
    <t>CA-IP-A17bc</t>
  </si>
  <si>
    <t>(ii) Bank accounts - Client funds CA RoW</t>
  </si>
  <si>
    <t>CA-IP-A17c</t>
  </si>
  <si>
    <t>(iii) Restricted cash CA Total</t>
  </si>
  <si>
    <t>CA-IP-A17ca</t>
  </si>
  <si>
    <t>(iii) Restricted cash CA Malta</t>
  </si>
  <si>
    <t>CA-IP-A17cb</t>
  </si>
  <si>
    <t>(iii) Restricted cash CA EU/EEA</t>
  </si>
  <si>
    <t>CA-IP-A17cc</t>
  </si>
  <si>
    <t>(iii) Restricted cash CA RoW</t>
  </si>
  <si>
    <t>CA-IP-A17d</t>
  </si>
  <si>
    <t>(iv) Other cash and cash equivalents CA Total</t>
  </si>
  <si>
    <t>CA-IP-A17e</t>
  </si>
  <si>
    <t>(iv) Other cash and cash equivalents detail CA</t>
  </si>
  <si>
    <t>CA-IP-A17ea</t>
  </si>
  <si>
    <t>(iv) Other cash and cash equivalents CA Malta</t>
  </si>
  <si>
    <t>CA-IP-A17eb</t>
  </si>
  <si>
    <t>(iv) Other cash and cash equivalents CA EU/EEA</t>
  </si>
  <si>
    <t>CA-IP-A17ec</t>
  </si>
  <si>
    <t>(iv) Other cash and cash equivalents CA RoW</t>
  </si>
  <si>
    <t>Other Current Assets Total</t>
  </si>
  <si>
    <t>CA-IP-A18a</t>
  </si>
  <si>
    <t>Other Current Assets detail</t>
  </si>
  <si>
    <t>CA-IP-A18b</t>
  </si>
  <si>
    <t>Other Current Assets Malta</t>
  </si>
  <si>
    <t>CA-IP-A18c</t>
  </si>
  <si>
    <t>Other Current Assets EU/EEA</t>
  </si>
  <si>
    <t>CA-IP-A18d</t>
  </si>
  <si>
    <t>Other Current Assets RoW</t>
  </si>
  <si>
    <t>Crypto Assets held on behalf of clients - Total</t>
  </si>
  <si>
    <t>CA-IP-A19a</t>
  </si>
  <si>
    <t>Crypto Assets held on behalf of clients - Malta</t>
  </si>
  <si>
    <t>CA-IP-A19b</t>
  </si>
  <si>
    <t>Crypto Assets held on behalf of clients - EU/EEA</t>
  </si>
  <si>
    <t>CA-IP-A19c</t>
  </si>
  <si>
    <t>Crypto Assets held on behalf of clients - RoW</t>
  </si>
  <si>
    <t>CA-IP-L1z</t>
  </si>
  <si>
    <t>Non-Current Liabilities Total</t>
  </si>
  <si>
    <t>CA-IP-L1za</t>
  </si>
  <si>
    <t>Non-Current Liabilities Malta</t>
  </si>
  <si>
    <t>CA-IP-L1zb</t>
  </si>
  <si>
    <t>Non-Current Liabilities EU/EEA</t>
  </si>
  <si>
    <t>CA-IP-L1zc</t>
  </si>
  <si>
    <t>Non-Current Liabilities RoW</t>
  </si>
  <si>
    <t>CA-IP-L1a</t>
  </si>
  <si>
    <t>Financial Liabilities: NCL Total</t>
  </si>
  <si>
    <t>CA-IP-L1aa</t>
  </si>
  <si>
    <t>Financial Liabilities: NCL Malta</t>
  </si>
  <si>
    <t>CA-IP-L1ab</t>
  </si>
  <si>
    <t>Financial Liabilities: NCL EU/EEA</t>
  </si>
  <si>
    <t>CA-IP-L1ac</t>
  </si>
  <si>
    <t>Financial Liabilities: NCL RoW</t>
  </si>
  <si>
    <t>CA-IP-L1b</t>
  </si>
  <si>
    <t>(i) Financial Liability: Amortised Cost NCL Total</t>
  </si>
  <si>
    <t>CA-IP-L1ba</t>
  </si>
  <si>
    <t>(i) Financial Liability: Amortised Cost NCL Malta</t>
  </si>
  <si>
    <t>CA-IP-L1bb</t>
  </si>
  <si>
    <t>(i) Financial Liability: Amortised Cost NCL EU/EEA</t>
  </si>
  <si>
    <t>CA-IP-L1bc</t>
  </si>
  <si>
    <t>(i) Financial Liability: Amortised Cost NCL RoW</t>
  </si>
  <si>
    <t>CA-IP-L1c</t>
  </si>
  <si>
    <t>(ii) Financial Liability: Fair Value Through Profit or Loss (FVTPL) NCL Total</t>
  </si>
  <si>
    <t>CA-IP-L1ca</t>
  </si>
  <si>
    <t>(ii) Financial Liability: Fair Value Through Profit or Loss (FVTPL) NCL Malta</t>
  </si>
  <si>
    <t>CA-IP-L1cb</t>
  </si>
  <si>
    <t>(ii) Financial Liability: Fair Value Through Profit or Loss (FVTPL) NCL EU/EEA</t>
  </si>
  <si>
    <t>CA-IP-L1cc</t>
  </si>
  <si>
    <t>(ii) Financial Liability: Fair Value Through Profit or Loss (FVTPL) NCL RoW</t>
  </si>
  <si>
    <t>CA-IP-L1d</t>
  </si>
  <si>
    <t>(iii) Debt Securities Total</t>
  </si>
  <si>
    <t>CA-IP-L1da</t>
  </si>
  <si>
    <t>(iii) Debt Securities Malta</t>
  </si>
  <si>
    <t>CA-IP-L1db</t>
  </si>
  <si>
    <t>(iii) Debt Securities EU/EEA</t>
  </si>
  <si>
    <t>CA-IP-L1dc</t>
  </si>
  <si>
    <t>(iii) Debt Securities RoW</t>
  </si>
  <si>
    <t>CA-IP-L1e</t>
  </si>
  <si>
    <t>(iv) Financial Derivatives Total</t>
  </si>
  <si>
    <t>CA-IP-L1ea</t>
  </si>
  <si>
    <t>(iv) Financial Derivatives Malta</t>
  </si>
  <si>
    <t>CA-IP-L1eb</t>
  </si>
  <si>
    <t>(iv) Financial Derivatives EU/EEA</t>
  </si>
  <si>
    <t>CA-IP-L1ec</t>
  </si>
  <si>
    <t>(iv) Financial Derivatives RoW</t>
  </si>
  <si>
    <t>CA-IP-L1f</t>
  </si>
  <si>
    <t>(v) Other Financial Liabilities Total</t>
  </si>
  <si>
    <t>CA-IP-L1fa</t>
  </si>
  <si>
    <t>(v) Other Financial Liabilities Malta</t>
  </si>
  <si>
    <t>CA-IP-L1fb</t>
  </si>
  <si>
    <t>(v) Other Financial Liabilities EU/EEA</t>
  </si>
  <si>
    <t>CA-IP-L1fc</t>
  </si>
  <si>
    <t>(v) Other Financial Liabilities RoW</t>
  </si>
  <si>
    <t>Lease Liability NCL Total</t>
  </si>
  <si>
    <t>CA-IP-L2a</t>
  </si>
  <si>
    <t>Lease Liability NCL Malta</t>
  </si>
  <si>
    <t>CA-IP-L2b</t>
  </si>
  <si>
    <t>Lease Liability NCL EU/EEA</t>
  </si>
  <si>
    <t>CA-IP-L2c</t>
  </si>
  <si>
    <t>Lease Liability NCL RoW</t>
  </si>
  <si>
    <t>CA-IP-L3z</t>
  </si>
  <si>
    <t>Loans Payables: NCL Total</t>
  </si>
  <si>
    <t>CA-IP-L3za</t>
  </si>
  <si>
    <t>Loans Payables: NCL Malta</t>
  </si>
  <si>
    <t>CA-IP-L3zb</t>
  </si>
  <si>
    <t>Loans Payables: NCL EU/EEA</t>
  </si>
  <si>
    <t>CA-IP-L3zc</t>
  </si>
  <si>
    <t>Loans Payables: NCL RoW</t>
  </si>
  <si>
    <t>CA-IP-L3a</t>
  </si>
  <si>
    <t>(i) Loans and advances from group entities NCL Total</t>
  </si>
  <si>
    <t>CA-IP-L3aa</t>
  </si>
  <si>
    <t>(i) Loans and advances from group entities NCL Malta</t>
  </si>
  <si>
    <t>CA-IP-L3ab</t>
  </si>
  <si>
    <t>(i) Loans and advances from group entities NCL EU/EEA</t>
  </si>
  <si>
    <t>CA-IP-L3ac</t>
  </si>
  <si>
    <t>(i) Loans and advances from group entities NCL RoW</t>
  </si>
  <si>
    <t>CA-IP-L3b</t>
  </si>
  <si>
    <t>(ii) Loans and advances from third-party entities NCL Total</t>
  </si>
  <si>
    <t>CA-IP-L3ba</t>
  </si>
  <si>
    <t>(ii) Loans and advances from third-party entities NCL Malta</t>
  </si>
  <si>
    <t>CA-IP-L3bb</t>
  </si>
  <si>
    <t>(ii) Loans and advances from third-party entities NCL EU/EEA</t>
  </si>
  <si>
    <t>CA-IP-L3bc</t>
  </si>
  <si>
    <t>(ii) Loans and advances from third-party entities NCL RoW</t>
  </si>
  <si>
    <t>CA-IP-L3c</t>
  </si>
  <si>
    <t>(ii) Loans and advances from third-party entities detail NCL Total</t>
  </si>
  <si>
    <t>CA-IP-L4z</t>
  </si>
  <si>
    <t>Trade and Other Payables: NCL Total</t>
  </si>
  <si>
    <t>CA-IP-L4za</t>
  </si>
  <si>
    <t>Trade and Other Payables: NCL Malta</t>
  </si>
  <si>
    <t>CA-IP-L4zb</t>
  </si>
  <si>
    <t>Trade and Other Payables: NCL EU/EEA</t>
  </si>
  <si>
    <t>CA-IP-L4zc</t>
  </si>
  <si>
    <t>Trade and Other Payables: NCL RoW</t>
  </si>
  <si>
    <t>CA-IP-L4a</t>
  </si>
  <si>
    <t>(i) Trade payables NCL Total</t>
  </si>
  <si>
    <t>CA-IP-L4aa</t>
  </si>
  <si>
    <t>(i) Trade payables NCL Malta</t>
  </si>
  <si>
    <t>CA-IP-L4ab</t>
  </si>
  <si>
    <t>(i) Trade payables NCL EU/EEA</t>
  </si>
  <si>
    <t>CA-IP-L4ac</t>
  </si>
  <si>
    <t>(i) Trade payables NCL RoW</t>
  </si>
  <si>
    <t>CA-IP-L4b</t>
  </si>
  <si>
    <t>(ii) FIAT deposits/reserves collected from clients NCL Total</t>
  </si>
  <si>
    <t>CA-IP-L4ba</t>
  </si>
  <si>
    <t>(ii) FIAT deposits/reserves collected from clients NCL Malta</t>
  </si>
  <si>
    <t>CA-IP-L4bb</t>
  </si>
  <si>
    <t>(ii) FIAT deposits/reserves collected from clients NCL EU/EEA</t>
  </si>
  <si>
    <t>CA-IP-L4bc</t>
  </si>
  <si>
    <t>(ii) FIAT deposits/reserves collected from clients NCL RoW</t>
  </si>
  <si>
    <t>CA-IP-L4c</t>
  </si>
  <si>
    <t>(iii) Client balances held in crypto-assets Total</t>
  </si>
  <si>
    <t>CA-IP-L4ca</t>
  </si>
  <si>
    <t>(iii) Client balances held in crypto-assets Malta</t>
  </si>
  <si>
    <t>CA-IP-L4cb</t>
  </si>
  <si>
    <t>(iii) Client balances held in crypto-assets EU/EEA</t>
  </si>
  <si>
    <t>CA-IP-L4cc</t>
  </si>
  <si>
    <t>(iii) Client balances held in crypto-assets RoW</t>
  </si>
  <si>
    <t>CA-IP-L4d</t>
  </si>
  <si>
    <t>(iv) Amount due to payment service providers or intermediaries NCL Total</t>
  </si>
  <si>
    <t>CA-IP-L4da</t>
  </si>
  <si>
    <t>(iv) Amount due to payment service providers or intermediaries NCL Malta</t>
  </si>
  <si>
    <t>CA-IP-L4db</t>
  </si>
  <si>
    <t>(iv) Amount due to payment service providers or intermediaries NCL EU/EEA</t>
  </si>
  <si>
    <t>CA-IP-L4dc</t>
  </si>
  <si>
    <t>(iv) Amount due to payment service providers or intermediaries NCL RoW</t>
  </si>
  <si>
    <t>CA-IP-L4e</t>
  </si>
  <si>
    <t>(v) Amounts due to group entities NCL Total</t>
  </si>
  <si>
    <t>CA-IP-L4ea</t>
  </si>
  <si>
    <t>(v) Amounts due to group entities NCL Malta</t>
  </si>
  <si>
    <t>CA-IP-L4eb</t>
  </si>
  <si>
    <t>(v) Amounts due to group entities NCL EU/EEA</t>
  </si>
  <si>
    <t>CA-IP-L4ec</t>
  </si>
  <si>
    <t>(v) Amounts due to group entities NCL RoW</t>
  </si>
  <si>
    <t>CA-IP-L4f</t>
  </si>
  <si>
    <t>(vi) Amounts due to third parties NCL Total</t>
  </si>
  <si>
    <t>CA-IP-L4fa</t>
  </si>
  <si>
    <t>(vi) Amounts due to third parties NCL Malta</t>
  </si>
  <si>
    <t>CA-IP-L4fb</t>
  </si>
  <si>
    <t>(vi) Amounts due to third parties NCL EU/EEA</t>
  </si>
  <si>
    <t>CA-IP-L4fc</t>
  </si>
  <si>
    <t>(vi) Amounts due to third parties NCL RoW</t>
  </si>
  <si>
    <t>CA-IP-L4g</t>
  </si>
  <si>
    <t>(vi) Amounts due to third parties detail NCL</t>
  </si>
  <si>
    <t>CA-IP-L4h</t>
  </si>
  <si>
    <t>(vii) Tax Liability NCL Total</t>
  </si>
  <si>
    <t>CA-IP-L4ha</t>
  </si>
  <si>
    <t>(vii) Tax Liability NCL Malta</t>
  </si>
  <si>
    <t>CA-IP-L4hb</t>
  </si>
  <si>
    <t>(vii) Tax Liability NCL EU/EEA</t>
  </si>
  <si>
    <t>CA-IP-L4hc</t>
  </si>
  <si>
    <t>(vii) Tax Liability NCL RoW</t>
  </si>
  <si>
    <t>CA-IP-L4i</t>
  </si>
  <si>
    <t>(viii) Deferred Tax NCL Total</t>
  </si>
  <si>
    <t>CA-IP-L4ia</t>
  </si>
  <si>
    <t>(viii) Deferred Tax NCL Malta</t>
  </si>
  <si>
    <t>CA-IP-L4ib</t>
  </si>
  <si>
    <t>(viii) Deferred Tax NCL EU/EEA</t>
  </si>
  <si>
    <t>CA-IP-L4ic</t>
  </si>
  <si>
    <t>(viii) Deferred Tax NCL RoW</t>
  </si>
  <si>
    <t>CA-IP-L4j</t>
  </si>
  <si>
    <t>(ix) Other payables  NCL Total</t>
  </si>
  <si>
    <t>CA-IP-L4ja</t>
  </si>
  <si>
    <t>(ix) Other payables  NCL Malta</t>
  </si>
  <si>
    <t>CA-IP-L4jb</t>
  </si>
  <si>
    <t>(ix) Other payables  NCL EU/EEA</t>
  </si>
  <si>
    <t>CA-IP-L4jc</t>
  </si>
  <si>
    <t>(ix) Other payables  NCL RoW</t>
  </si>
  <si>
    <t>CA-IP-L4k</t>
  </si>
  <si>
    <t>(ix) Other payables detail NCL</t>
  </si>
  <si>
    <t>Other Non-Current Liabilities Total</t>
  </si>
  <si>
    <t>CA-IP-L10a</t>
  </si>
  <si>
    <t>Other Non-Current Liabilities Malta</t>
  </si>
  <si>
    <t>CA-IP-L10b</t>
  </si>
  <si>
    <t>Other Non-Current Liabilities EU/EEA</t>
  </si>
  <si>
    <t>CA-IP-L10c</t>
  </si>
  <si>
    <t>Other Non-Current Liabilities RoW</t>
  </si>
  <si>
    <t>CA-IP-L10d</t>
  </si>
  <si>
    <t>Other Non-Current Liabilities Detail</t>
  </si>
  <si>
    <t>CA-IP-L5z</t>
  </si>
  <si>
    <t>Current Liabilities Total</t>
  </si>
  <si>
    <t>CA-IP-L5za</t>
  </si>
  <si>
    <t>Current Liabilities Malta</t>
  </si>
  <si>
    <t>CA-IP-L5zb</t>
  </si>
  <si>
    <t>Current Liabilities EU/EEA</t>
  </si>
  <si>
    <t>CA-IP-L5zc</t>
  </si>
  <si>
    <t>Current Liabilities RoW</t>
  </si>
  <si>
    <t>CA-IP-L5a</t>
  </si>
  <si>
    <t>Financial Liabilities: CL Total</t>
  </si>
  <si>
    <t>CA-IP-L5aa</t>
  </si>
  <si>
    <t>Financial Liabilities: CL Malta</t>
  </si>
  <si>
    <t>CA-IP-L5ab</t>
  </si>
  <si>
    <t>Financial Liabilities: CL EU/EEA</t>
  </si>
  <si>
    <t>CA-IP-L5ac</t>
  </si>
  <si>
    <t>Financial Liabilities: CL RoW</t>
  </si>
  <si>
    <t>CA-IP-L5b</t>
  </si>
  <si>
    <t>(i) Financial Liability: Amortised Cost CL Total</t>
  </si>
  <si>
    <t>CA-IP-L5ba</t>
  </si>
  <si>
    <t>(i) Financial Liability: Amortised Cost CL Malta</t>
  </si>
  <si>
    <t>CA-IP-L5bb</t>
  </si>
  <si>
    <t>(i) Financial Liability: Amortised Cost CL EU/EEA</t>
  </si>
  <si>
    <t>CA-IP-L5bc</t>
  </si>
  <si>
    <t>(i) Financial Liability: Amortised Cost CL RoW</t>
  </si>
  <si>
    <t>CA-IP-L5c</t>
  </si>
  <si>
    <t>(ii) Financial Liability: Fair Value Through Profit or Loss (FVTPL) CL Total</t>
  </si>
  <si>
    <t>CA-IP-L5ca</t>
  </si>
  <si>
    <t>(ii) Financial Liability: Fair Value Through Profit or Loss (FVTPL) CL Malta</t>
  </si>
  <si>
    <t>CA-IP-L5cb</t>
  </si>
  <si>
    <t>(ii) Financial Liability: Fair Value Through Profit or Loss (FVTPL) CL EU/EEA</t>
  </si>
  <si>
    <t>CA-IP-L5cc</t>
  </si>
  <si>
    <t>(ii) Financial Liability: Fair Value Through Profit or Loss (FVTPL) CL RoW</t>
  </si>
  <si>
    <t>CA-IP-L5d</t>
  </si>
  <si>
    <t>CA-IP-L5da</t>
  </si>
  <si>
    <t>CA-IP-L5db</t>
  </si>
  <si>
    <t>CA-IP-L5dc</t>
  </si>
  <si>
    <t>CA-IP-L5e</t>
  </si>
  <si>
    <t>CA-IP-L5ea</t>
  </si>
  <si>
    <t>CA-IP-L5eb</t>
  </si>
  <si>
    <t>CA-IP-L5ec</t>
  </si>
  <si>
    <t>CA-IP-L5f</t>
  </si>
  <si>
    <t>CA-IP-L5fa</t>
  </si>
  <si>
    <t>CA-IP-L5fb</t>
  </si>
  <si>
    <t>CA-IP-L5fc</t>
  </si>
  <si>
    <t>Lease Liability CL Total</t>
  </si>
  <si>
    <t>CA-IP-L6a</t>
  </si>
  <si>
    <t>Lease Liability CL Malta</t>
  </si>
  <si>
    <t>CA-IP-L6b</t>
  </si>
  <si>
    <t>Lease Liability CL EU/EEA</t>
  </si>
  <si>
    <t>CA-IP-L6c</t>
  </si>
  <si>
    <t>Lease Liability CL RoW</t>
  </si>
  <si>
    <t>CA-IP-L7z</t>
  </si>
  <si>
    <t>Loans Payables: CL Total</t>
  </si>
  <si>
    <t>CA-IP-L7za</t>
  </si>
  <si>
    <t>Loans Payables: CL Malta</t>
  </si>
  <si>
    <t>CA-IP-L7zb</t>
  </si>
  <si>
    <t>Loans Payables: CL EU/EEA</t>
  </si>
  <si>
    <t>CA-IP-L7zc</t>
  </si>
  <si>
    <t>Loans Payables: CL RoW</t>
  </si>
  <si>
    <t>CA-IP-L7a</t>
  </si>
  <si>
    <t>(i) Loans and advances from group entities CL Total</t>
  </si>
  <si>
    <t>CA-IP-L7aa</t>
  </si>
  <si>
    <t>(i) Loans and advances from group entities CL Malta</t>
  </si>
  <si>
    <t>CA-IP-L7ab</t>
  </si>
  <si>
    <t>(i) Loans and advances from group entities CL EU/EEA</t>
  </si>
  <si>
    <t>CA-IP-L7ac</t>
  </si>
  <si>
    <t>(i) Loans and advances from group entities CL RoW</t>
  </si>
  <si>
    <t>CA-IP-L7b</t>
  </si>
  <si>
    <t>(ii) Loans and advances from third-party entities  CL Total</t>
  </si>
  <si>
    <t>CA-IP-L7ba</t>
  </si>
  <si>
    <t>(ii) Loans and advances from third-party entities  CL Malta</t>
  </si>
  <si>
    <t>CA-IP-L7bb</t>
  </si>
  <si>
    <t>(ii) Loans and advances from third-party entities  CL EU/EEA</t>
  </si>
  <si>
    <t>CA-IP-L7bc</t>
  </si>
  <si>
    <t>(ii) Loans and advances from third-party entities  CL RoW</t>
  </si>
  <si>
    <t>CA-IP-L7c</t>
  </si>
  <si>
    <t>(ii) Loans and advances from third-party entities detail CL</t>
  </si>
  <si>
    <t>CA-IP-L8z</t>
  </si>
  <si>
    <t>Trade and Other Payables: CL Total</t>
  </si>
  <si>
    <t>CA-IP-L8za</t>
  </si>
  <si>
    <t>Trade and Other Payables: CL Malta</t>
  </si>
  <si>
    <t>CA-IP-L8zb</t>
  </si>
  <si>
    <t>Trade and Other Payables: CL EU/EEA</t>
  </si>
  <si>
    <t>CA-IP-L8zc</t>
  </si>
  <si>
    <t>Trade and Other Payables: CL RoW</t>
  </si>
  <si>
    <t>CA-IP-L8a</t>
  </si>
  <si>
    <t>(i) FIAT deposits/reserves collected from clients Total</t>
  </si>
  <si>
    <t>CA-IP-L8aa</t>
  </si>
  <si>
    <t>(i) FIAT deposits/reserves collected from clients Malta</t>
  </si>
  <si>
    <t>CA-IP-L8ab</t>
  </si>
  <si>
    <t>(i) FIAT deposits/reserves collected from clients EU/EEA</t>
  </si>
  <si>
    <t>CA-IP-L8ac</t>
  </si>
  <si>
    <t>(i) FIAT deposits/reserves collected from clients RoW</t>
  </si>
  <si>
    <t>CA-IP-L8b</t>
  </si>
  <si>
    <t>(ii) Amount due to payment service providers or intermediaries CL Total</t>
  </si>
  <si>
    <t>CA-IP-L8ba</t>
  </si>
  <si>
    <t>(ii) Amount due to payment service providers or intermediaries CL Malta</t>
  </si>
  <si>
    <t>CA-IP-L8bb</t>
  </si>
  <si>
    <t>(ii) Amount due to payment service providers or intermediaries CL EU/EEA</t>
  </si>
  <si>
    <t>CA-IP-L8bc</t>
  </si>
  <si>
    <t>(ii) Amount due to payment service providers or intermediaries CL RoW</t>
  </si>
  <si>
    <t>CA-IP-L8c</t>
  </si>
  <si>
    <t>CA-IP-L8ca</t>
  </si>
  <si>
    <t>CA-IP-L8cb</t>
  </si>
  <si>
    <t>CA-IP-L8cc</t>
  </si>
  <si>
    <t>CA-IP-L8d</t>
  </si>
  <si>
    <t>(iv) Amounts due to group entities CL Total</t>
  </si>
  <si>
    <t>CA-IP-L8da</t>
  </si>
  <si>
    <t>(iv) Amounts due to group entities CL Malta</t>
  </si>
  <si>
    <t>CA-IP-L8db</t>
  </si>
  <si>
    <t>(iv) Amounts due to group entities CL EU/EEA</t>
  </si>
  <si>
    <t>CA-IP-L8dc</t>
  </si>
  <si>
    <t>(iv) Amounts due to group entities CL RoW</t>
  </si>
  <si>
    <t>CA-IP-L8cy</t>
  </si>
  <si>
    <t>(iv) Amounts due to group entities detail CL</t>
  </si>
  <si>
    <t>CA-IP-L8e</t>
  </si>
  <si>
    <t>(v) Amounts due to third parties CL Total</t>
  </si>
  <si>
    <t>CA-IP-L8ea</t>
  </si>
  <si>
    <t>(v) Amounts due to third parties CL Malta</t>
  </si>
  <si>
    <t>CA-IP-L8eb</t>
  </si>
  <si>
    <t>(v) Amounts due to third parties CL EU/EEA</t>
  </si>
  <si>
    <t>CA-IP-L8ec</t>
  </si>
  <si>
    <t>(v) Amounts due to third parties CL RoW</t>
  </si>
  <si>
    <t>CA-IP-L8f</t>
  </si>
  <si>
    <t>(v) Amounts due to third parties detail CL</t>
  </si>
  <si>
    <t>CA-IP-L8g</t>
  </si>
  <si>
    <t>(vi) Accruals  CL Total</t>
  </si>
  <si>
    <t>CA-IP-L8ga</t>
  </si>
  <si>
    <t>(vi) Accruals  CL Malta</t>
  </si>
  <si>
    <t>CA-IP-L8gb</t>
  </si>
  <si>
    <t>(vi) Accruals  CL EU/EEA</t>
  </si>
  <si>
    <t>CA-IP-L8gc</t>
  </si>
  <si>
    <t>(vi) Accruals  CL RoW</t>
  </si>
  <si>
    <t>CA-IP-L8h</t>
  </si>
  <si>
    <t>(vii) Deferred income CL Total</t>
  </si>
  <si>
    <t>CA-IP-L8ha</t>
  </si>
  <si>
    <t>(vii) Deferred income CL Malta</t>
  </si>
  <si>
    <t>CA-IP-L8hb</t>
  </si>
  <si>
    <t>(vii) Deferred income CL EU/EEA</t>
  </si>
  <si>
    <t>CA-IP-L8hc</t>
  </si>
  <si>
    <t>(vii) Deferred income CL RoW</t>
  </si>
  <si>
    <t>CA-IP-L8i</t>
  </si>
  <si>
    <t>(viii) Grants received in advance CL Total</t>
  </si>
  <si>
    <t>CA-IP-L8ia</t>
  </si>
  <si>
    <t>(viii) Grants received in advance CL Malta</t>
  </si>
  <si>
    <t>CA-IP-L8ib</t>
  </si>
  <si>
    <t>(viii) Grants received in advance CL EU/EEA</t>
  </si>
  <si>
    <t>CA-IP-L8ic</t>
  </si>
  <si>
    <t>(viii) Grants received in advance CL RoW</t>
  </si>
  <si>
    <t>CA-IP-L8j</t>
  </si>
  <si>
    <t>(ix) Tax liability CL Total</t>
  </si>
  <si>
    <t>CA-IP-L8ja</t>
  </si>
  <si>
    <t>(ix) Tax liability CL Malta</t>
  </si>
  <si>
    <t>CA-IP-L8jb</t>
  </si>
  <si>
    <t>(ix) Tax liability CL EU/EEA</t>
  </si>
  <si>
    <t>CA-IP-L8jc</t>
  </si>
  <si>
    <t>(ix) Tax liability CL RoW</t>
  </si>
  <si>
    <t>CA-IP-L8k</t>
  </si>
  <si>
    <t>(x) Deferred Tax CL Total</t>
  </si>
  <si>
    <t>CA-IP-L8ka</t>
  </si>
  <si>
    <t>(x) Deferred Tax CL Malta</t>
  </si>
  <si>
    <t>CA-IP-L8kb</t>
  </si>
  <si>
    <t>(x) Deferred Tax CL EU/EEA</t>
  </si>
  <si>
    <t>CA-IP-L8kc</t>
  </si>
  <si>
    <t>(x) Deferred Tax CL RoW</t>
  </si>
  <si>
    <t>CA-IP-L8l</t>
  </si>
  <si>
    <t>(xi) Other payables CL Total</t>
  </si>
  <si>
    <t>CA-IP-L8la</t>
  </si>
  <si>
    <t>(xi) Other payables CL Malta</t>
  </si>
  <si>
    <t>CA-IP-L8lb</t>
  </si>
  <si>
    <t>(xi) Other payables CL EU/EEA</t>
  </si>
  <si>
    <t>CA-IP-L8lc</t>
  </si>
  <si>
    <t>(xi) Other payables CL RoW</t>
  </si>
  <si>
    <t>CA-IP-L8m</t>
  </si>
  <si>
    <t>(xi) Other payables (Kindly provide detail in textbox provided to the right of the data point) CL</t>
  </si>
  <si>
    <t>Provisions CL Total</t>
  </si>
  <si>
    <t>CA-IP-L9a</t>
  </si>
  <si>
    <t>Provisions CL Malta</t>
  </si>
  <si>
    <t>CA-IP-L9b</t>
  </si>
  <si>
    <t>Provisions CL EU/EEA</t>
  </si>
  <si>
    <t>CA-IP-L9c</t>
  </si>
  <si>
    <t>Provisions CL RoW</t>
  </si>
  <si>
    <t>Other Current Liabilities Total</t>
  </si>
  <si>
    <t>CA-IP-L11a</t>
  </si>
  <si>
    <t>Other Current Liabilities Malta</t>
  </si>
  <si>
    <t>CA-IP-L11b</t>
  </si>
  <si>
    <t>Other Current Liabilities EU/EEA</t>
  </si>
  <si>
    <t>CA-IP-L11c</t>
  </si>
  <si>
    <t>Other Current Liabilities RoW</t>
  </si>
  <si>
    <t>CA-IP-L11d</t>
  </si>
  <si>
    <t>Other Current Liabilities Detail</t>
  </si>
  <si>
    <t>Called up ordinary share capital Total</t>
  </si>
  <si>
    <t>CA-IP-R1a</t>
  </si>
  <si>
    <t>Called up ordinary share capital Malta</t>
  </si>
  <si>
    <t>CA-IP-R1b</t>
  </si>
  <si>
    <t>Called up ordinary share capital EU/EEA</t>
  </si>
  <si>
    <t>CA-IP-R1c</t>
  </si>
  <si>
    <t>Called up ordinary share capital RoW</t>
  </si>
  <si>
    <t>Preference share capital Total</t>
  </si>
  <si>
    <t>CA-IP-R2a</t>
  </si>
  <si>
    <t>Preference share capital Malta</t>
  </si>
  <si>
    <t>CA-IP-R2b</t>
  </si>
  <si>
    <t>Preference share capital EU/EEA</t>
  </si>
  <si>
    <t>CA-IP-R2c</t>
  </si>
  <si>
    <t>Preference share capital RoW</t>
  </si>
  <si>
    <t>Perpetual Non-Cumulative Preference Shares Total</t>
  </si>
  <si>
    <t>CA-IP-R3a</t>
  </si>
  <si>
    <t>Perpetual Non-Cumulative Preference Shares Malta</t>
  </si>
  <si>
    <t>CA-IP-Rb</t>
  </si>
  <si>
    <t>Perpetual Non-Cumulative Preference Shares EU/EEA</t>
  </si>
  <si>
    <t>CA-IP-R3c</t>
  </si>
  <si>
    <t>Perpetual Non-Cumulative Preference Shares RoW</t>
  </si>
  <si>
    <t>CA-IP-R4a</t>
  </si>
  <si>
    <t>CA-IP-R4b</t>
  </si>
  <si>
    <t>CA-IP-R4c</t>
  </si>
  <si>
    <t>(ii) Other detail</t>
  </si>
  <si>
    <t>Revenue Reserves:</t>
  </si>
  <si>
    <t>CA-IP-R5a</t>
  </si>
  <si>
    <t>(i) Opening Balance for the Reporting Period / as per latest audited accounts</t>
  </si>
  <si>
    <t>CA-IP-R5b</t>
  </si>
  <si>
    <t>CA-IP-R5c</t>
  </si>
  <si>
    <t>CA-IP-R5d</t>
  </si>
  <si>
    <t>CA-IP-R5e</t>
  </si>
  <si>
    <t>CA-IP-R5f</t>
  </si>
  <si>
    <t>CA-IP-R6z</t>
  </si>
  <si>
    <t>Other Reserves: Total</t>
  </si>
  <si>
    <t>CA-IP-R6za</t>
  </si>
  <si>
    <t>Other Reserves: Malta</t>
  </si>
  <si>
    <t>CA-IP-R6zb</t>
  </si>
  <si>
    <t>Other Reserves: EU/EEA</t>
  </si>
  <si>
    <t>CA-IP-R6zc</t>
  </si>
  <si>
    <t>Other Reserves: RoW</t>
  </si>
  <si>
    <t>CA-IP-R6a</t>
  </si>
  <si>
    <t>(i) Capital Contribution Total</t>
  </si>
  <si>
    <t>CA-IP-R6aa</t>
  </si>
  <si>
    <t>(i) Capital Contribution Malta</t>
  </si>
  <si>
    <t>CA-IP-R6ab</t>
  </si>
  <si>
    <t>(i) Capital Contribution EU/EEA</t>
  </si>
  <si>
    <t>CA-IP-R6ac</t>
  </si>
  <si>
    <t>(i) Capital Contribution RoW</t>
  </si>
  <si>
    <t>CA-IP-R6b</t>
  </si>
  <si>
    <t>(ii) Other (included in Own Funds Calculation) Total</t>
  </si>
  <si>
    <t>CA-IP-R6ba</t>
  </si>
  <si>
    <t>(ii) Other (included in Own Funds Calculation) Malta</t>
  </si>
  <si>
    <t>CA-IP-R6bb</t>
  </si>
  <si>
    <t>(ii) Other (included in Own Funds Calculation) EU/EEA</t>
  </si>
  <si>
    <t>CA-IP-R6bc</t>
  </si>
  <si>
    <t>(ii) Other (included in Own Funds Calculation) RoW</t>
  </si>
  <si>
    <t>CA-IP-R6c</t>
  </si>
  <si>
    <t>(ii) Other (included in own funds calciulation) detail</t>
  </si>
  <si>
    <t>CA-IP-R6d</t>
  </si>
  <si>
    <t>(iii) Other (not included in Own Funds Calculation) Total</t>
  </si>
  <si>
    <t>CA-IP-R6da</t>
  </si>
  <si>
    <t>(iii) Other (not included in Own Funds Calculation) Malta</t>
  </si>
  <si>
    <t>CA-IP-R6db</t>
  </si>
  <si>
    <t>(iii) Other (not included in Own Funds Calculation) EU/EEA</t>
  </si>
  <si>
    <t>CA-IP-R6dc</t>
  </si>
  <si>
    <t>(iii) Other (not included in Own Funds Calculation) RoW</t>
  </si>
  <si>
    <t>CA-IP-R6e</t>
  </si>
  <si>
    <t>(iii) Other (not included in own funds calciulation) detail</t>
  </si>
  <si>
    <t>Minority Interest Total</t>
  </si>
  <si>
    <t>CA-IP-R7a</t>
  </si>
  <si>
    <t>Minority Interest Malta</t>
  </si>
  <si>
    <t>CA-IP-R7b</t>
  </si>
  <si>
    <t>Minority Interest EU/EEA</t>
  </si>
  <si>
    <t>CA-IP-R7c</t>
  </si>
  <si>
    <t>Minority Interest RoW</t>
  </si>
  <si>
    <t>CA-IP-O1(i)</t>
  </si>
  <si>
    <t xml:space="preserve">Contingent Liabilities Total </t>
  </si>
  <si>
    <t>CA-IP-O1a(i)</t>
  </si>
  <si>
    <t>Contingent Liabilities Malta</t>
  </si>
  <si>
    <t>CA-IP-O1b(i)</t>
  </si>
  <si>
    <t xml:space="preserve">Contingent Liabilities EU/EEA </t>
  </si>
  <si>
    <t>CA-IP-O1c(i)</t>
  </si>
  <si>
    <t>Contingent Liabilities RoW</t>
  </si>
  <si>
    <t>CA-IP-O1d(i)</t>
  </si>
  <si>
    <t>Insert the amount of any contingent liabilities detail</t>
  </si>
  <si>
    <t>CA-IP-O1(ii)</t>
  </si>
  <si>
    <t xml:space="preserve">Contingent Assets Total </t>
  </si>
  <si>
    <t>CA-IP-O1a(ii)</t>
  </si>
  <si>
    <t>Contingent Assets Malta</t>
  </si>
  <si>
    <t>CA-IP-O1b(ii)</t>
  </si>
  <si>
    <t xml:space="preserve">Contingent Assets EU/EEA </t>
  </si>
  <si>
    <t>CA-IP-O1c(ii)</t>
  </si>
  <si>
    <t>Contingent Assets RoW</t>
  </si>
  <si>
    <t>CA-IP-O1d(ii)</t>
  </si>
  <si>
    <t>Insert the amount of any contingent Assets detail</t>
  </si>
  <si>
    <t>CA-IP-O1(iii)</t>
  </si>
  <si>
    <t xml:space="preserve">Crypto-Assets under Control Total </t>
  </si>
  <si>
    <t>CA-IP-O1a(iii)</t>
  </si>
  <si>
    <t>Crypto-Assets under Control Malta</t>
  </si>
  <si>
    <t>CA-IP-O1b(iii)</t>
  </si>
  <si>
    <t xml:space="preserve">Crypto-Assets under Control EU/EEA </t>
  </si>
  <si>
    <t>CA-IP-O1c(iii)</t>
  </si>
  <si>
    <t>Crypto-Assets under Control RoW</t>
  </si>
  <si>
    <t>CA-IP-O1d(iii)</t>
  </si>
  <si>
    <t>Insert the amount of any Crypto-Assets under Control detail</t>
  </si>
  <si>
    <t>CA-IP-O1(iv)</t>
  </si>
  <si>
    <t xml:space="preserve">Client Funds (FIAT) held in safeguarded accounts Total </t>
  </si>
  <si>
    <t>CA-IP-O1a(iv)</t>
  </si>
  <si>
    <t>Client Funds (FIAT) held in safeguarded accounts Malta</t>
  </si>
  <si>
    <t>CA-IP-O1b(iv)</t>
  </si>
  <si>
    <t xml:space="preserve">Client Funds (FIAT) held in safeguarded accounts EU/EEA </t>
  </si>
  <si>
    <t>CA-IP-O1c(iv)</t>
  </si>
  <si>
    <t>Client Funds (FIAT) held in safeguarded accounts RoW</t>
  </si>
  <si>
    <t>CA-IP-O1d(iv)</t>
  </si>
  <si>
    <t>Insert the amount of any Client Funds (FIAT) held in safeguarded accounts detail</t>
  </si>
  <si>
    <t>CA-IP-O1(v)</t>
  </si>
  <si>
    <t>Others Total</t>
  </si>
  <si>
    <t>CA-IP-O1a(v)</t>
  </si>
  <si>
    <t>Others Malta</t>
  </si>
  <si>
    <t>CA-IP-O1b(v)</t>
  </si>
  <si>
    <t>Others EU/EEA</t>
  </si>
  <si>
    <t>CA-IP-O1c(v)</t>
  </si>
  <si>
    <t>Others RoW</t>
  </si>
  <si>
    <t>CA-IP-O1d(v)</t>
  </si>
  <si>
    <t>Insert detail on Other items held off balance sheet</t>
  </si>
  <si>
    <t>CA-IP-I1aEur</t>
  </si>
  <si>
    <t>Custody and Administration of crypto-assets Revenue - Malta Eur</t>
  </si>
  <si>
    <t>CA-IP-I1bEur</t>
  </si>
  <si>
    <t>Custody and Administration of crypto-assets Revenue - EU/EEA Eur</t>
  </si>
  <si>
    <t>CA-IP-I1cEur</t>
  </si>
  <si>
    <t>Custody and Administration of crypto-assets Revenue - RoW Eur</t>
  </si>
  <si>
    <t>CA-IP-I1dEur</t>
  </si>
  <si>
    <t>Custody and Administration of crypto-assets Revenue - Total Eur</t>
  </si>
  <si>
    <t>CA-IP-I1eEur</t>
  </si>
  <si>
    <t>(i) Withdrawal Fees - Malta Eur</t>
  </si>
  <si>
    <t>CA-IP-I1fEur</t>
  </si>
  <si>
    <t>(i) Withdrawal Fees - EU/EEA Eur</t>
  </si>
  <si>
    <t>CA-IP-I1gEur</t>
  </si>
  <si>
    <t>(i) Withdrawal Fees - RoW Eur</t>
  </si>
  <si>
    <t>CA-IP-I1hEur</t>
  </si>
  <si>
    <t>(i) Withdrawal Fees - Total Eur</t>
  </si>
  <si>
    <t>CA-IP-I1iEur</t>
  </si>
  <si>
    <t>(ii) Other Custody Revenue - Malta Eur</t>
  </si>
  <si>
    <t>CA-IP-I1jEur</t>
  </si>
  <si>
    <t>(ii) Other Custody Revenue - EU/EEA Eur</t>
  </si>
  <si>
    <t>CA-IP-I1kEur</t>
  </si>
  <si>
    <t>(ii) Other Custody Revenue - RoW Eur</t>
  </si>
  <si>
    <t>CA-IP-I1lEur</t>
  </si>
  <si>
    <t>(ii) Other Custody Revenue - Total Eur</t>
  </si>
  <si>
    <t>CA-IP-I2aEur</t>
  </si>
  <si>
    <t>Malta - Operation of a Trading Platform Revenue Eur</t>
  </si>
  <si>
    <t>CA-IP-I2bEur</t>
  </si>
  <si>
    <t>EU/EEA - Operation of a Trading Platform Revenue Eur</t>
  </si>
  <si>
    <t>CA-IP-I2cEur</t>
  </si>
  <si>
    <t>RoW - Operation of a Trading Platform Revenue Eur</t>
  </si>
  <si>
    <t>CA-IP-I2dEur</t>
  </si>
  <si>
    <t>Total - Operation of a Trading Platform Revenue Eur</t>
  </si>
  <si>
    <t>CA-IP-I2eEur</t>
  </si>
  <si>
    <t>Malta - (i) Listing Fees Eur</t>
  </si>
  <si>
    <t>CA-IP-I2fEur</t>
  </si>
  <si>
    <t>EU/EEA - (i) Listing Fees Eur</t>
  </si>
  <si>
    <t>CA-IP-I2gEur</t>
  </si>
  <si>
    <t>RoW - (i) Listing Fees Eur</t>
  </si>
  <si>
    <t>CA-IP-I2hEur</t>
  </si>
  <si>
    <t>Total - (i) Listing Fees Eur</t>
  </si>
  <si>
    <t>CA-IP-I2iEur</t>
  </si>
  <si>
    <t>Malta - (ii) Other Trading Income Eur</t>
  </si>
  <si>
    <t>CA-IP-I2jEur</t>
  </si>
  <si>
    <t>EU/EEA - (ii) Other Trading Income Eur</t>
  </si>
  <si>
    <t>CA-IP-I2kEur</t>
  </si>
  <si>
    <t>RoW - (ii) Other Trading Income Eur</t>
  </si>
  <si>
    <t>CA-IP-I2lEur</t>
  </si>
  <si>
    <t>Total - (ii) Other Trading Income Eur</t>
  </si>
  <si>
    <t>CA-IP-I3aEur</t>
  </si>
  <si>
    <t>Malta - Exchange of Crypto-Assets Revenue Eur</t>
  </si>
  <si>
    <t>CA-IP-I3bEur</t>
  </si>
  <si>
    <t>Malta - (i) Exchange Profit/(Loss) - Crypto for Funds Eur</t>
  </si>
  <si>
    <t>CA-IP-I3cEur</t>
  </si>
  <si>
    <t>Malta - (ii) Exchange Profit/(Loss) - Crypto for Other Crypto-Assets Eur</t>
  </si>
  <si>
    <t>CA-IP-I3dEur</t>
  </si>
  <si>
    <t>Malta - (iii) Other Exchange income Eur</t>
  </si>
  <si>
    <t>CA-IP-I3eEur</t>
  </si>
  <si>
    <t>EU/EEA - Exchange of Crypto-Assets Revenue Eur</t>
  </si>
  <si>
    <t>CA-IP-I3fEur</t>
  </si>
  <si>
    <t>EU/EEA - (i) Exchange Profit/(Loss) - Crypto for Funds Eur</t>
  </si>
  <si>
    <t>CA-IP-I3gEur</t>
  </si>
  <si>
    <t>EU/EEA - (ii) Exchange Profit/(Loss) - Crypto for Other Crypto-Assets Eur</t>
  </si>
  <si>
    <t>CA-IP-I3hEur</t>
  </si>
  <si>
    <t>EU/EEA - (iii) Other Exchange income Eur</t>
  </si>
  <si>
    <t>CA-IP-I3iEur</t>
  </si>
  <si>
    <t>RoW - Exchange of Crypto-Assets Revenue Eur</t>
  </si>
  <si>
    <t>CA-IP-I3jEur</t>
  </si>
  <si>
    <t>RoW - (i) Exchange Profit/(Loss) - Crypto for Funds Eur</t>
  </si>
  <si>
    <t>CA-IP-I3kEur</t>
  </si>
  <si>
    <t>RoW - (ii) Exchange Profit/(Loss) - Crypto for Other Crypto-Assets Eur</t>
  </si>
  <si>
    <t>CA-IP-I3lEur</t>
  </si>
  <si>
    <t>RoW - (iii) Other Exchange income Eur</t>
  </si>
  <si>
    <t>CA-IP-I3mEur</t>
  </si>
  <si>
    <t>Total - Exchange of Crypto-Assets Revenue Eur</t>
  </si>
  <si>
    <t>CA-IP-I3nEur</t>
  </si>
  <si>
    <t>Total - (i) Exchange Profit/(Loss) - Crypto for Funds Eur</t>
  </si>
  <si>
    <t>CA-IP-I3oEur</t>
  </si>
  <si>
    <t>Total - (ii) Exchange Profit/(Loss) - Crypto for Other Crypto-Assets Eur</t>
  </si>
  <si>
    <t>CA-IP-I3pEur</t>
  </si>
  <si>
    <t>Total - (iii) Other Exchange income Eur</t>
  </si>
  <si>
    <t>CA-IP-I4aEur</t>
  </si>
  <si>
    <t>Malta - Execution of Orders Revenue Eur</t>
  </si>
  <si>
    <t>CA-IP-I4bEur</t>
  </si>
  <si>
    <t>Malta - (i) Execution Fees Eur</t>
  </si>
  <si>
    <t>CA-IP-I4cEur</t>
  </si>
  <si>
    <t>Malta - (ii) Other Execution income Eur</t>
  </si>
  <si>
    <t>CA-IP-I4dEur</t>
  </si>
  <si>
    <t>EU/EEA - Execution of Orders Revenue Eur</t>
  </si>
  <si>
    <t>CA-IP-I4eEur</t>
  </si>
  <si>
    <t>EU/EEA - (i) Execution Fees Eur</t>
  </si>
  <si>
    <t>CA-IP-I4fEur</t>
  </si>
  <si>
    <t>EU/EEA - (ii) Other Execution income Eur</t>
  </si>
  <si>
    <t>CA-IP-I4gEur</t>
  </si>
  <si>
    <t>RoW - Execution of Orders Revenue Eur</t>
  </si>
  <si>
    <t>CA-IP-I4hEur</t>
  </si>
  <si>
    <t>RoW - (i) Execution Fees Eur</t>
  </si>
  <si>
    <t>CA-IP-I4iEur</t>
  </si>
  <si>
    <t>RoW - (ii) Other Execution income Eur</t>
  </si>
  <si>
    <t>CA-IP-I4jEur</t>
  </si>
  <si>
    <t>Total - Execution of Orders Revenue Eur</t>
  </si>
  <si>
    <t>CA-IP-I4kEur</t>
  </si>
  <si>
    <t>Total - (i) Execution Fees Eur</t>
  </si>
  <si>
    <t>CA-IP-I4lEur</t>
  </si>
  <si>
    <t>Total - (ii) Other Execution income Eur</t>
  </si>
  <si>
    <t>CA-IP-I5aEur</t>
  </si>
  <si>
    <t>Malta - Placing of Crypto Assets Revenue Eur</t>
  </si>
  <si>
    <t>CA-IP-I5bEur</t>
  </si>
  <si>
    <t>Malta - (i) Placing Fees Eur</t>
  </si>
  <si>
    <t>CA-IP-I5cEur</t>
  </si>
  <si>
    <t>Malta - (ii) Other Placing income Eur</t>
  </si>
  <si>
    <t>CA-IP-I5dEur</t>
  </si>
  <si>
    <t>EU/EEA - Placing of Crypto Assets Revenue Eur</t>
  </si>
  <si>
    <t>CA-IP-I5eEur</t>
  </si>
  <si>
    <t>EU/EEA - (i) Placing Fees Eur</t>
  </si>
  <si>
    <t>CA-IP-I5fEur</t>
  </si>
  <si>
    <t>EU/EEA - (ii) Other Placing income Eur</t>
  </si>
  <si>
    <t>CA-IP-I5gEur</t>
  </si>
  <si>
    <t>RoW - Placing of Crypto Assets Revenue Eur</t>
  </si>
  <si>
    <t>CA-IP-I5hEur</t>
  </si>
  <si>
    <t>RoW - (i) Placing Fees Eur</t>
  </si>
  <si>
    <t>CA-IP-I5iEur</t>
  </si>
  <si>
    <t>RoW - (ii) Other Placing income Eur</t>
  </si>
  <si>
    <t>CA-IP-I5jEur</t>
  </si>
  <si>
    <t>Total - Placing of Crypto Assets Revenue Eur</t>
  </si>
  <si>
    <t>CA-IP-I5kEur</t>
  </si>
  <si>
    <t>Total - (i) Placing Fees Eur</t>
  </si>
  <si>
    <t>CA-IP-I5lEur</t>
  </si>
  <si>
    <t>Total - (ii) Other Placing income Eur</t>
  </si>
  <si>
    <t>CA-IP-I6aEur</t>
  </si>
  <si>
    <t>Malta - Reception and Transmission of Orders Revenue Eur</t>
  </si>
  <si>
    <t>CA-IP-I6bEur</t>
  </si>
  <si>
    <t>Malta - (i) Brokerage Fees Eur</t>
  </si>
  <si>
    <t>CA-IP-I6cEur</t>
  </si>
  <si>
    <t>Malta - (ii) Other Fees from Reception and Transmission or Orders Eur</t>
  </si>
  <si>
    <t>CA-IP-I6dEur</t>
  </si>
  <si>
    <t>EU/EEA - Reception and Transmission of Orders Revenue Eur</t>
  </si>
  <si>
    <t>CA-IP-I6eEur</t>
  </si>
  <si>
    <t>EU/EEA - (i) Brokerage Fees Eur</t>
  </si>
  <si>
    <t>CA-IP-I6fEur</t>
  </si>
  <si>
    <t>EU/EEA - (ii) Other Fees from Reception and Transmission or Orders Eur</t>
  </si>
  <si>
    <t>CA-IP-I6gEur</t>
  </si>
  <si>
    <t>RoW - Reception and Transmission of Orders Revenue Eur</t>
  </si>
  <si>
    <t>CA-IP-I6hEur</t>
  </si>
  <si>
    <t>RoW - (i) Brokerage Fees Eur</t>
  </si>
  <si>
    <t>CA-IP-I6iEur</t>
  </si>
  <si>
    <t>RoW - (ii) Other Fees from Reception and Transmission or Orders Eur</t>
  </si>
  <si>
    <t>CA-IP-I6jEur</t>
  </si>
  <si>
    <t>Total - Reception and Transmission of Orders Revenue Eur</t>
  </si>
  <si>
    <t>CA-IP-I6kEur</t>
  </si>
  <si>
    <t>Total - (i) Brokerage Fees Eur</t>
  </si>
  <si>
    <t>CA-IP-I6lEur</t>
  </si>
  <si>
    <t>Total - (ii) Other Fees from Reception and Transmission or Orders Eur</t>
  </si>
  <si>
    <t>CA-IP-I7aEur</t>
  </si>
  <si>
    <t>Malta - Advice for Crypto Assets Revenue  Eur</t>
  </si>
  <si>
    <t>CA-IP-I7bEur</t>
  </si>
  <si>
    <t>Malta - (i) Consultancy Fee Eur</t>
  </si>
  <si>
    <t>CA-IP-I7cEur</t>
  </si>
  <si>
    <t>Malta - (ii) Other Fees from Investment Advice Eur</t>
  </si>
  <si>
    <t>CA-IP-I7dEur</t>
  </si>
  <si>
    <t>EU/EEA - Advice for Crypto Assets Revenue  Eur</t>
  </si>
  <si>
    <t>CA-IP-I7eEur</t>
  </si>
  <si>
    <t>EU/EEA - (i) Consultancy Fee Eur</t>
  </si>
  <si>
    <t>CA-IP-I7fEur</t>
  </si>
  <si>
    <t>EU/EEA - (ii) Other Fees from Investment Advice Eur</t>
  </si>
  <si>
    <t>CA-IP-I7gEur</t>
  </si>
  <si>
    <t>RoW - Advice for Crypto Assets Revenue  Eur</t>
  </si>
  <si>
    <t>CA-IP-I7hEur</t>
  </si>
  <si>
    <t>RoW - (i) Consultancy Fee Eur</t>
  </si>
  <si>
    <t>CA-IP-I7iEur</t>
  </si>
  <si>
    <t>RoW - (ii) Other Fees from Investment Advice Eur</t>
  </si>
  <si>
    <t>CA-IP-I7jEur</t>
  </si>
  <si>
    <t>Total - Advice for Crypto Assets Revenue  Eur</t>
  </si>
  <si>
    <t>CA-IP-I7kEur</t>
  </si>
  <si>
    <t>Total - (i) Consultancy Fee Eur</t>
  </si>
  <si>
    <t>CA-IP-I7lEur</t>
  </si>
  <si>
    <t>Total - (ii) Other Fees from Investment Advice Eur</t>
  </si>
  <si>
    <t>CA-IP-I8aEur</t>
  </si>
  <si>
    <t>Malta - Portfolio Management on Crypto-Assets Revenue Eur</t>
  </si>
  <si>
    <t>CA-IP-I8bEur</t>
  </si>
  <si>
    <t>Malta - (i) Portfolio Management Fee Eur</t>
  </si>
  <si>
    <t>CA-IP-I8cEur</t>
  </si>
  <si>
    <t>Malta - (ii) Other income from Portfolio Management Eur</t>
  </si>
  <si>
    <t>CA-IP-I8dEur</t>
  </si>
  <si>
    <t>EU/EEA - Portfolio Management on Crypto-Assets Revenue Eur</t>
  </si>
  <si>
    <t>CA-IP-I8eEur</t>
  </si>
  <si>
    <t>EU/EEA - (i) Portfolio Management Fee Eur</t>
  </si>
  <si>
    <t>CA-IP-I8fEur</t>
  </si>
  <si>
    <t>EU/EEA - (ii) Other income from Portfolio Management Eur</t>
  </si>
  <si>
    <t>CA-IP-I8gEur</t>
  </si>
  <si>
    <t>RoW - Portfolio Management on Crypto-Assets Revenue Eur</t>
  </si>
  <si>
    <t>CA-IP-I8hEur</t>
  </si>
  <si>
    <t>RoW - (i) Portfolio Management Fee Eur</t>
  </si>
  <si>
    <t>CA-IP-I8iEur</t>
  </si>
  <si>
    <t>RoW - (ii) Other income from Portfolio Management Eur</t>
  </si>
  <si>
    <t>CA-IP-I8jEur</t>
  </si>
  <si>
    <t>Total - Portfolio Management on Crypto-Assets Revenue Eur</t>
  </si>
  <si>
    <t>CA-IP-I8kEur</t>
  </si>
  <si>
    <t>Total - (i) Portfolio Management Fee Eur</t>
  </si>
  <si>
    <t>CA-IP-I8lEur</t>
  </si>
  <si>
    <t>Total - (ii) Other income from Portfolio Management Eur</t>
  </si>
  <si>
    <t>CA-IP-I9aEur</t>
  </si>
  <si>
    <t>Malta - Transfer Services for Crypto-Assets Revenue Eur</t>
  </si>
  <si>
    <t>CA-IP-I9bEur</t>
  </si>
  <si>
    <t>Malta - (i) Transaction Fees Eur</t>
  </si>
  <si>
    <t>CA-IP-I9cEur</t>
  </si>
  <si>
    <t>Malta - (ii) Other Transfers income Eur</t>
  </si>
  <si>
    <t>CA-IP-I9dEur</t>
  </si>
  <si>
    <t>EU/EEA - Transfer Services for Crypto-Assets Revenue Eur</t>
  </si>
  <si>
    <t>CA-IP-I9eEur</t>
  </si>
  <si>
    <t>EU/EEA - (i) Transaction Fees Eur</t>
  </si>
  <si>
    <t>CA-IP-I9fEur</t>
  </si>
  <si>
    <t>EU/EEA - (ii) Other Transfers income Eur</t>
  </si>
  <si>
    <t>CA-IP-I9gEur</t>
  </si>
  <si>
    <t>RoW - Transfer Services for Crypto-Assets Revenue Eur</t>
  </si>
  <si>
    <t>CA-IP-I9hEur</t>
  </si>
  <si>
    <t>RoW - (i) Transaction Fees Eur</t>
  </si>
  <si>
    <t>CA-IP-I9iEur</t>
  </si>
  <si>
    <t>RoW - (ii) Other Transfers income Eur</t>
  </si>
  <si>
    <t>CA-IP-I9jEur</t>
  </si>
  <si>
    <t>Total - Transfer Services for Crypto-Assets Revenue Eur</t>
  </si>
  <si>
    <t>CA-IP-I9kEur</t>
  </si>
  <si>
    <t>Total - (i) Transaction Fees Eur</t>
  </si>
  <si>
    <t>CA-IP-I9lEur</t>
  </si>
  <si>
    <t>Total - (ii) Other Transfers income Eur</t>
  </si>
  <si>
    <t>CA-IP-I10Eur</t>
  </si>
  <si>
    <t>Income from Other Crypto Services Malta Eur</t>
  </si>
  <si>
    <t>CA-IP-I10aEur</t>
  </si>
  <si>
    <t>Income from Other Crypto Services EU/EEA Eur</t>
  </si>
  <si>
    <t>CA-IP-I10bEur</t>
  </si>
  <si>
    <t>Income from Other Crypto Services RoW Eur</t>
  </si>
  <si>
    <t>CA-IP-I10cEur</t>
  </si>
  <si>
    <t>Income from Other Crypto Services Total Eur</t>
  </si>
  <si>
    <t>CA-IP-I10eEur</t>
  </si>
  <si>
    <t>Net sales of crypto assets held for sale excluding exchange rate changes and other revaluation changes Total Eur</t>
  </si>
  <si>
    <t>CA-IP-I10fEur</t>
  </si>
  <si>
    <t>Net sales of crypto assets held for sale excluding exchange rate changes and other revaluation changes Malta Eur</t>
  </si>
  <si>
    <t>CA-IP-I10gEur</t>
  </si>
  <si>
    <t>Net sales of crypto assets held for sale excluding exchange rate changes and other revaluation changes EU/EEA Eur</t>
  </si>
  <si>
    <t>CA-IP-I10hEur</t>
  </si>
  <si>
    <t>Net sales of crypto assets held for sale excluding exchange rate changes and other revaluation changes RoW Eur</t>
  </si>
  <si>
    <t>CA-IP-I11zEur</t>
  </si>
  <si>
    <t>Other Income Total Eur</t>
  </si>
  <si>
    <t>CA-IP-I11zaEur</t>
  </si>
  <si>
    <t>Other Income Malta Eur</t>
  </si>
  <si>
    <t>CA-IP-I11zbEur</t>
  </si>
  <si>
    <t>Other Income EU/EEA Eur</t>
  </si>
  <si>
    <t>CA-IP-I11zcEur</t>
  </si>
  <si>
    <t>Other Income RoW Eur</t>
  </si>
  <si>
    <t>CA-IP-I11Eur</t>
  </si>
  <si>
    <t>Investment income Malta Eur</t>
  </si>
  <si>
    <t>CA-IP-I11aEur</t>
  </si>
  <si>
    <t>Investment income EU/EEA Eur</t>
  </si>
  <si>
    <t>CA-IP-I11bEur</t>
  </si>
  <si>
    <t>Investment income RoW Eur</t>
  </si>
  <si>
    <t>CA-IP-I11cEur</t>
  </si>
  <si>
    <t>Investment income Total Eur</t>
  </si>
  <si>
    <t>CA-IP-I11dEur</t>
  </si>
  <si>
    <t>Equity Securities Malta Eur</t>
  </si>
  <si>
    <t>CA-IP-I11eEur</t>
  </si>
  <si>
    <t>Equity Securities EU/EEA Eur</t>
  </si>
  <si>
    <t>CA-IP-I11fEur</t>
  </si>
  <si>
    <t>Equity Securities RoW Eur</t>
  </si>
  <si>
    <t>CA-IP-I11gEur</t>
  </si>
  <si>
    <t>Equity Securities Total Eur</t>
  </si>
  <si>
    <t>CA-IP-I11hEur</t>
  </si>
  <si>
    <t>Debt Securities Malta Eur</t>
  </si>
  <si>
    <t>CA-IP-I11iEur</t>
  </si>
  <si>
    <t>Debt Securities EU/EEA Eur</t>
  </si>
  <si>
    <t>CA-IP-I11jEur</t>
  </si>
  <si>
    <t>Debt Securities RoW Eur</t>
  </si>
  <si>
    <t>CA-IP-I11kEur</t>
  </si>
  <si>
    <t>Debt Securities Total Eur</t>
  </si>
  <si>
    <t>CA-IP-I11lEur</t>
  </si>
  <si>
    <t>Crypto-Assets Malta Eur</t>
  </si>
  <si>
    <t>CA-IP-I11mEur</t>
  </si>
  <si>
    <t>Crypto-Assets EU/EEA Eur</t>
  </si>
  <si>
    <t>CA-IP-I11nEur</t>
  </si>
  <si>
    <t>Crypto-Assets RoW Eur</t>
  </si>
  <si>
    <t>CA-IP-I11oEur</t>
  </si>
  <si>
    <t>Crypto-Assets Total Eur</t>
  </si>
  <si>
    <t>CA-IP-I11pEur</t>
  </si>
  <si>
    <t>Income from tother investments held Malta Eur</t>
  </si>
  <si>
    <t>CA-IP-I11qEur</t>
  </si>
  <si>
    <t>Income from tother investments held EU/EEA Eur</t>
  </si>
  <si>
    <t>CA-IP-I11rEur</t>
  </si>
  <si>
    <t>Income from tother investments held RoW Eur</t>
  </si>
  <si>
    <t>CA-IP-I11sEur</t>
  </si>
  <si>
    <t>Income from tother investments held Total Eur</t>
  </si>
  <si>
    <t>CA-IP-I12Eur</t>
  </si>
  <si>
    <t>Gain on disposal of assets Eur</t>
  </si>
  <si>
    <t>CA-IP-I13Eur</t>
  </si>
  <si>
    <t>Onboarding Fees Total Eur</t>
  </si>
  <si>
    <t>CA-IP-I13aEur</t>
  </si>
  <si>
    <t>Onboarding Fees Malta Eur</t>
  </si>
  <si>
    <t>CA-IP-I13bEur</t>
  </si>
  <si>
    <t>Onboarding Fees EU/EEA Eur</t>
  </si>
  <si>
    <t>CA-IP-I13cEur</t>
  </si>
  <si>
    <t>Onboarding Fees RoW Eur</t>
  </si>
  <si>
    <t>CA-IP-I14Eur</t>
  </si>
  <si>
    <t>Withdrawal Fees Total Eur</t>
  </si>
  <si>
    <t>CA-IP-I14aEur</t>
  </si>
  <si>
    <t>Withdrawal Fees Malta Eur</t>
  </si>
  <si>
    <t>CA-IP-I14bEur</t>
  </si>
  <si>
    <t>Withdrawal Fees EU/EEA Eur</t>
  </si>
  <si>
    <t>CA-IP-I14cEur</t>
  </si>
  <si>
    <t>Withdrawal Fees Row Eur</t>
  </si>
  <si>
    <t>CA-IP-I15Eur</t>
  </si>
  <si>
    <t>Account Maintenance fee Total Eur</t>
  </si>
  <si>
    <t>CA-IP-I15aEur</t>
  </si>
  <si>
    <t>Account Maintenance fee Malta Eur</t>
  </si>
  <si>
    <t>CA-IP-I15bEur</t>
  </si>
  <si>
    <t>Account Maintenance fee EU/EEA Eur</t>
  </si>
  <si>
    <t>CA-IP-I15cEur</t>
  </si>
  <si>
    <t>Account Maintenance fee RoW Eur</t>
  </si>
  <si>
    <t>CA-IP-I16Eur</t>
  </si>
  <si>
    <t>CA-IP-I16aEur</t>
  </si>
  <si>
    <t>CA-IP-I16bEur</t>
  </si>
  <si>
    <t>CA-IP-I16cEur</t>
  </si>
  <si>
    <t>CA-IP-I17zEur</t>
  </si>
  <si>
    <t>Finance Income Total Eur</t>
  </si>
  <si>
    <t>CA-IP-I17zaEur</t>
  </si>
  <si>
    <t>Finance Income Malta Eur</t>
  </si>
  <si>
    <t>CA-IP-I17zbEur</t>
  </si>
  <si>
    <t>Finance Income EU/EEA Eur</t>
  </si>
  <si>
    <t>CA-IP-I17zcEur</t>
  </si>
  <si>
    <t>Finance Income RoW Eur</t>
  </si>
  <si>
    <t>CA-IP-I17Eur</t>
  </si>
  <si>
    <t>Unrealised Gain on financial assets measured at fair value through profit or loss Total Eur</t>
  </si>
  <si>
    <t>CA-IP-I17aEur</t>
  </si>
  <si>
    <t>Unrealised Gain on financial assets measured at fair value through profit or loss Malta Eur</t>
  </si>
  <si>
    <t>CA-IP-I17bEur</t>
  </si>
  <si>
    <t>Unrealised Gain on financial assets measured at fair value through profit or loss EU/EEA Eur</t>
  </si>
  <si>
    <t>CA-IP-I17cEur</t>
  </si>
  <si>
    <t>Unrealised Gain on financial assets measured at fair value through profit or loss RoW Eur</t>
  </si>
  <si>
    <t>CA-IP-I18Eur</t>
  </si>
  <si>
    <t>Realised Gain on financial assets measured at fair value through profit or loss Total Eur</t>
  </si>
  <si>
    <t>CA-IP-I18aEur</t>
  </si>
  <si>
    <t>Realised Gain on financial assets measured at fair value through profit or loss Malta Eur</t>
  </si>
  <si>
    <t>CA-IP-I18bEur</t>
  </si>
  <si>
    <t>Realised Gain on financial assets measured at fair value through profit or loss EU/EEA Eur</t>
  </si>
  <si>
    <t>CA-IP-I18cEur</t>
  </si>
  <si>
    <t>Realised Gain on financial assets measured at fair value through profit or loss RoW Eur</t>
  </si>
  <si>
    <t>CA-IP-I19Eur</t>
  </si>
  <si>
    <t>Realised Gain on foreign exchange differences Total Eur</t>
  </si>
  <si>
    <t>CA-IP-I19aEur</t>
  </si>
  <si>
    <t>Realised Gain on foreign exchange differences Malta Eur</t>
  </si>
  <si>
    <t>CA-IP-I19bEur</t>
  </si>
  <si>
    <t>Realised Gain on foreign exchange differences EU/EEA Eur</t>
  </si>
  <si>
    <t>CA-IP-I19cEur</t>
  </si>
  <si>
    <t>Realised Gain on foreign exchange differences RoW Eur</t>
  </si>
  <si>
    <t>CA-IP-I20Eur</t>
  </si>
  <si>
    <t>Unrealised Gain on foreign exchange differences Total Eur</t>
  </si>
  <si>
    <t>CA-IP-I20aEur</t>
  </si>
  <si>
    <t>Unrealised Gain on foreign exchange differences Malta Eur</t>
  </si>
  <si>
    <t>CA-IP-I20bEur</t>
  </si>
  <si>
    <t>Unrealised Gain on foreign exchange differences EU/EEA Eur</t>
  </si>
  <si>
    <t>CA-IP-I20cEur</t>
  </si>
  <si>
    <t>Unrealised Gain on foreign exchange differences RoW Eur</t>
  </si>
  <si>
    <t>CA-IP-I21Eur</t>
  </si>
  <si>
    <t>Gain on financial assets attributable to clients measured at amortised cost Total Eur</t>
  </si>
  <si>
    <t>CA-IP-I21aEur</t>
  </si>
  <si>
    <t>Gain on financial assets attributable to clients measured at amortised cost Malta Eur</t>
  </si>
  <si>
    <t>CA-IP-I21bEur</t>
  </si>
  <si>
    <t>Gain on financial assets attributable to clients measured at amortised cost EU/EEA Eur</t>
  </si>
  <si>
    <t>CA-IP-I21cEur</t>
  </si>
  <si>
    <t>Gain on financial assets attributable to clients measured at amortised cost RoW Eur</t>
  </si>
  <si>
    <t>CA-IP-I22Eur</t>
  </si>
  <si>
    <t>Gain on financial assets measured at amortised cost Total Eur</t>
  </si>
  <si>
    <t>CA-IP-I22aEur</t>
  </si>
  <si>
    <t>Gain on financial assets measured at amortised cost Malta Eur</t>
  </si>
  <si>
    <t>CA-IP-I22bEur</t>
  </si>
  <si>
    <t>Gain on financial assets measured at amortised cost EU/EEA Eur</t>
  </si>
  <si>
    <t>CA-IP-I22cEur</t>
  </si>
  <si>
    <t>Gain on financial assets measured at amortised cost RoW Eur</t>
  </si>
  <si>
    <t>CA-IP-I23Eur</t>
  </si>
  <si>
    <t>Interest income from bank deposits - own funds Total Eur</t>
  </si>
  <si>
    <t>CA-IP-I23aEur</t>
  </si>
  <si>
    <t>Interest income from bank deposits - own funds Malta Eur</t>
  </si>
  <si>
    <t>CA-IP-I23bEur</t>
  </si>
  <si>
    <t>Interest income from bank deposits - own funds EU/EEA Eur</t>
  </si>
  <si>
    <t>CA-IP-I23cEur</t>
  </si>
  <si>
    <t>Interest income from bank deposits - own funds RoW Eur</t>
  </si>
  <si>
    <t>CA-IP-I24Eur</t>
  </si>
  <si>
    <t>Interest income from bank deposits - clients' fund Total Eur</t>
  </si>
  <si>
    <t>CA-IP-I24aEur</t>
  </si>
  <si>
    <t>Interest income from bank deposits - clients' fund Malta Eur</t>
  </si>
  <si>
    <t>CA-IP-I24bEur</t>
  </si>
  <si>
    <t>Interest income from bank deposits - clients' fund EU/EEA Eur</t>
  </si>
  <si>
    <t>CA-IP-I24cEur</t>
  </si>
  <si>
    <t>Interest income from bank deposits - clients' fund RoW Eur</t>
  </si>
  <si>
    <t>CA-IP-I25Eur</t>
  </si>
  <si>
    <t>Interest income from loans and advances granted to group entities - Loans in FIAT Total Eur</t>
  </si>
  <si>
    <t>CA-IP-I25aEur</t>
  </si>
  <si>
    <t>Interest income from loans and advances granted to group entities - Loans in FIAT Malta Eur</t>
  </si>
  <si>
    <t>CA-IP-I25bEur</t>
  </si>
  <si>
    <t>Interest income from loans and advances granted to group entities - Loans in FIAT EU/EEA Eur</t>
  </si>
  <si>
    <t>CA-IP-I25cEur</t>
  </si>
  <si>
    <t>Interest income from loans and advances granted to group entities - Loans in FIAT RoW Eur</t>
  </si>
  <si>
    <t>CA-IP-I26Eur</t>
  </si>
  <si>
    <t>Interest income from loans and advances granted to third-party entities - Loans in FIAT Total Eur</t>
  </si>
  <si>
    <t>CA-IP-I26bEur</t>
  </si>
  <si>
    <t>Interest income from loans and advances granted to third-party entities - Loans in FIAT Malta Eur</t>
  </si>
  <si>
    <t>CA-IP-I26cEur</t>
  </si>
  <si>
    <t>Interest income from loans and advances granted to third-party entities - Loans in FIAT EU/EEA Eur</t>
  </si>
  <si>
    <t>CA-IP-I26dEur</t>
  </si>
  <si>
    <t>Interest income from loans and advances granted to third-party entities - Loans in FIAT RoW Eur</t>
  </si>
  <si>
    <t>CA-IP-I27Eur</t>
  </si>
  <si>
    <t>Interest income from loans and advances granted to group entities - Loans in Crypto Total Eur</t>
  </si>
  <si>
    <t>CA-IP-I27aEur</t>
  </si>
  <si>
    <t>Interest income from loans and advances granted to group entities - Loans in Crypto Malta Eur</t>
  </si>
  <si>
    <t>CA-IP-I27bEur</t>
  </si>
  <si>
    <t>Interest income from loans and advances granted to group entities - Loans in Crypto EU/EEA Eur</t>
  </si>
  <si>
    <t>CA-IP-I27cEur</t>
  </si>
  <si>
    <t>Interest income from loans and advances granted to group entities - Loans in Crypto RoW Eur</t>
  </si>
  <si>
    <t>CA-IP-I28Eur</t>
  </si>
  <si>
    <t>Interest income from loans and advances granted to third-party entities - Loans in Crypto Eur</t>
  </si>
  <si>
    <t>CA-IP-I28bEur</t>
  </si>
  <si>
    <t>Interest income from loans and advances granted to third-party entities - Loans in Crypto details Malta Eur</t>
  </si>
  <si>
    <t>CA-IP-I28cEur</t>
  </si>
  <si>
    <t>Interest income from loans and advances granted to third-party entities - Loans in Crypto details EU/EEA Eur</t>
  </si>
  <si>
    <t>CA-IP-I28dEur</t>
  </si>
  <si>
    <t>Interest income from loans and advances granted to third-party entities - Loans in Crypto details RoW Eur</t>
  </si>
  <si>
    <t>CA-IP-I29Eur</t>
  </si>
  <si>
    <t>Other remaining finance income Total Eur</t>
  </si>
  <si>
    <t>CA-IP-I29bEur</t>
  </si>
  <si>
    <t>Other remaining finance income Malta Eur</t>
  </si>
  <si>
    <t>CA-IP-I29cEur</t>
  </si>
  <si>
    <t>Other remaining finance income EU/EEA Eur</t>
  </si>
  <si>
    <t>CA-IP-I29dEur</t>
  </si>
  <si>
    <t>Other remaining finance income RoW Eur</t>
  </si>
  <si>
    <t>CA-IP-E1zEur</t>
  </si>
  <si>
    <t>Direct Costs Total Eur</t>
  </si>
  <si>
    <t>CA-IP-E1zaEur</t>
  </si>
  <si>
    <t>Direct Costs Malta Eur</t>
  </si>
  <si>
    <t>CA-IP-E1zbEur</t>
  </si>
  <si>
    <t>Direct Costs EU/EEA Eur</t>
  </si>
  <si>
    <t>CA-IP-E1zcEur</t>
  </si>
  <si>
    <t>Direct Costs RoW Eur</t>
  </si>
  <si>
    <t>CA-IP-E1Eur</t>
  </si>
  <si>
    <t>Commissions directly related to the acquisition of gross revenue derived from Crypto activities, paid or payable to third parties Total Eur</t>
  </si>
  <si>
    <t>CA-IP-E1aEur</t>
  </si>
  <si>
    <t>Commissions directly related to the acquisition of gross revenue derived from Crypto activities, paid or payable to third parties Malta Eur</t>
  </si>
  <si>
    <t>CA-IP-E1bEur</t>
  </si>
  <si>
    <t>Commissions directly related to the acquisition of gross revenue derived from Crypto activities, paid or payable to third parties EU/EEA Eur</t>
  </si>
  <si>
    <t>CA-IP-E1cEur</t>
  </si>
  <si>
    <t>Commissions directly related to the acquisition of gross revenue derived from Crypto activities, paid or payable to third parties RoW Eur</t>
  </si>
  <si>
    <t>CA-IP-E2Eur</t>
  </si>
  <si>
    <t>Fees, brokerage and other charges paid to exchanges and intermediate brokers for the purpose of executing, registering and/or clearing transactions Total Eur</t>
  </si>
  <si>
    <t>CA-IP-E2aEur</t>
  </si>
  <si>
    <t>Fees, brokerage and other charges paid to exchanges and intermediate brokers for the purpose of executing, registering and/or clearing transactions Malta Eur</t>
  </si>
  <si>
    <t>CA-IP-E2bEur</t>
  </si>
  <si>
    <t>Fees, brokerage and other charges paid to exchanges and intermediate brokers for the purpose of executing, registering and/or clearing transactions EU/EEA Eur</t>
  </si>
  <si>
    <t>CA-IP-E2cEur</t>
  </si>
  <si>
    <t>Fees, brokerage and other charges paid to exchanges and intermediate brokers for the purpose of executing, registering and/or clearing transactions RoW Eur</t>
  </si>
  <si>
    <t>CA-IP-E3Eur</t>
  </si>
  <si>
    <t>Other commissions payable not related to Crypto Services Total Eur</t>
  </si>
  <si>
    <t>CA-IP-E3bEur</t>
  </si>
  <si>
    <t>Other commissions payable not related to Crypto Services Malta Eur</t>
  </si>
  <si>
    <t>CA-IP-E3cEur</t>
  </si>
  <si>
    <t>Other commissions payable not related to Crypto Services EU/EEA Eur</t>
  </si>
  <si>
    <t>CA-IP-E3dEur</t>
  </si>
  <si>
    <t>Other commissions payable not related to Crypto Services RoW Eur</t>
  </si>
  <si>
    <t>CA-IP-E4zEur</t>
  </si>
  <si>
    <t>Operating/Administrative Expenses Total Eur</t>
  </si>
  <si>
    <t>CA-IP-E4zaEur</t>
  </si>
  <si>
    <t>Operating/Administrative Expenses Malta Eur</t>
  </si>
  <si>
    <t>CA-IP-E4zbEur</t>
  </si>
  <si>
    <t>Operating/Administrative Expenses EU/EEA Eur</t>
  </si>
  <si>
    <t>CA-IP-E4zcEur</t>
  </si>
  <si>
    <t>Operating/Administrative Expenses RoW Eur</t>
  </si>
  <si>
    <t>CA-IP-E4Eur</t>
  </si>
  <si>
    <t>Depreciation expense - Property, Plant and Equipment Total Eur</t>
  </si>
  <si>
    <t>CA-IP-E4aEur</t>
  </si>
  <si>
    <t>Depreciation expense - Property, Plant and Equipment Malta Eur</t>
  </si>
  <si>
    <t>CA-IP-E4bEur</t>
  </si>
  <si>
    <t>Depreciation expense - Property, Plant and Equipment EU/EEA Eur</t>
  </si>
  <si>
    <t>CA-IP-E4cEur</t>
  </si>
  <si>
    <t>Depreciation expense - Property, Plant and Equipment RoW Eur</t>
  </si>
  <si>
    <t>CA-IP-E5Eur</t>
  </si>
  <si>
    <t>Depreciation expense - Right of use of asset Total Eur</t>
  </si>
  <si>
    <t>CA-IP-E5aEur</t>
  </si>
  <si>
    <t>Depreciation expense - Right of use of asset Malta Eur</t>
  </si>
  <si>
    <t>CA-IP-E5bEur</t>
  </si>
  <si>
    <t>Depreciation expense - Right of use of asset EU/EEA Eur</t>
  </si>
  <si>
    <t>CA-IP-E5cEur</t>
  </si>
  <si>
    <t>Depreciation expense - Right of use of asset RoW Eur</t>
  </si>
  <si>
    <t>CA-IP-E6Eur</t>
  </si>
  <si>
    <t>Amortisation - Intangible assets Total Eur</t>
  </si>
  <si>
    <t>CA-IP-E6aEur</t>
  </si>
  <si>
    <t>Amortisation - Intangible assets Malta Eur</t>
  </si>
  <si>
    <t>CA-IP-E6bEur</t>
  </si>
  <si>
    <t>Amortisation - Intangible assets EU/EEA Eur</t>
  </si>
  <si>
    <t>CA-IP-E6cEur</t>
  </si>
  <si>
    <t>Amortisation - Intangible assets RoW Eur</t>
  </si>
  <si>
    <t>CA-IP-E7Eur</t>
  </si>
  <si>
    <t>Impairment of tangible or intangible assets Total Eur</t>
  </si>
  <si>
    <t>CA-IP-E7aEur</t>
  </si>
  <si>
    <t>Impairment of tangible or intangible assets Malta Eur</t>
  </si>
  <si>
    <t>CA-IP-E7bEur</t>
  </si>
  <si>
    <t>Impairment of tangible or intangible assets EU/EEA Eur</t>
  </si>
  <si>
    <t>CA-IP-E7cEur</t>
  </si>
  <si>
    <t>Impairment of tangible or intangible assets RoW Eur</t>
  </si>
  <si>
    <t>CA-IP-E8Eur</t>
  </si>
  <si>
    <t>Loss on disposal of Assets Total Eur</t>
  </si>
  <si>
    <t>CA-IP-E8aEur</t>
  </si>
  <si>
    <t>Loss on disposal of Assets Malta Eur</t>
  </si>
  <si>
    <t>CA-IP-E8bEur</t>
  </si>
  <si>
    <t>Loss on disposal of Assets EU/EEA Eur</t>
  </si>
  <si>
    <t>CA-IP-E8cEur</t>
  </si>
  <si>
    <t>Loss on disposal of Assets RoW Eur</t>
  </si>
  <si>
    <t>CA-IP-E9Eur</t>
  </si>
  <si>
    <t>Increase/ decrease in provisions Total Eur</t>
  </si>
  <si>
    <t>CA-IP-E9aEur</t>
  </si>
  <si>
    <t>Increase/ decrease in provisions Malta Eur</t>
  </si>
  <si>
    <t>CA-IP-E9bEur</t>
  </si>
  <si>
    <t>Increase/ decrease in provisions EU/EEA Eur</t>
  </si>
  <si>
    <t>CA-IP-E9cEur</t>
  </si>
  <si>
    <t>Increase/ decrease in provisions RoW Eur</t>
  </si>
  <si>
    <t>CA-IP-E10Eur</t>
  </si>
  <si>
    <t>Changes in expected credit loss Total Eur</t>
  </si>
  <si>
    <t>CA-IP-E10aEur</t>
  </si>
  <si>
    <t>Changes in expected credit loss Malta Eur</t>
  </si>
  <si>
    <t>CA-IP-E10bEur</t>
  </si>
  <si>
    <t>Changes in expected credit loss EU/EEA Eur</t>
  </si>
  <si>
    <t>CA-IP-E10cEur</t>
  </si>
  <si>
    <t>Changes in expected credit loss RoW Eur</t>
  </si>
  <si>
    <t>CA-IP-E11Eur</t>
  </si>
  <si>
    <t>Bad debts Total Eur</t>
  </si>
  <si>
    <t>CA-IP-E11aEur</t>
  </si>
  <si>
    <t>Bad debts Malta Eur</t>
  </si>
  <si>
    <t>CA-IP-E11bEur</t>
  </si>
  <si>
    <t>Bad debts EU/EEA Eur</t>
  </si>
  <si>
    <t>CA-IP-E11cEur</t>
  </si>
  <si>
    <t>Bad debts RoW Eur</t>
  </si>
  <si>
    <t>CA-IP-E12Eur</t>
  </si>
  <si>
    <t>Directors' Remuneration Total Eur</t>
  </si>
  <si>
    <t>CA-IP-E12aEur</t>
  </si>
  <si>
    <t>Directors' Remuneration Malta Eur</t>
  </si>
  <si>
    <t>CA-IP-E12bEur</t>
  </si>
  <si>
    <t>Directors' Remuneration EU/EEA Eur</t>
  </si>
  <si>
    <t>CA-IP-E12cEur</t>
  </si>
  <si>
    <t>Directors' Remuneration RoW Eur</t>
  </si>
  <si>
    <t>CA-IP-E13Eur</t>
  </si>
  <si>
    <t>Wages and Salaries Total Eur</t>
  </si>
  <si>
    <t>CA-IP-E13aEur</t>
  </si>
  <si>
    <t>Wages and Salaries Malta Eur</t>
  </si>
  <si>
    <t>CA-IP-E13bEur</t>
  </si>
  <si>
    <t>Wages and Salaries EU/EEA Eur</t>
  </si>
  <si>
    <t>CA-IP-E13cEur</t>
  </si>
  <si>
    <t>Wages and Salaries RoW Eur</t>
  </si>
  <si>
    <t>CA-IP-E14Eur</t>
  </si>
  <si>
    <t>Other Staff benefit expenses Total Eur</t>
  </si>
  <si>
    <t>CA-IP-E14aEur</t>
  </si>
  <si>
    <t>Other Staff benefit expenses Malta Eur</t>
  </si>
  <si>
    <t>CA-IP-E14bEur</t>
  </si>
  <si>
    <t>Other Staff benefit expenses EU/EEA Eur</t>
  </si>
  <si>
    <t>CA-IP-E14cEur</t>
  </si>
  <si>
    <t>Other Staff benefit expenses RoW Eur</t>
  </si>
  <si>
    <t>CA-IP-E15Eur</t>
  </si>
  <si>
    <t>Legal Fees Total Eur</t>
  </si>
  <si>
    <t>CA-IP-E15aEur</t>
  </si>
  <si>
    <t>Legal Fees Malta Eur</t>
  </si>
  <si>
    <t>CA-IP-E15bEur</t>
  </si>
  <si>
    <t>Legal Fees EU/EEA Eur</t>
  </si>
  <si>
    <t>CA-IP-E15cEur</t>
  </si>
  <si>
    <t>Legal Fees RoW Eur</t>
  </si>
  <si>
    <t>CA-IP-E16Eur</t>
  </si>
  <si>
    <t>Professional Fees Total Eur</t>
  </si>
  <si>
    <t>CA-IP-E16aEur</t>
  </si>
  <si>
    <t>Professional Fees Malta Eur</t>
  </si>
  <si>
    <t>CA-IP-E16bEur</t>
  </si>
  <si>
    <t>Professional Fees EU/EEA Eur</t>
  </si>
  <si>
    <t>CA-IP-E16cEur</t>
  </si>
  <si>
    <t>Professional Fees RoW Eur</t>
  </si>
  <si>
    <t>CA-IP-E17Eur</t>
  </si>
  <si>
    <t>Research and development expenses Total Eur</t>
  </si>
  <si>
    <t>CA-IP-E17aEur</t>
  </si>
  <si>
    <t>Research and development expenses Malta Eur</t>
  </si>
  <si>
    <t>CA-IP-E17bEur</t>
  </si>
  <si>
    <t>Research and development expenses EU/EEA Eur</t>
  </si>
  <si>
    <t>CA-IP-E17cEur</t>
  </si>
  <si>
    <t>Research and development expenses RoW Eur</t>
  </si>
  <si>
    <t>CA-IP-E18Eur</t>
  </si>
  <si>
    <t>Other IT &amp; Systems costs Total Eur</t>
  </si>
  <si>
    <t>CA-IP-E18aEur</t>
  </si>
  <si>
    <t>Other IT &amp; Systems costs Malta Eur</t>
  </si>
  <si>
    <t>CA-IP-E18bEur</t>
  </si>
  <si>
    <t>Other IT &amp; Systems costs EU/EEA Eur</t>
  </si>
  <si>
    <t>CA-IP-E18cEur</t>
  </si>
  <si>
    <t>Other IT &amp; Systems costs RoW Eur</t>
  </si>
  <si>
    <t>CA-IP-E19Eur</t>
  </si>
  <si>
    <t>Repairs and maintenance fee Total Eur</t>
  </si>
  <si>
    <t>CA-IP-E19aEur</t>
  </si>
  <si>
    <t>Repairs and maintenance fee Malta Eur</t>
  </si>
  <si>
    <t>CA-IP-E19bEur</t>
  </si>
  <si>
    <t>Repairs and maintenance fee EU/EEA Eur</t>
  </si>
  <si>
    <t>CA-IP-E19cEur</t>
  </si>
  <si>
    <t>Repairs and maintenance fee RoW Eur</t>
  </si>
  <si>
    <t>CA-IP-E20Eur</t>
  </si>
  <si>
    <t>Audit Fees Total Eur</t>
  </si>
  <si>
    <t>CA-IP-E20aEur</t>
  </si>
  <si>
    <t>Audit Fees Malta Eur</t>
  </si>
  <si>
    <t>CA-IP-E20bEur</t>
  </si>
  <si>
    <t>Audit Fees EU/EEA Eur</t>
  </si>
  <si>
    <t>CA-IP-E20cEur</t>
  </si>
  <si>
    <t>Audit Fees RoW Eur</t>
  </si>
  <si>
    <t>CA-IP-E21Eur</t>
  </si>
  <si>
    <t>MFSA Supervisory Fee Eur</t>
  </si>
  <si>
    <t>CA-IP-E22Eur</t>
  </si>
  <si>
    <t>Custody Fee Total Eur</t>
  </si>
  <si>
    <t>CA-IP-E22aEur</t>
  </si>
  <si>
    <t>Custody Fee Malta Eur</t>
  </si>
  <si>
    <t>CA-IP-E22bEur</t>
  </si>
  <si>
    <t>Custody Fee EU/EEA Eur</t>
  </si>
  <si>
    <t>CA-IP-E22cEur</t>
  </si>
  <si>
    <t>Custody Fee RoW Eur</t>
  </si>
  <si>
    <t>CA-IP-E23Eur</t>
  </si>
  <si>
    <t>Bank Charges Total Eur</t>
  </si>
  <si>
    <t>CA-IP-E23aEur</t>
  </si>
  <si>
    <t>Bank Charges Malta Eur</t>
  </si>
  <si>
    <t>CA-IP-E23bEur</t>
  </si>
  <si>
    <t>Bank Charges EU/EEA Eur</t>
  </si>
  <si>
    <t>CA-IP-E23cEur</t>
  </si>
  <si>
    <t>Bank Charges RoW Eur</t>
  </si>
  <si>
    <t>CA-IP-E24Eur</t>
  </si>
  <si>
    <t>Rental Expenses Total Eur</t>
  </si>
  <si>
    <t>CA-IP-E24aEur</t>
  </si>
  <si>
    <t>Rental Expenses Malta Eur</t>
  </si>
  <si>
    <t>CA-IP-E24bEur</t>
  </si>
  <si>
    <t>Rental Expenses EU/EEA Eur</t>
  </si>
  <si>
    <t>CA-IP-E24cEur</t>
  </si>
  <si>
    <t>Rental Expenses RoW Eur</t>
  </si>
  <si>
    <t>CA-IP-E25Eur</t>
  </si>
  <si>
    <t>Insurance Expenses Total Eur</t>
  </si>
  <si>
    <t>CA-IP-E25aEur</t>
  </si>
  <si>
    <t>Insurance Expenses Malta Eur</t>
  </si>
  <si>
    <t>CA-IP-E25bEur</t>
  </si>
  <si>
    <t>Insurance Expenses EU/EEA Eur</t>
  </si>
  <si>
    <t>CA-IP-E25cEur</t>
  </si>
  <si>
    <t>Insurance Expenses RoW Eur</t>
  </si>
  <si>
    <t>CA-IP-E26Eur</t>
  </si>
  <si>
    <t>Marketing and Promotion Expenses Total Eur</t>
  </si>
  <si>
    <t>CA-IP-E26aEur</t>
  </si>
  <si>
    <t>Marketing and Promotion Expenses Malta Eur</t>
  </si>
  <si>
    <t>CA-IP-E26bEur</t>
  </si>
  <si>
    <t>Marketing and Promotion Expenses EU/EEA Eur</t>
  </si>
  <si>
    <t>CA-IP-E26cEur</t>
  </si>
  <si>
    <t>Marketing and Promotion Expenses RoW Eur</t>
  </si>
  <si>
    <t>CA-IP-E27Eur</t>
  </si>
  <si>
    <t>Non-recurrent expenses from non-ordinary activities Total Eur</t>
  </si>
  <si>
    <t>CA-IP-E27aEur</t>
  </si>
  <si>
    <t>Non-recurrent expenses from non-ordinary activities Malta Eur</t>
  </si>
  <si>
    <t>CA-IP-E27bEur</t>
  </si>
  <si>
    <t>Non-recurrent expenses from non-ordinary activities EU/EEA Eur</t>
  </si>
  <si>
    <t>CA-IP-E27cEur</t>
  </si>
  <si>
    <t>Non-recurrent expenses from non-ordinary activities RoW Eur</t>
  </si>
  <si>
    <t>CA-IP-E28Eur</t>
  </si>
  <si>
    <t>Lease expenses Total Eur</t>
  </si>
  <si>
    <t>CA-IP-E28aEur</t>
  </si>
  <si>
    <t>Lease expenses Malta Eur</t>
  </si>
  <si>
    <t>CA-IP-E28bEur</t>
  </si>
  <si>
    <t>Lease expenses EU/EEA Eur</t>
  </si>
  <si>
    <t>CA-IP-E28cEur</t>
  </si>
  <si>
    <t>Lease expenses RoW Eur</t>
  </si>
  <si>
    <t>CA-IP-E29Eur</t>
  </si>
  <si>
    <t>Outsourcing fees Total Eur</t>
  </si>
  <si>
    <t>CA-IP-E29aEur</t>
  </si>
  <si>
    <t>Outsourcing fees Malta Eur</t>
  </si>
  <si>
    <t>CA-IP-E29bEur</t>
  </si>
  <si>
    <t>Outsourcing fees EU/EEA Eur</t>
  </si>
  <si>
    <t>CA-IP-E29cEur</t>
  </si>
  <si>
    <t>Outsourcing fees RoW Eur</t>
  </si>
  <si>
    <t>CA-IP-E30Eur</t>
  </si>
  <si>
    <t>Consultation expenses Total Eur</t>
  </si>
  <si>
    <t>CA-IP-E30aEur</t>
  </si>
  <si>
    <t>Consultation expenses Malta Eur</t>
  </si>
  <si>
    <t>CA-IP-E30bEur</t>
  </si>
  <si>
    <t>Consultation expenses EU/EEA Eur</t>
  </si>
  <si>
    <t>CA-IP-E30cEur</t>
  </si>
  <si>
    <t>Consultation expenses RoW Eur</t>
  </si>
  <si>
    <t>CA-IP-E31Eur</t>
  </si>
  <si>
    <t>Other administrative expenses Total Eur</t>
  </si>
  <si>
    <t>CA-IP-E31bEur</t>
  </si>
  <si>
    <t>Other administrative expenses Malta Eur</t>
  </si>
  <si>
    <t>CA-IP-E31cEur</t>
  </si>
  <si>
    <t>Other administrative expenses EU/EEA Eur</t>
  </si>
  <si>
    <t>CA-IP-E31dEur</t>
  </si>
  <si>
    <t>Other administrative expenses RoW Eur</t>
  </si>
  <si>
    <t>CA-IP-E32zEur</t>
  </si>
  <si>
    <t>Finance Costs Total Eur</t>
  </si>
  <si>
    <t>CA-IP-E32zaEur</t>
  </si>
  <si>
    <t>Finance Costs Malta Eur</t>
  </si>
  <si>
    <t>CA-IP-E32zbEur</t>
  </si>
  <si>
    <t>Finance Costs EU/EEA Eur</t>
  </si>
  <si>
    <t>CA-IP-E32zcEur</t>
  </si>
  <si>
    <t>Finance Costs RoW Eur</t>
  </si>
  <si>
    <t>CA-IP-E32Eur</t>
  </si>
  <si>
    <t>Unrealised losses on financial assets measured at fair value through profit or loss Total Eur</t>
  </si>
  <si>
    <t>CA-IP-E32aEur</t>
  </si>
  <si>
    <t>Unrealised losses on financial assets measured at fair value through profit or loss Malta Eur</t>
  </si>
  <si>
    <t>CA-IP-E32bEur</t>
  </si>
  <si>
    <t>Unrealised losses on financial assets measured at fair value through profit or loss EU/EEA Eur</t>
  </si>
  <si>
    <t>CA-IP-E32cEur</t>
  </si>
  <si>
    <t>Unrealised losses on financial assets measured at fair value through profit or loss RoW Eur</t>
  </si>
  <si>
    <t>CA-IP-E33Eur</t>
  </si>
  <si>
    <t>Realised losses on financial assets measured at fair value through profit or loss Total Eur</t>
  </si>
  <si>
    <t>CA-IP-E33aEur</t>
  </si>
  <si>
    <t>Realised losses on financial assets measured at fair value through profit or loss Malta Eur</t>
  </si>
  <si>
    <t>CA-IP-E33bEur</t>
  </si>
  <si>
    <t>Realised losses on financial assets measured at fair value through profit or loss EU/EEA Eur</t>
  </si>
  <si>
    <t>CA-IP-E33cEur</t>
  </si>
  <si>
    <t>Realised losses on financial assets measured at fair value through profit or loss RoW Eur</t>
  </si>
  <si>
    <t>CA-IP-E34Eur</t>
  </si>
  <si>
    <t>Realised loss on foreign exchange differences Total Eur</t>
  </si>
  <si>
    <t>CA-IP-E34aEur</t>
  </si>
  <si>
    <t>Realised loss on foreign exchange differences Malta Eur</t>
  </si>
  <si>
    <t>CA-IP-E34bEur</t>
  </si>
  <si>
    <t>Realised loss on foreign exchange differences EU/EEA Eur</t>
  </si>
  <si>
    <t>CA-IP-E34cEur</t>
  </si>
  <si>
    <t>Realised loss on foreign exchange differences RoW Eur</t>
  </si>
  <si>
    <t>CA-IP-E35Eur</t>
  </si>
  <si>
    <t>Unrealised loss on foreign exchange differences Total Eur</t>
  </si>
  <si>
    <t>CA-IP-E35aEur</t>
  </si>
  <si>
    <t>Unrealised loss on foreign exchange differences Malta Eur</t>
  </si>
  <si>
    <t>CA-IP-E35bEur</t>
  </si>
  <si>
    <t>Unrealised loss on foreign exchange differences EU/EEA Eur</t>
  </si>
  <si>
    <t>CA-IP-E35cEur</t>
  </si>
  <si>
    <t>Unrealised loss on foreign exchange differences RoW Eur</t>
  </si>
  <si>
    <t>CA-IP-E36Eur</t>
  </si>
  <si>
    <t>Loss on financial assets attributable to clients measured at amortised cost Total Eur</t>
  </si>
  <si>
    <t>CA-IP-E36aEur</t>
  </si>
  <si>
    <t>Loss on financial assets attributable to clients measured at amortised cost Malta Eur</t>
  </si>
  <si>
    <t>CA-IP-E36bEur</t>
  </si>
  <si>
    <t>Loss on financial assets attributable to clients measured at amortised cost EU/EEA Eur</t>
  </si>
  <si>
    <t>CA-IP-E36cEur</t>
  </si>
  <si>
    <t>Loss on financial assets attributable to clients measured at amortised cost RoW Eur</t>
  </si>
  <si>
    <t>CA-IP-E37Eur</t>
  </si>
  <si>
    <t>Loss on financial assets measured at amortised cost Total Eur</t>
  </si>
  <si>
    <t>CA-IP-E37aEur</t>
  </si>
  <si>
    <t>Loss on financial assets measured at amortised cost Malta Eur</t>
  </si>
  <si>
    <t>CA-IP-E37bEur</t>
  </si>
  <si>
    <t>Loss on financial assets measured at amortised cost EU/EEA Eur</t>
  </si>
  <si>
    <t>CA-IP-E37cEur</t>
  </si>
  <si>
    <t>Loss on financial assets measured at amortised cost RoW Eur</t>
  </si>
  <si>
    <t>CA-IP-E38Eur</t>
  </si>
  <si>
    <t>Finance cost on lease liabilities Total Eur</t>
  </si>
  <si>
    <t>CA-IP-E38aEur</t>
  </si>
  <si>
    <t>Finance cost on lease liabilities Malta Eur</t>
  </si>
  <si>
    <t>CA-IP-E38bEur</t>
  </si>
  <si>
    <t>Finance cost on lease liabilities EU/EEA Eur</t>
  </si>
  <si>
    <t>CA-IP-E38cEur</t>
  </si>
  <si>
    <t>Finance cost on lease liabilities RoW Eur</t>
  </si>
  <si>
    <t>CA-IP-E39Eur</t>
  </si>
  <si>
    <t>Negative interest paid to banks Total Eur</t>
  </si>
  <si>
    <t>CA-IP-E39aEur</t>
  </si>
  <si>
    <t>Negative interest paid to banks Malta Eur</t>
  </si>
  <si>
    <t>CA-IP-E39bEur</t>
  </si>
  <si>
    <t>Negative interest paid to banks EU/EEA Eur</t>
  </si>
  <si>
    <t>CA-IP-E39cEur</t>
  </si>
  <si>
    <t>Negative interest paid to banks RoW Eur</t>
  </si>
  <si>
    <t>CA-IP-E40Eur</t>
  </si>
  <si>
    <t>Interest expense on loans and advances from group entities - Loans in FIAT Total Eur</t>
  </si>
  <si>
    <t>CA-IP-E40aEur</t>
  </si>
  <si>
    <t>Interest expense on loans and advances from group entities - Loans in FIAT Malta Eur</t>
  </si>
  <si>
    <t>CA-IP-E40bEur</t>
  </si>
  <si>
    <t>Interest expense on loans and advances from group entities - Loans in FIAT EU/EEA Eur</t>
  </si>
  <si>
    <t>CA-IP-E40cEur</t>
  </si>
  <si>
    <t>Interest expense on loans and advances from group entities - Loans in FIAT RoW Eur</t>
  </si>
  <si>
    <t>CA-IP-E41Eur</t>
  </si>
  <si>
    <t>Interest expense on loans and advances from third-party entities - Loans in FIAT Total Eur</t>
  </si>
  <si>
    <t>CA-IP-E41bEur</t>
  </si>
  <si>
    <t>Interest expense on loans and advances from third-party entities - Loans in FIAT Malta Eur</t>
  </si>
  <si>
    <t>CA-IP-E41cEur</t>
  </si>
  <si>
    <t>Interest expense on loans and advances from third-party entities - Loans in FIAT EU/EEA Eur</t>
  </si>
  <si>
    <t>CA-IP-E41dEur</t>
  </si>
  <si>
    <t>Interest expense on loans and advances from third-party entities - Loans in FIAT RoW Eur</t>
  </si>
  <si>
    <t>CA-IP-E42Eur</t>
  </si>
  <si>
    <t>Interest expense on loans and advances from group entities - Loans in Crypto Total Eur</t>
  </si>
  <si>
    <t>CA-IP-E42aEur</t>
  </si>
  <si>
    <t>Interest expense on loans and advances from group entities - Loans in Crypto Malta Eur</t>
  </si>
  <si>
    <t>CA-IP-E42bEur</t>
  </si>
  <si>
    <t>Interest expense on loans and advances from group entities - Loans in Crypto EU/EEA Eur</t>
  </si>
  <si>
    <t>CA-IP-E42cEur</t>
  </si>
  <si>
    <t>Interest expense on loans and advances from group entities - Loans in Crypto RoW Eur</t>
  </si>
  <si>
    <t>CA-IP-E43Eur</t>
  </si>
  <si>
    <t>Interest expense on loans and advances from third-party entities - Loans in Crypto Total Eur</t>
  </si>
  <si>
    <t>CA-IP-E43bEur</t>
  </si>
  <si>
    <t>Interest expense on loans and advances from third-party entities - Loans in Crypto Malta Eur</t>
  </si>
  <si>
    <t>CA-IP-E43cEur</t>
  </si>
  <si>
    <t>Interest expense on loans and advances from third-party entities - Loans in Crypto EU/EEA Eur</t>
  </si>
  <si>
    <t>CA-IP-E43dEur</t>
  </si>
  <si>
    <t>Interest expense on loans and advances from third-party entities - Loans in Crypto RoW Eur</t>
  </si>
  <si>
    <t>CA-IP-E44Eur</t>
  </si>
  <si>
    <t>Other remaining finance costs Total Eur</t>
  </si>
  <si>
    <t>CA-IP-E44bEur</t>
  </si>
  <si>
    <t>Other remaining finance costs Malta Eur</t>
  </si>
  <si>
    <t>CA-IP-E44cEur</t>
  </si>
  <si>
    <t>Other remaining finance costs EU/EEA Eur</t>
  </si>
  <si>
    <t>CA-IP-E44dEur</t>
  </si>
  <si>
    <t>Other remaining finance costs RoW Eur</t>
  </si>
  <si>
    <t>CA-IP-E45zEur</t>
  </si>
  <si>
    <t>Other Expenses Total Eur</t>
  </si>
  <si>
    <t>CA-IP-E45zaEur</t>
  </si>
  <si>
    <t>Other Expenses Malta Eur</t>
  </si>
  <si>
    <t>CA-IP-E45zbEur</t>
  </si>
  <si>
    <t>Other Expenses EU/EEA Eur</t>
  </si>
  <si>
    <t>CA-IP-E45zcEur</t>
  </si>
  <si>
    <t>Other Expenses RoW Eur</t>
  </si>
  <si>
    <t>CA-IP-E45Eur</t>
  </si>
  <si>
    <t>Taxation for the year Total Eur</t>
  </si>
  <si>
    <t>CA-IP-E45aEur</t>
  </si>
  <si>
    <t>Taxation for the year Malta Eur</t>
  </si>
  <si>
    <t>CA-IP-E45bEur</t>
  </si>
  <si>
    <t>Taxation for the year EU/EEA Eur</t>
  </si>
  <si>
    <t>CA-IP-E45cEur</t>
  </si>
  <si>
    <t>Taxation for the year RoW Eur</t>
  </si>
  <si>
    <t>CA-IP-E46Eur</t>
  </si>
  <si>
    <t>Other expenditure Total Eur</t>
  </si>
  <si>
    <t>CA-IP-E46bEur</t>
  </si>
  <si>
    <t>Other expenditure Malta Eur</t>
  </si>
  <si>
    <t>CA-IP-E46cEur</t>
  </si>
  <si>
    <t>Other expenditure EU/EEA Eur</t>
  </si>
  <si>
    <t>CA-IP-E46dEur</t>
  </si>
  <si>
    <t>Other expenditure RoW Eur</t>
  </si>
  <si>
    <t>CA-IP-M1Eur</t>
  </si>
  <si>
    <t>Dividends Total Eur</t>
  </si>
  <si>
    <t>CA-IP-M1aEur</t>
  </si>
  <si>
    <t>Dividends Malta Eur</t>
  </si>
  <si>
    <t>CA-IP-M1bEur</t>
  </si>
  <si>
    <t>Dividends EU/EEA Eur</t>
  </si>
  <si>
    <t>CA-IP-M1cEur</t>
  </si>
  <si>
    <t>Dividends RoW Eur</t>
  </si>
  <si>
    <t>CA-IP-M1dEur</t>
  </si>
  <si>
    <t>(i) Paid in the reporting period Total Eur</t>
  </si>
  <si>
    <t>CA-IP-M1eEur</t>
  </si>
  <si>
    <t>(i) Paid in the reporting period Malta Eur</t>
  </si>
  <si>
    <t>CA-IP-M1fEur</t>
  </si>
  <si>
    <t>(i) Paid in the reporting period EU/EEA Eur</t>
  </si>
  <si>
    <t>CA-IP-M1gEur</t>
  </si>
  <si>
    <t>(i) Paid in the reporting period RoW Eur</t>
  </si>
  <si>
    <t>CA-IP-M1hEur</t>
  </si>
  <si>
    <t>(ii) Proposed but not paid Total Eur</t>
  </si>
  <si>
    <t>CA-IP-M1iEur</t>
  </si>
  <si>
    <t>(ii) Proposed but not paid Malta Eur</t>
  </si>
  <si>
    <t>CA-IP-M1jEur</t>
  </si>
  <si>
    <t>(ii) Proposed but not paid EU/EEA Eur</t>
  </si>
  <si>
    <t>CA-IP-M1kEur</t>
  </si>
  <si>
    <t>(ii) Proposed but not paid RoW Eur</t>
  </si>
  <si>
    <t>CA-IP-C1Eur</t>
  </si>
  <si>
    <t>Gain/Loss on revaluation of intangible assets Eur</t>
  </si>
  <si>
    <t>CA-IP-C2Eur</t>
  </si>
  <si>
    <t>Gain/Loss on revaluation of fixed assets Eur</t>
  </si>
  <si>
    <t>CA-IP-C3Eur</t>
  </si>
  <si>
    <t>Unrealised gain/loss on financial assets measured at fair value through other comprehensive income Eur</t>
  </si>
  <si>
    <t>CA-IP-C4Eur</t>
  </si>
  <si>
    <t>Realised gain/loss on financial assets measured at fair value through other comprehensive income Eur</t>
  </si>
  <si>
    <t>CA-IP-C5Eur</t>
  </si>
  <si>
    <t>Gain/Loss on revaluation of available for sale Financial assets Eur</t>
  </si>
  <si>
    <t>CA-IP-C6Eur</t>
  </si>
  <si>
    <t>Gain/Loss on foreign exchange differences recognised in other comprehensive income Eur</t>
  </si>
  <si>
    <t>CA-IP-C7Eur</t>
  </si>
  <si>
    <t>Other gain or loss recognised in other comprehensive income Eur</t>
  </si>
  <si>
    <t>CA-IP-C8Eur</t>
  </si>
  <si>
    <t>Tax income/ expense relating to components of other comprehensive income Eur</t>
  </si>
  <si>
    <t>CA-IP-A1zEur</t>
  </si>
  <si>
    <t>Non-Current Assets Total Eur</t>
  </si>
  <si>
    <t>CA-IP-A1zaEur</t>
  </si>
  <si>
    <t>Non-Current Assets Malta Eur</t>
  </si>
  <si>
    <t>CA-IP-A1zbEur</t>
  </si>
  <si>
    <t>Non-Current Assets EU/EEA Eur</t>
  </si>
  <si>
    <t>CA-IP-A1zcEur</t>
  </si>
  <si>
    <t>Non-Current Assets RoW Eur</t>
  </si>
  <si>
    <t>CA-IP-A1Eur</t>
  </si>
  <si>
    <t>Property, plant and equipment NCA Total Eur</t>
  </si>
  <si>
    <t>CA-IP-A1aEur</t>
  </si>
  <si>
    <t>Property, plant and equipment NCA Malta Eur</t>
  </si>
  <si>
    <t>CA-IP-A1bEur</t>
  </si>
  <si>
    <t>Property, plant and equipment NCA EU/EEA Eur</t>
  </si>
  <si>
    <t>CA-IP-A1cEur</t>
  </si>
  <si>
    <t>Property, plant and equipment NCA RoW Eur</t>
  </si>
  <si>
    <t>CA-IP-A1dEur</t>
  </si>
  <si>
    <t>(i) of which property Total Eur</t>
  </si>
  <si>
    <t>CA-IP-A1eEur</t>
  </si>
  <si>
    <t>(i) of which property Malta Eur</t>
  </si>
  <si>
    <t>CA-IP-A1fEur</t>
  </si>
  <si>
    <t>(i) of which property EU/EEA Eur</t>
  </si>
  <si>
    <t>CA-IP-A1gEur</t>
  </si>
  <si>
    <t>(i) of which property RoW Eur</t>
  </si>
  <si>
    <t>CA-IP-A1hEur</t>
  </si>
  <si>
    <t>(ii) of which plant and equipment Total Eur</t>
  </si>
  <si>
    <t>CA-IP-A1iEur</t>
  </si>
  <si>
    <t>(ii) of which plant and equipment Malta Eur</t>
  </si>
  <si>
    <t>CA-IP-A1jEur</t>
  </si>
  <si>
    <t>(ii) of which plant and equipment EU/EEA Eur</t>
  </si>
  <si>
    <t>CA-IP-A1kEur</t>
  </si>
  <si>
    <t>(ii) of which plant and equipment RoW Eur</t>
  </si>
  <si>
    <t>CA-IP-A2zEur</t>
  </si>
  <si>
    <t>Intangible Assets: NCA Total Eur</t>
  </si>
  <si>
    <t>CA-IP-A2zaEur</t>
  </si>
  <si>
    <t>Intangible Assets: NCA Malta Eur</t>
  </si>
  <si>
    <t>CA-IP-A2zbEur</t>
  </si>
  <si>
    <t>Intangible Assets: NCA EU/EEA Eur</t>
  </si>
  <si>
    <t>CA-IP-A2zcEur</t>
  </si>
  <si>
    <t>Intangible Assets: NCA RoW Eur</t>
  </si>
  <si>
    <t>CA-IP-A2aEur</t>
  </si>
  <si>
    <t>(i) Goodwill NCA Eur</t>
  </si>
  <si>
    <t>CA-IP-A2bEur</t>
  </si>
  <si>
    <t>(ii) Prudently valued software assets, the value of which is not negatively affected by resolution, insolvency or liquidation of the Entity (as stipulated by REGULATION (EU) 2019/876). NCA Eur</t>
  </si>
  <si>
    <t>CA-IP-A2cEur</t>
  </si>
  <si>
    <t>(iii) Other Intangible Assets NCA Eur</t>
  </si>
  <si>
    <t>CA-IP-A3Eur</t>
  </si>
  <si>
    <t>Right-of-use Assets NCA Total Eur</t>
  </si>
  <si>
    <t>CA-IP-A3aEur</t>
  </si>
  <si>
    <t>Right-of-use Assets NCA Malta Eur</t>
  </si>
  <si>
    <t>CA-IP-A3bEur</t>
  </si>
  <si>
    <t>Right-of-use Assets NCA EU/EEA Eur</t>
  </si>
  <si>
    <t>CA-IP-A3cEur</t>
  </si>
  <si>
    <t>Right-of-use Assets NCA RoW Eur</t>
  </si>
  <si>
    <t>CA-IP-A4zEur</t>
  </si>
  <si>
    <t>Financial Assets NCA Total Eur</t>
  </si>
  <si>
    <t>CA-IP-A4zaEur</t>
  </si>
  <si>
    <t>Financial Assets NCA Malta Eur</t>
  </si>
  <si>
    <t>CA-IP-A4zbEur</t>
  </si>
  <si>
    <t>Financial Assets NCA EU/EEA Eur</t>
  </si>
  <si>
    <t>CA-IP-A4zcEur</t>
  </si>
  <si>
    <t>Financial Assets NCA RoW Eur</t>
  </si>
  <si>
    <t>CA-IP-A4aEur</t>
  </si>
  <si>
    <t>(i) Financial Assets: Amortised Cost NCA Total Eur</t>
  </si>
  <si>
    <t>CA-IP-A4aaEur</t>
  </si>
  <si>
    <t>(i) Financial Assets: Amortised Cost NCA Malta Eur</t>
  </si>
  <si>
    <t>CA-IP-A4abEur</t>
  </si>
  <si>
    <t>(i) Financial Assets: Amortised Cost NCA EU/EEA Eur</t>
  </si>
  <si>
    <t>CA-IP-A4acEur</t>
  </si>
  <si>
    <t>(i) Financial Assets: Amortised Cost NCA RoW Eur</t>
  </si>
  <si>
    <t>CA-IP-A4adEur</t>
  </si>
  <si>
    <t>(a) Equity Securities not reported in CA-IP-A5 AC Total Eur</t>
  </si>
  <si>
    <t>CA-IP-A4aeEur</t>
  </si>
  <si>
    <t>(a) Equity Securities not reported in CA-IP-A5 AC Malta Eur</t>
  </si>
  <si>
    <t>CA-IP-A4afEur</t>
  </si>
  <si>
    <t>(a) Equity Securities not reported in CA-IP-A5 AC EU/EEA Eur</t>
  </si>
  <si>
    <t>CA-IP-A4agEur</t>
  </si>
  <si>
    <t>(a) Equity Securities not reported in CA-IP-A5 AC RoW Eur</t>
  </si>
  <si>
    <t>CA-IP-A4ayaEur</t>
  </si>
  <si>
    <t>(aa) 10% or more Total Eur</t>
  </si>
  <si>
    <t>CA-IP-A4aybEur</t>
  </si>
  <si>
    <t>(aa) 10% or more Malta Eur</t>
  </si>
  <si>
    <t>CA-IP-A4aycEur</t>
  </si>
  <si>
    <t>(aa) 10% or more EU/EEA Eur</t>
  </si>
  <si>
    <t>CA-IP-A4aydEur</t>
  </si>
  <si>
    <t>(aa) 10% or more RoW Eur</t>
  </si>
  <si>
    <t>CA-IP-A4ayeEur</t>
  </si>
  <si>
    <t>(ab) less than 10% Total Eur</t>
  </si>
  <si>
    <t>CA-IP-A4ayfEur</t>
  </si>
  <si>
    <t>(ab) less than 10% Malta Eur</t>
  </si>
  <si>
    <t>CA-IP-A4aygEur</t>
  </si>
  <si>
    <t>(ab) less than 10% EU/EEA Eur</t>
  </si>
  <si>
    <t>CA-IP-A4ayhEur</t>
  </si>
  <si>
    <t>(ab) less than 10% RoW Eur</t>
  </si>
  <si>
    <t>CA-IP-A4ahEur</t>
  </si>
  <si>
    <t>(b) Debt Securities not reported in CA-IP-A5 AC  Total Eur</t>
  </si>
  <si>
    <t>CA-IP-A4aiEur</t>
  </si>
  <si>
    <t>(b) Debt Securities not reported in CA-IP-A5 AC Malta Eur</t>
  </si>
  <si>
    <t>CA-IP-A4ajEur</t>
  </si>
  <si>
    <t>(b) Debt Securities not reported in CA-IP-A5 AC EU/EEA Eur</t>
  </si>
  <si>
    <t>CA-IP-A4akEur</t>
  </si>
  <si>
    <t>(b) Debt Securities not reported in CA-IP-A5 AC RoW Eur</t>
  </si>
  <si>
    <t>CA-IP-A4alEur</t>
  </si>
  <si>
    <t>(c) Financial Derivatives not reported in CA-IP-A5 AC Total Eur</t>
  </si>
  <si>
    <t>CA-IP-A4amEur</t>
  </si>
  <si>
    <t>(c) Financial Derivatives not reported in CA-IP-A5 AC Malta Eur</t>
  </si>
  <si>
    <t>CA-IP-A4anEur</t>
  </si>
  <si>
    <t>(c) Financial Derivatives not reported in CA-IP-A5 AC EU/EEA Eur</t>
  </si>
  <si>
    <t>CA-IP-A4aoEur</t>
  </si>
  <si>
    <t>(c) Financial Derivatives not reported in CA-IP-A5 AC RoW Eur</t>
  </si>
  <si>
    <t>CA-IP-A4apEur</t>
  </si>
  <si>
    <t>(d) Other Financial Assets not reported in CA-IP-A5 AC Total Eur</t>
  </si>
  <si>
    <t>CA-IP-A4aqEur</t>
  </si>
  <si>
    <t>(d) Other Financial Assets not reported in CA-IP-A5 AC Malta Eur</t>
  </si>
  <si>
    <t>CA-IP-A4arEur</t>
  </si>
  <si>
    <t>(d) Other Financial Assets not reported in CA-IP-A5 AC EU/EEA Eur</t>
  </si>
  <si>
    <t>CA-IP-A4asEur</t>
  </si>
  <si>
    <t>(d) Other Financial Assets not reported in CA-IP-A5 AC RoW Eur</t>
  </si>
  <si>
    <t>CA-IP-A4bEur</t>
  </si>
  <si>
    <t>(ii) Financial Assets: Fair Value Through Profit or Loss (FVTPL) NCA Total Eur</t>
  </si>
  <si>
    <t>CA-IP-A4baEur</t>
  </si>
  <si>
    <t>(ii) Financial Assets: Fair Value Through Profit or Loss (FVTPL) NCA Malta Eur</t>
  </si>
  <si>
    <t>CA-IP-A4bbEur</t>
  </si>
  <si>
    <t>(ii) Financial Assets: Fair Value Through Profit or Loss (FVTPL) NCA EU/EEA Eur</t>
  </si>
  <si>
    <t>CA-IP-A4bcEur</t>
  </si>
  <si>
    <t>(ii) Financial Assets: Fair Value Through Profit or Loss (FVTPL) NCA RoW Eur</t>
  </si>
  <si>
    <t>CA-IP-A4bdEur</t>
  </si>
  <si>
    <t>(a) Equity Securities not reported in CA-IP-A5 FVTPL Total Eur</t>
  </si>
  <si>
    <t>CA-IP-A4beEur</t>
  </si>
  <si>
    <t>(a) Equity Securities not reported in CA-IP-A5 FVTPL Malta Eur</t>
  </si>
  <si>
    <t>CA-IP-A4bfEur</t>
  </si>
  <si>
    <t>(a) Equity Securities not reported in CA-IP-A5 FVTPL EU/EEA Eur</t>
  </si>
  <si>
    <t>CA-IP-A4bgEur</t>
  </si>
  <si>
    <t>(a) Equity Securities not reported in CA-IP-A5 FVTPL RoW Eur</t>
  </si>
  <si>
    <t>CA-IP-A4byaEur</t>
  </si>
  <si>
    <t>CA-IP-A4bybEur</t>
  </si>
  <si>
    <t>CA-IP-A4bycEur</t>
  </si>
  <si>
    <t>CA-IP-A4bydEur</t>
  </si>
  <si>
    <t>CA-IP-A4byeEur</t>
  </si>
  <si>
    <t>CA-IP-A4byfEur</t>
  </si>
  <si>
    <t>CA-IP-A4bygEur</t>
  </si>
  <si>
    <t>CA-IP-A4byhEur</t>
  </si>
  <si>
    <t>CA-IP-A4bhEur</t>
  </si>
  <si>
    <t>(b) Debt Securities not reported in CA-IP-A5 FVTPL  Total Eur</t>
  </si>
  <si>
    <t>CA-IP-A4biEur</t>
  </si>
  <si>
    <t>(b) Debt Securities not reported in CA-IP-A5 FVTPL Malta Eur</t>
  </si>
  <si>
    <t>CA-IP-A4bjEur</t>
  </si>
  <si>
    <t>(b) Debt Securities not reported in CA-IP-A5 FVTPL EU/EEA Eur</t>
  </si>
  <si>
    <t>CA-IP-A4bkEur</t>
  </si>
  <si>
    <t>(b) Debt Securities not reported in CA-IP-A5 FVTPL RoW Eur</t>
  </si>
  <si>
    <t>CA-IP-A4blEur</t>
  </si>
  <si>
    <t>(c) Financial Derivatives not reported in CA-IP-A5 FVTPL Total Eur</t>
  </si>
  <si>
    <t>CA-IP-A4bmEur</t>
  </si>
  <si>
    <t>(c) Financial Derivatives not reported in CA-IP-A5 FVTPL Malta Eur</t>
  </si>
  <si>
    <t>CA-IP-A4bnEur</t>
  </si>
  <si>
    <t>(c) Financial Derivatives not reported in CA-IP-A5 FVTPL EU/EEA Eur</t>
  </si>
  <si>
    <t>CA-IP-A4boEur</t>
  </si>
  <si>
    <t>(c) Financial Derivatives not reported in CA-IP-A5 FVTPL RoW Eur</t>
  </si>
  <si>
    <t>CA-IP-A4bpEur</t>
  </si>
  <si>
    <t>(d) Other Financial Assets not reported in CA-IP-A5 FVTPL Total Eur</t>
  </si>
  <si>
    <t>CA-IP-A4bqEur</t>
  </si>
  <si>
    <t>(d) Other Financial Assets not reported in CA-IP-A5 FVTPL Malta Eur</t>
  </si>
  <si>
    <t>CA-IP-A4brEur</t>
  </si>
  <si>
    <t>(d) Other Financial Assets not reported in CA-IP-A5 FVTPL EU/EEA Eur</t>
  </si>
  <si>
    <t>CA-IP-A4bsEur</t>
  </si>
  <si>
    <t>(d) Other Financial Assets not reported in CA-IP-A5 FVTPL RoW Eur</t>
  </si>
  <si>
    <t>CA-IP-A4cEur</t>
  </si>
  <si>
    <t>(iii) Financial Assets: Fair Value Through Other Comprehensive Income (FVOCI) NCA Total Eur</t>
  </si>
  <si>
    <t>CA-IP-A4caEur</t>
  </si>
  <si>
    <t>(iii) Financial Assets: Fair Value Through Other Comprehensive Income (FVOCI) NCA Malta Eur</t>
  </si>
  <si>
    <t>CA-IP-A4cbEur</t>
  </si>
  <si>
    <t>(iii) Financial Assets: Fair Value Through Other Comprehensive Income (FVOCI) NCA EU/EEA Eur</t>
  </si>
  <si>
    <t>CA-IP-A4ccEur</t>
  </si>
  <si>
    <t>(iii) Financial Assets: Fair Value Through Other Comprehensive Income (FVOCI) NCA RoW Eur</t>
  </si>
  <si>
    <t>CA-IP-A4dEur</t>
  </si>
  <si>
    <t>(a) Equity Securities not reported in CA-IP-A5 FVOCI Total Eur</t>
  </si>
  <si>
    <t>CA-IP-A4daEur</t>
  </si>
  <si>
    <t>(a) Equity Securities not reported in CA-IP-A5 FVOCI Malta Eur</t>
  </si>
  <si>
    <t>CA-IP-A4dbEur</t>
  </si>
  <si>
    <t>(a) Equity Securities not reported in CA-IP-A5 FVOCI EU/EEA Eur</t>
  </si>
  <si>
    <t>CA-IP-A4dcEur</t>
  </si>
  <si>
    <t>(a) Equity Securities not reported in CA-IP-A5 FVOCI RoW Eur</t>
  </si>
  <si>
    <t>CA-IP-A4cyaEur</t>
  </si>
  <si>
    <t>CA-IP-A4cybEur</t>
  </si>
  <si>
    <t>CA-IP-A4cycEur</t>
  </si>
  <si>
    <t>CA-IP-A4cydEur</t>
  </si>
  <si>
    <t>CA-IP-A4cyeEur</t>
  </si>
  <si>
    <t>CA-IP-A4cyfEur</t>
  </si>
  <si>
    <t>CA-IP-A4cygEur</t>
  </si>
  <si>
    <t>CA-IP-A4cyhEur</t>
  </si>
  <si>
    <t>CA-IP-A4eEur</t>
  </si>
  <si>
    <t>(b) Debt Securities not reported in CA-IP-A5 FVOCI  Total Eur</t>
  </si>
  <si>
    <t>CA-IP-A4eaEur</t>
  </si>
  <si>
    <t>(b) Debt Securities not reported in CA-IP-A5 FVOCI Malta Eur</t>
  </si>
  <si>
    <t>CA-IP-A4ebEur</t>
  </si>
  <si>
    <t>(b) Debt Securities not reported in CA-IP-A5 FVOCI EU/EEA Eur</t>
  </si>
  <si>
    <t>CA-IP-A4ecEur</t>
  </si>
  <si>
    <t>(b) Debt Securities not reported in CA-IP-A5 FVOCI RoW Eur</t>
  </si>
  <si>
    <t>CA-IP-A4fEur</t>
  </si>
  <si>
    <t>(c) Financial Derivatives not reported in CA-IP-A5 FVOCI Total Eur</t>
  </si>
  <si>
    <t>CA-IP-A4faEur</t>
  </si>
  <si>
    <t>(c) Financial Derivatives not reported in CA-IP-A5 FVOCI Malta Eur</t>
  </si>
  <si>
    <t>CA-IP-A4fbEur</t>
  </si>
  <si>
    <t>(c) Financial Derivatives not reported in CA-IP-A5 FVOCI EU/EEA Eur</t>
  </si>
  <si>
    <t>CA-IP-A4fcEur</t>
  </si>
  <si>
    <t>(c) Financial Derivatives not reported in CA-IP-A5 FVOCI RoW Eur</t>
  </si>
  <si>
    <t>CA-IP-A4gEur</t>
  </si>
  <si>
    <t>(d) Other Financial Assets not reported in CA-IP-A5 FVOCI Total Eur</t>
  </si>
  <si>
    <t>CA-IP-A4gaEur</t>
  </si>
  <si>
    <t>(d) Other Financial Assets not reported in CA-IP-A5 FVOCI Malta Eur</t>
  </si>
  <si>
    <t>CA-IP-A4gbEur</t>
  </si>
  <si>
    <t>(d) Other Financial Assets not reported in CA-IP-A5 FVOCI EU/EEA Eur</t>
  </si>
  <si>
    <t>CA-IP-A4gcEur</t>
  </si>
  <si>
    <t>(d) Other Financial Assets not reported in CA-IP-A5 FVOCI RoW Eur</t>
  </si>
  <si>
    <t>CA-IP-A5zEur</t>
  </si>
  <si>
    <t>Investments NCA Total Eur</t>
  </si>
  <si>
    <t>CA-IP-A5zaEur</t>
  </si>
  <si>
    <t>Investments NCA Malta Eur</t>
  </si>
  <si>
    <t>CA-IP-A5zbEur</t>
  </si>
  <si>
    <t>Investments NCA EU/EEA Eur</t>
  </si>
  <si>
    <t>CA-IP-A5zcEur</t>
  </si>
  <si>
    <t>Investments NCA RoW Eur</t>
  </si>
  <si>
    <t>CA-IP-A5aEur</t>
  </si>
  <si>
    <t>(i) Investment in Subsidiary, Associates and Joint Venture  NCA Total Eur</t>
  </si>
  <si>
    <t>CA-IP-A5aaEur</t>
  </si>
  <si>
    <t>(i) Investment in Subsidiary, Associates and Joint Venture  NCA Malta Eur</t>
  </si>
  <si>
    <t>CA-IP-A5abEur</t>
  </si>
  <si>
    <t>(i) Investment in Subsidiary, Associates and Joint Venture  NCA EU/EEA Eur</t>
  </si>
  <si>
    <t>CA-IP-A5acEur</t>
  </si>
  <si>
    <t>(i) Investment in Subsidiary, Associates and Joint Venture  NCA RoW Eur</t>
  </si>
  <si>
    <t>CA-IP-A5bEur</t>
  </si>
  <si>
    <t>(ii) Other Investments  NCA Total Eur</t>
  </si>
  <si>
    <t>CA-IP-A5baEur</t>
  </si>
  <si>
    <t>(ii) Other Investments  NCA Malta Eur</t>
  </si>
  <si>
    <t>CA-IP-A5bbEur</t>
  </si>
  <si>
    <t>(ii) Other Investments  NCA EU/EEA Eur</t>
  </si>
  <si>
    <t>CA-IP-A5bcEur</t>
  </si>
  <si>
    <t>(ii) Other Investments  NCA RoW Eur</t>
  </si>
  <si>
    <t>CA-IP-A6zEur</t>
  </si>
  <si>
    <t>Loans Receivables NCA Total Eur</t>
  </si>
  <si>
    <t>CA-IP-A6zaEur</t>
  </si>
  <si>
    <t>Loans Receivables NCA Malta Eur</t>
  </si>
  <si>
    <t>CA-IP-A6zbEur</t>
  </si>
  <si>
    <t>Loans Receivables NCA EU/EEA Eur</t>
  </si>
  <si>
    <t>CA-IP-A6zcEur</t>
  </si>
  <si>
    <t>Loans Receivables NCA RoW Eur</t>
  </si>
  <si>
    <t>CA-IP-A6aEur</t>
  </si>
  <si>
    <t>(i)  Loans and advances granted to group entities NCA Total Eur</t>
  </si>
  <si>
    <t>CA-IP-A6aaEur</t>
  </si>
  <si>
    <t>(i)  Loans and advances granted to group entities NCA Malta Eur</t>
  </si>
  <si>
    <t>CA-IP-A6abEur</t>
  </si>
  <si>
    <t>(i)  Loans and advances granted to group entities NCA EU/EEA Eur</t>
  </si>
  <si>
    <t>CA-IP-A6acEur</t>
  </si>
  <si>
    <t>(i)  Loans and advances granted to group entities NCA RoW Eur</t>
  </si>
  <si>
    <t>CA-IP-A6bEur</t>
  </si>
  <si>
    <t>(ii) Loans and advances granted to third-party entities  NCA Total Eur</t>
  </si>
  <si>
    <t>CA-IP-A6baEur</t>
  </si>
  <si>
    <t>(ii) Loans and advances granted to third-party entities  NCA Malta Eur</t>
  </si>
  <si>
    <t>CA-IP-A6bcEur</t>
  </si>
  <si>
    <t>(ii) Loans and advances granted to third-party entities  NCA EU/EEA Eur</t>
  </si>
  <si>
    <t>CA-IP-A6bdEur</t>
  </si>
  <si>
    <t>(ii) Loans and advances granted to third-party entities  NCA RoW Eur</t>
  </si>
  <si>
    <t>CA-IP-A7zEur</t>
  </si>
  <si>
    <t>Trade and Other Receivables NCA Total Eur</t>
  </si>
  <si>
    <t>CA-IP-A7zaEur</t>
  </si>
  <si>
    <t>Trade and Other Receivables NCA Malta Eur</t>
  </si>
  <si>
    <t>CA-IP-A7zbEur</t>
  </si>
  <si>
    <t>Trade and Other Receivables NCA EU/EEA Eur</t>
  </si>
  <si>
    <t>CA-IP-A7zcEur</t>
  </si>
  <si>
    <t>CA-IP-A7aEur</t>
  </si>
  <si>
    <t>(i) Trade Receivables NCA Total Eur</t>
  </si>
  <si>
    <t>CA-IP-A7aaEur</t>
  </si>
  <si>
    <t>(i) Trade Receivables NCA Malta Eur</t>
  </si>
  <si>
    <t>CA-IP-A7abEur</t>
  </si>
  <si>
    <t>(i) Trade Receivables NCA EU/EEA Eur</t>
  </si>
  <si>
    <t>CA-IP-A7acEur</t>
  </si>
  <si>
    <t>(i) Trade Receivables NCA RoW Eur</t>
  </si>
  <si>
    <t>CA-IP-A7bEur</t>
  </si>
  <si>
    <t>(ii) Amount due from payment service providers or intermediaries NCA Total Eur</t>
  </si>
  <si>
    <t>CA-IP-A7baEur</t>
  </si>
  <si>
    <t>(ii) Amount due from payment service providers or intermediaries NCA Malta Eur</t>
  </si>
  <si>
    <t>CA-IP-A7bbEur</t>
  </si>
  <si>
    <t>(ii) Amount due from payment service providers or intermediaries NCA EU/EEA Eur</t>
  </si>
  <si>
    <t>CA-IP-A7bcEur</t>
  </si>
  <si>
    <t>(ii) Amount due from payment service providers or intermediaries NCA RoW Eur</t>
  </si>
  <si>
    <t>CA-IP-A7cEur</t>
  </si>
  <si>
    <t>(iii) Collateral deposits or reserves held with payment service providers or intermediaries NCA Total Eur</t>
  </si>
  <si>
    <t>CA-IP-A7caEur</t>
  </si>
  <si>
    <t>(iii) Collateral deposits or reserves held with payment service providers or intermediaries NCA Malta Eur</t>
  </si>
  <si>
    <t>CA-IP-A7cbEur</t>
  </si>
  <si>
    <t>(iii) Collateral deposits or reserves held with payment service providers or intermediaries NCA EU/EEA Eur</t>
  </si>
  <si>
    <t>CA-IP-A7ccEur</t>
  </si>
  <si>
    <t>(iii) Collateral deposits or reserves held with payment service providers or intermediaries NCA RoW Eur</t>
  </si>
  <si>
    <t>CA-IP-A7dEur</t>
  </si>
  <si>
    <t>(iv) Advance payments to clients NCA Total Eur</t>
  </si>
  <si>
    <t>CA-IP-A7daEur</t>
  </si>
  <si>
    <t>(iv) Advance payments to clients NCA Malta Eur</t>
  </si>
  <si>
    <t>CA-IP-A7dbEur</t>
  </si>
  <si>
    <t>(iv) Advance payments to clients NCA EU/EEA Eur</t>
  </si>
  <si>
    <t>CA-IP-A7dcEur</t>
  </si>
  <si>
    <t>(iv) Advance payments to clients NCA RoW Eur</t>
  </si>
  <si>
    <t>CA-IP-A7eEur</t>
  </si>
  <si>
    <t>(v) Amounts due from group entities NCA Total Eur</t>
  </si>
  <si>
    <t>CA-IP-A7ebEur</t>
  </si>
  <si>
    <t>(v) Amounts due from group entities NCA Malta Eur</t>
  </si>
  <si>
    <t>CA-IP-A7ecEur</t>
  </si>
  <si>
    <t>(v) Amounts due from group entities NCA EU/EEA Eur</t>
  </si>
  <si>
    <t>CA-IP-A7edEur</t>
  </si>
  <si>
    <t>(v) Amounts due from group entities NCA RoW Eur</t>
  </si>
  <si>
    <t>CA-IP-A7fEur</t>
  </si>
  <si>
    <t>(vi) Amounts due from third parties  NCA Total Eur</t>
  </si>
  <si>
    <t>CA-IP-A7gaEur</t>
  </si>
  <si>
    <t>(vi) Amounts due from third parties  NCA Malta Eur</t>
  </si>
  <si>
    <t>CA-IP-A7gbEur</t>
  </si>
  <si>
    <t>(vi) Amounts due from third parties  NCA EU/EEA Eur</t>
  </si>
  <si>
    <t>CA-IP-A7gcEur</t>
  </si>
  <si>
    <t>(vi) Amounts due from third parties  NCA RoW Eur</t>
  </si>
  <si>
    <t>CA-IP-A7hEur</t>
  </si>
  <si>
    <t>(vii) Prepaid Tax NCA Total Eur</t>
  </si>
  <si>
    <t>CA-IP-A7haEur</t>
  </si>
  <si>
    <t>(vii) Prepaid Tax NCA Malta Eur</t>
  </si>
  <si>
    <t>CA-IP-A7hbEur</t>
  </si>
  <si>
    <t>(vii) Prepaid Tax NCA EU/EEA Eur</t>
  </si>
  <si>
    <t>CA-IP-A7hcEur</t>
  </si>
  <si>
    <t>(vii) Prepaid Tax NCA RoW Eur</t>
  </si>
  <si>
    <t>CA-IP-A7iEur</t>
  </si>
  <si>
    <t>(viii) Deferred Tax NCA Total Eur</t>
  </si>
  <si>
    <t>CA-IP-A7iaEur</t>
  </si>
  <si>
    <t>(viii) Deferred Tax NCA Malta Eur</t>
  </si>
  <si>
    <t>CA-IP-A7ibEur</t>
  </si>
  <si>
    <t>(viii) Deferred Tax NCA EU/EEA Eur</t>
  </si>
  <si>
    <t>CA-IP-A7icEur</t>
  </si>
  <si>
    <t>(viii) Deferred Tax NCA RoW Eur</t>
  </si>
  <si>
    <t>CA-IP-A7jEur</t>
  </si>
  <si>
    <t>(ix) Other receivables  NCA Total Eur</t>
  </si>
  <si>
    <t>CA-IP-A7kaEur</t>
  </si>
  <si>
    <t>(ix) Other receivables  NCA Malta Eur</t>
  </si>
  <si>
    <t>CA-IP-A7kbEur</t>
  </si>
  <si>
    <t>(ix) Other receivables  NCA EU/EEA Eur</t>
  </si>
  <si>
    <t>CA-IP-A7kcEur</t>
  </si>
  <si>
    <t>(ix) Other receivables  NCA RoW Eur</t>
  </si>
  <si>
    <t>CA-IP-A8zEur</t>
  </si>
  <si>
    <t>Cash and Cash Equivalents NCA Total Eur</t>
  </si>
  <si>
    <t>CA-IP-A8zaEur</t>
  </si>
  <si>
    <t>Cash and Cash Equivalents NCA Malta Eur</t>
  </si>
  <si>
    <t>CA-IP-A8zbEur</t>
  </si>
  <si>
    <t>Cash and Cash Equivalents NCA EU/EEA Eur</t>
  </si>
  <si>
    <t>CA-IP-A8zcEur</t>
  </si>
  <si>
    <t>Cash and Cash Equivalents NCA RoW Eur</t>
  </si>
  <si>
    <t>CA-IP-A8aEur</t>
  </si>
  <si>
    <t>(i) Term Deposits NCA Total Eur</t>
  </si>
  <si>
    <t>CA-IP-A8aaEur</t>
  </si>
  <si>
    <t>(i) Term Deposits NCA Malta Eur</t>
  </si>
  <si>
    <t>CA-IP-A8abEur</t>
  </si>
  <si>
    <t>(i) Term Deposits NCA EU/EEA Eur</t>
  </si>
  <si>
    <t>CA-IP-A8acEur</t>
  </si>
  <si>
    <t>(i) Term Deposits NCA RoW Eur</t>
  </si>
  <si>
    <t>CA-IP-A8bEur</t>
  </si>
  <si>
    <t>(ii) Restricted cash NCA Total Eur</t>
  </si>
  <si>
    <t>CA-IP-A8baEur</t>
  </si>
  <si>
    <t>(ii) Restricted cash NCA Malta Eur</t>
  </si>
  <si>
    <t>CA-IP-A8bbEur</t>
  </si>
  <si>
    <t>(ii) Restricted cash NCA EU/EEA Eur</t>
  </si>
  <si>
    <t>CA-IP-A8bcEur</t>
  </si>
  <si>
    <t>(ii) Restricted cash NCA RoW Eur</t>
  </si>
  <si>
    <t>CA-IP-A8cEur</t>
  </si>
  <si>
    <t>(iii) Other cash and cash equivalents  NCA Total Eur</t>
  </si>
  <si>
    <t>CA-IP-A8daEur</t>
  </si>
  <si>
    <t>(iii) Other cash and cash equivalents  NCA Malta Eur</t>
  </si>
  <si>
    <t>CA-IP-A8dbEur</t>
  </si>
  <si>
    <t>(iii) Other cash and cash equivalents  NCA EU/EEA Eur</t>
  </si>
  <si>
    <t>CA-IP-A8dcEur</t>
  </si>
  <si>
    <t>(iii) Other cash and cash equivalents  NCA RoW Eur</t>
  </si>
  <si>
    <t>CA-IP-A9Eur</t>
  </si>
  <si>
    <t>Other Non-Current Assets Total Eur</t>
  </si>
  <si>
    <t>CA-IP-A9bEur</t>
  </si>
  <si>
    <t>Other Non-Current Assets Malta Eur</t>
  </si>
  <si>
    <t>CA-IP-A9cEur</t>
  </si>
  <si>
    <t>Other Non-Current Assets EU/EEA Eur</t>
  </si>
  <si>
    <t>CA-IP-A9dEur</t>
  </si>
  <si>
    <t>Other Non-Current Assets RoW Eur</t>
  </si>
  <si>
    <t>CA-IP-A10zEur</t>
  </si>
  <si>
    <t>Current Assets Total Eur</t>
  </si>
  <si>
    <t>CA-IP-A10zaEur</t>
  </si>
  <si>
    <t>Current Assets Malta Eur</t>
  </si>
  <si>
    <t>CA-IP-A10zbEur</t>
  </si>
  <si>
    <t>Current Assets EU/EEA Eur</t>
  </si>
  <si>
    <t>CA-IP-A10zcEur</t>
  </si>
  <si>
    <t>Current Assets RoW Eur</t>
  </si>
  <si>
    <t>CA-IP-A10Eur</t>
  </si>
  <si>
    <t>Inventories/Crypto Assets held for sale  Eur</t>
  </si>
  <si>
    <t>CA-IP-A10bEur</t>
  </si>
  <si>
    <t>(i) Bitcoin (BTC) Eur</t>
  </si>
  <si>
    <t>CA-IP-A10cEur</t>
  </si>
  <si>
    <t>(ii) Ethereum (ETH) Eur</t>
  </si>
  <si>
    <t>CA-IP-A10dEur</t>
  </si>
  <si>
    <t>(iii) USD Denominated Stablecoin Eur</t>
  </si>
  <si>
    <t>CA-IP-A10eEur</t>
  </si>
  <si>
    <t>(iv) EUR Denominated Stablecoin Eur</t>
  </si>
  <si>
    <t>CA-IP-A10fEur</t>
  </si>
  <si>
    <t>(v) Binance Coin (BNB)  Eur</t>
  </si>
  <si>
    <t>CA-IP-A10gEur</t>
  </si>
  <si>
    <t>(vi) Solana (SOL) Eur</t>
  </si>
  <si>
    <t>CA-IP-A10hEur</t>
  </si>
  <si>
    <t>(vii) XRP Eur</t>
  </si>
  <si>
    <t>CA-IP-A10iEur</t>
  </si>
  <si>
    <t>(viii) Other Eur</t>
  </si>
  <si>
    <t>CA-IP-A11aEur</t>
  </si>
  <si>
    <t>Right-of-use Assets CA Total Eur</t>
  </si>
  <si>
    <t>CA-IP-A11bEur</t>
  </si>
  <si>
    <t>Right-of-use Assets CA Malta Eur</t>
  </si>
  <si>
    <t>CA-IP-A11cEur</t>
  </si>
  <si>
    <t>Right-of-use Assets CA EU/EEA Eur</t>
  </si>
  <si>
    <t>CA-IP-A11dEur</t>
  </si>
  <si>
    <t>Right-of-use Assets CA RoW Eur</t>
  </si>
  <si>
    <t>CA-IP-A12zEur</t>
  </si>
  <si>
    <t>Financial Assets CA Total Eur</t>
  </si>
  <si>
    <t>CA-IP-A12zaEur</t>
  </si>
  <si>
    <t>Financial Assets CA Malta Eur</t>
  </si>
  <si>
    <t>CA-IP-A12zbEur</t>
  </si>
  <si>
    <t>Financial Assets CA EU/EEA Eur</t>
  </si>
  <si>
    <t>CA-IP-A12zcEur</t>
  </si>
  <si>
    <t>Financial Assets CA RoW Eur</t>
  </si>
  <si>
    <t>CA-IP-A12aEur</t>
  </si>
  <si>
    <t>(i) Financial Assets: Amortised Cost CA Total Eur</t>
  </si>
  <si>
    <t>CA-IP-A12aaEur</t>
  </si>
  <si>
    <t>(i) Financial Assets: Amortised Cost CA Malta Eur</t>
  </si>
  <si>
    <t>CA-IP-A12abEur</t>
  </si>
  <si>
    <t>(i) Financial Assets: Amortised Cost CA EU/EEA Eur</t>
  </si>
  <si>
    <t>CA-IP-A12acEur</t>
  </si>
  <si>
    <t>(i) Financial Assets: Amortised Cost CA RoW Eur</t>
  </si>
  <si>
    <t>CA-IP-A12adEur</t>
  </si>
  <si>
    <t>(a) Equity Securities not reported in CA-IP-A14 AC Total Eur</t>
  </si>
  <si>
    <t>CA-IP-A12aeEur</t>
  </si>
  <si>
    <t>(a) Equity Securities not reported in CA-IP-A14 AC Malta Eur</t>
  </si>
  <si>
    <t>CA-IP-A12afEur</t>
  </si>
  <si>
    <t>(a) Equity Securities not reported in CA-IP-A14 AC EU/EEA Eur</t>
  </si>
  <si>
    <t>CA-IP-A12agEur</t>
  </si>
  <si>
    <t>(a) Equity Securities not reported in CA-IP-A14 AC RoW Eur</t>
  </si>
  <si>
    <t>CA-IP-A12yaaEur</t>
  </si>
  <si>
    <t>CA-IP-A12yabEur</t>
  </si>
  <si>
    <t>CA-IP-A12yacEur</t>
  </si>
  <si>
    <t>CA-IP-A12yadEur</t>
  </si>
  <si>
    <t>CA-IP-A12yaeEur</t>
  </si>
  <si>
    <t>CA-IP-A12yafEur</t>
  </si>
  <si>
    <t>CA-IP-A12yagEur</t>
  </si>
  <si>
    <t>CA-IP-A12yahEur</t>
  </si>
  <si>
    <t>CA-IP-A12ahEur</t>
  </si>
  <si>
    <t>(b) Debt Securities not reported in CA-IP-A14 AC  Total Eur</t>
  </si>
  <si>
    <t>CA-IP-A12aiEur</t>
  </si>
  <si>
    <t>(b) Debt Securities not reported in CA-IP-A14 AC Malta Eur</t>
  </si>
  <si>
    <t>CA-IP-A12ajEur</t>
  </si>
  <si>
    <t>(b) Debt Securities not reported in CA-IP-A14 AC EU/EEA Eur</t>
  </si>
  <si>
    <t>CA-IP-A12akEur</t>
  </si>
  <si>
    <t>(b) Debt Securities not reported in CA-IP-A14 AC RoW Eur</t>
  </si>
  <si>
    <t>CA-IP-A12alEur</t>
  </si>
  <si>
    <t>(c) Financial Derivatives not reported in CA-IP-A14 AC Total Eur</t>
  </si>
  <si>
    <t>CA-IP-A12amEur</t>
  </si>
  <si>
    <t>(c) Financial Derivatives not reported in CA-IP-A14 AC Malta Eur</t>
  </si>
  <si>
    <t>CA-IP-A12anEur</t>
  </si>
  <si>
    <t>(c) Financial Derivatives not reported in CA-IP-A14 AC EU/EEA Eur</t>
  </si>
  <si>
    <t>CA-IP-A12aoEur</t>
  </si>
  <si>
    <t>(c) Financial Derivatives not reported in CA-IP-A14 AC RoW Eur</t>
  </si>
  <si>
    <t>CA-IP-A12apEur</t>
  </si>
  <si>
    <t>(d) Other Financial Assets not reported in CA-IP-A14 AC Total Eur</t>
  </si>
  <si>
    <t>CA-IP-A12aqEur</t>
  </si>
  <si>
    <t>(d) Other Financial Assets not reported in CA-IP-A14 AC Malta Eur</t>
  </si>
  <si>
    <t>CA-IP-A12arEur</t>
  </si>
  <si>
    <t>(d) Other Financial Assets not reported in CA-IP-A14 AC EU/EEA Eur</t>
  </si>
  <si>
    <t>CA-IP-A12asEur</t>
  </si>
  <si>
    <t>(d) Other Financial Assets not reported in CA-IP-A14 AC RoW Eur</t>
  </si>
  <si>
    <t>CA-IP-A12bEur</t>
  </si>
  <si>
    <t>(ii) Financial Assets: Fair Value Through Profit or Loss (FVTPL) CA Total Eur</t>
  </si>
  <si>
    <t>CA-IP-A12baEur</t>
  </si>
  <si>
    <t>(ii) Financial Assets: Fair Value Through Profit or Loss (FVTPL) CA Malta Eur</t>
  </si>
  <si>
    <t>CA-IP-A12bbEur</t>
  </si>
  <si>
    <t>(ii) Financial Assets: Fair Value Through Profit or Loss (FVTPL) CA EU/EEA Eur</t>
  </si>
  <si>
    <t>CA-IP-A12bcEur</t>
  </si>
  <si>
    <t>(ii) Financial Assets: Fair Value Through Profit or Loss (FVTPL) CA RoW Eur</t>
  </si>
  <si>
    <t>CA-IP-A12bdEur</t>
  </si>
  <si>
    <t>(a) Equity Securities not reported in CA-IP-A14 FVTPL Total Eur</t>
  </si>
  <si>
    <t>CA-IP-A12beEur</t>
  </si>
  <si>
    <t>(a) Equity Securities not reported in CA-IP-A14 FVTPL Malta Eur</t>
  </si>
  <si>
    <t>CA-IP-A12bfEur</t>
  </si>
  <si>
    <t>(a) Equity Securities not reported in CA-IP-A14 FVTPL EU/EEA Eur</t>
  </si>
  <si>
    <t>CA-IP-A12bgEur</t>
  </si>
  <si>
    <t>(a) Equity Securities not reported in CA-IP-A14 FVTPL RoW Eur</t>
  </si>
  <si>
    <t>CA-IP-A12ybaEur</t>
  </si>
  <si>
    <t>CA-IP-A12ybbEur</t>
  </si>
  <si>
    <t>CA-IP-A12ybcEur</t>
  </si>
  <si>
    <t>CA-IP-A12ybdEur</t>
  </si>
  <si>
    <t>CA-IP-A12ybeEur</t>
  </si>
  <si>
    <t>CA-IP-A12ybfEur</t>
  </si>
  <si>
    <t>CA-IP-A12ybgEur</t>
  </si>
  <si>
    <t>CA-IP-A12ybhEur</t>
  </si>
  <si>
    <t>CA-IP-A12bhEur</t>
  </si>
  <si>
    <t>(b) Debt Securities not reported in CA-IP-A14 FVTPL  Total Eur</t>
  </si>
  <si>
    <t>CA-IP-A12biEur</t>
  </si>
  <si>
    <t>(b) Debt Securities not reported in CA-IP-A14 FVTPL Malta Eur</t>
  </si>
  <si>
    <t>CA-IP-A12bjEur</t>
  </si>
  <si>
    <t>(b) Debt Securities not reported in CA-IP-A14 FVTPL EU/EEA Eur</t>
  </si>
  <si>
    <t>CA-IP-A12bkEur</t>
  </si>
  <si>
    <t>(b) Debt Securities not reported in CA-IP-A14 FVTPL RoW Eur</t>
  </si>
  <si>
    <t>CA-IP-A12blEur</t>
  </si>
  <si>
    <t>(c) Financial Derivatives not reported in CA-IP-A14 FVTPL Total Eur</t>
  </si>
  <si>
    <t>CA-IP-A12bmEur</t>
  </si>
  <si>
    <t>(c) Financial Derivatives not reported in CA-IP-A14 FVTPL Malta Eur</t>
  </si>
  <si>
    <t>CA-IP-A12bnEur</t>
  </si>
  <si>
    <t>(c) Financial Derivatives not reported in CA-IP-A14 FVTPL EU/EEA Eur</t>
  </si>
  <si>
    <t>CA-IP-A12boEur</t>
  </si>
  <si>
    <t>(c) Financial Derivatives not reported in CA-IP-A14 FVTPL RoW Eur</t>
  </si>
  <si>
    <t>CA-IP-A12bpEur</t>
  </si>
  <si>
    <t>(d) Other Financial Assets not reported in CA-IP-A14 FVTPL Total Eur</t>
  </si>
  <si>
    <t>CA-IP-A12bqEur</t>
  </si>
  <si>
    <t>(d) Other Financial Assets not reported in CA-IP-A14 FVTPL Malta Eur</t>
  </si>
  <si>
    <t>CA-IP-A12brEur</t>
  </si>
  <si>
    <t>(d) Other Financial Assets not reported in CA-IP-A14 FVTPL EU/EEA Eur</t>
  </si>
  <si>
    <t>CA-IP-A12bsEur</t>
  </si>
  <si>
    <t>(d) Other Financial Assets not reported in CA-IP-A14 FVTPL RoW Eur</t>
  </si>
  <si>
    <t>CA-IP-A12cEur</t>
  </si>
  <si>
    <t>(iii) Financial Assets: Fair Value Through Other Comprehensive Income (FVOCI) CA Total Eur</t>
  </si>
  <si>
    <t>CA-IP-A12caEur</t>
  </si>
  <si>
    <t>(iii) Financial Assets: Fair Value Through Other Comprehensive Income (FVOCI) CA Malta Eur</t>
  </si>
  <si>
    <t>CA-IP-A12cbEur</t>
  </si>
  <si>
    <t>(iii) Financial Assets: Fair Value Through Other Comprehensive Income (FVOCI) CA EU/EEA Eur</t>
  </si>
  <si>
    <t>CA-IP-A12ccEur</t>
  </si>
  <si>
    <t>(iii) Financial Assets: Fair Value Through Other Comprehensive Income (FVOCI) CA RoW Eur</t>
  </si>
  <si>
    <t>CA-IP-A12dEur</t>
  </si>
  <si>
    <t>(iv) Equity Securities not reported in CA-IP-A14 FVOCI Total Eur</t>
  </si>
  <si>
    <t>CA-IP-A12daEur</t>
  </si>
  <si>
    <t>(iv) Equity Securities not reported in CA-IP-A14 FVOCI Malta Eur</t>
  </si>
  <si>
    <t>CA-IP-A12dbEur</t>
  </si>
  <si>
    <t>(iv) Equity Securities not reported in CA-IP-A14 FVOCI EU/EEA Eur</t>
  </si>
  <si>
    <t>CA-IP-A12dcEur</t>
  </si>
  <si>
    <t>(iv) Equity Securities not reported in CA-IP-A14 FVOCI RoW Eur</t>
  </si>
  <si>
    <t>CA-IP-A12ycaEur</t>
  </si>
  <si>
    <t>CA-IP-A12ycbEur</t>
  </si>
  <si>
    <t>CA-IP-A12yccEur</t>
  </si>
  <si>
    <t>CA-IP-A12ycdEur</t>
  </si>
  <si>
    <t>CA-IP-A12yceEur</t>
  </si>
  <si>
    <t>CA-IP-A12ycfEur</t>
  </si>
  <si>
    <t>CA-IP-A12ycgEur</t>
  </si>
  <si>
    <t>CA-IP-A12ychEur</t>
  </si>
  <si>
    <t>CA-IP-A12eEur</t>
  </si>
  <si>
    <t>(v) Debt Securities not reported in CA-IP-A14 FVOCI Total Eur</t>
  </si>
  <si>
    <t>CA-IP-A12eaEur</t>
  </si>
  <si>
    <t>(v) Debt Securities not reported in CA-IP-A14 FVOCI Malta Eur</t>
  </si>
  <si>
    <t>CA-IP-A12ebEur</t>
  </si>
  <si>
    <t>(v) Debt Securities not reported in CA-IP-A14 FVOCI EU/EEA Eur</t>
  </si>
  <si>
    <t>CA-IP-A12ecEur</t>
  </si>
  <si>
    <t>(v) Debt Securities not reported in CA-IP-A14 FVOCI RoW Eur</t>
  </si>
  <si>
    <t>CA-IP-A12fEur</t>
  </si>
  <si>
    <t>(vi) Financial Derivatives not reported in CA-IP-A14 FVOCI Total Eur</t>
  </si>
  <si>
    <t>CA-IP-A12faEur</t>
  </si>
  <si>
    <t>(vi) Financial Derivatives not reported in CA-IP-A14 FVOCI Malta Eur</t>
  </si>
  <si>
    <t>CA-IP-A12fbEur</t>
  </si>
  <si>
    <t>(vi) Financial Derivatives not reported in CA-IP-A14 FVOCI EU/EEA Eur</t>
  </si>
  <si>
    <t>CA-IP-A12fcEur</t>
  </si>
  <si>
    <t>(vi) Financial Derivatives not reported in CA-IP-A14 FVOCI RoW Eur</t>
  </si>
  <si>
    <t>CA-IP-A12gEur</t>
  </si>
  <si>
    <t>(vii) Other Financial Assets not reported in CA-IP-A14 FVOCI Total Eur</t>
  </si>
  <si>
    <t>CA-IP-A12gaEur</t>
  </si>
  <si>
    <t>(vii) Other Financial Assets not reported in CA-IP-A14 FVOCI Malta Eur</t>
  </si>
  <si>
    <t>CA-IP-A12gbEur</t>
  </si>
  <si>
    <t>(vii) Other Financial Assets not reported in CA-IP-A14 FVOCI EU/EEA Eur</t>
  </si>
  <si>
    <t>CA-IP-A12gcEur</t>
  </si>
  <si>
    <t>(vii) Other Financial Assets not reported in CA-IP-A14 FVOCI RoW Eur</t>
  </si>
  <si>
    <t>CA-IP-A13zEur</t>
  </si>
  <si>
    <t>Investments CA Total Eur</t>
  </si>
  <si>
    <t>CA-IP-A13zaEur</t>
  </si>
  <si>
    <t>Investments CA Malta Eur</t>
  </si>
  <si>
    <t>CA-IP-A13zbEur</t>
  </si>
  <si>
    <t>Investments CA EU/EEA Eur</t>
  </si>
  <si>
    <t>CA-IP-A13zcEur</t>
  </si>
  <si>
    <t>Investments CA RoW Eur</t>
  </si>
  <si>
    <t>CA-IP-A13aEur</t>
  </si>
  <si>
    <t>(i) Investment in Subsidiary, Associates and Joint Venture CA Total Eur</t>
  </si>
  <si>
    <t>CA-IP-A13aaEur</t>
  </si>
  <si>
    <t>(i) Investment in Subsidiary, Associates and Joint Venture CA Malta Eur</t>
  </si>
  <si>
    <t>CA-IP-A13abEur</t>
  </si>
  <si>
    <t>(i) Investment in Subsidiary, Associates and Joint Venture CA EU/EEA Eur</t>
  </si>
  <si>
    <t>CA-IP-A13acEur</t>
  </si>
  <si>
    <t>(i) Investment in Subsidiary, Associates and Joint Venture CA RoW Eur</t>
  </si>
  <si>
    <t>CA-IP-A13bEur</t>
  </si>
  <si>
    <t>(ii) Other investments  CA Total Eur</t>
  </si>
  <si>
    <t>CA-IP-A13cEur</t>
  </si>
  <si>
    <t>(ii) Other investments  CA Malta Eur</t>
  </si>
  <si>
    <t>CA-IP-A13caEur</t>
  </si>
  <si>
    <t>(ii) Other investments  CA EU/EEA Eur</t>
  </si>
  <si>
    <t>CA-IP-A13cbEur</t>
  </si>
  <si>
    <t>(ii) Other investments  CA RoW Eur</t>
  </si>
  <si>
    <t>CA-IP-A14Eur</t>
  </si>
  <si>
    <t>Non-current assets classified as held for sale  CA Total Eur</t>
  </si>
  <si>
    <t>CA-IP-A14aEur</t>
  </si>
  <si>
    <t>Non-current assets classified as held for sale  CA Malta Eur</t>
  </si>
  <si>
    <t>CA-IP-A14bEur</t>
  </si>
  <si>
    <t>Non-current assets classified as held for sale  CA EU/EEA Eur</t>
  </si>
  <si>
    <t>CA-IP-A14cEur</t>
  </si>
  <si>
    <t>Non-current assets classified as held for sale  CA RoW Eur</t>
  </si>
  <si>
    <t>CA-IP-A15zEur</t>
  </si>
  <si>
    <t>Loans Receivables CA Total Eur</t>
  </si>
  <si>
    <t>CA-IP-A15zaEur</t>
  </si>
  <si>
    <t>Loans Receivables CA Malta Eur</t>
  </si>
  <si>
    <t>CA-IP-A15zbEur</t>
  </si>
  <si>
    <t>Loans Receivables CA EU/EEA Eur</t>
  </si>
  <si>
    <t>CA-IP-A15zcEur</t>
  </si>
  <si>
    <t>Loans Receivables CA RoW Eur</t>
  </si>
  <si>
    <t>CA-IP-A15aEur</t>
  </si>
  <si>
    <t>(i)  Loans and advances granted to group entities CA Total Eur</t>
  </si>
  <si>
    <t>CA-IP-A15aaEur</t>
  </si>
  <si>
    <t>(i)  Loans and advances granted to group entities CA Malta Eur</t>
  </si>
  <si>
    <t>CA-IP-A15abEur</t>
  </si>
  <si>
    <t>(i)  Loans and advances granted to group entities CA EU/EEA Eur</t>
  </si>
  <si>
    <t>CA-IP-A15acEur</t>
  </si>
  <si>
    <t>(i)  Loans and advances granted to group entities CA RoW Eur</t>
  </si>
  <si>
    <t>CA-IP-A15bEur</t>
  </si>
  <si>
    <t>(ii) Loans and advances granted to third-party entities  CA Total Eur</t>
  </si>
  <si>
    <t>CA-IP-A15caEur</t>
  </si>
  <si>
    <t>(ii) Loans and advances granted to third-party entities  CA Malta Eur</t>
  </si>
  <si>
    <t>CA-IP-A15cbEur</t>
  </si>
  <si>
    <t>(ii) Loans and advances granted to third-party entities  CA EU/EEA Eur</t>
  </si>
  <si>
    <t>CA-IP-A15ccEur</t>
  </si>
  <si>
    <t>(ii) Loans and advances granted to third-party entities  CA RoW Eur</t>
  </si>
  <si>
    <t>CA-IP-A16zEur</t>
  </si>
  <si>
    <t>Trade and other Receivables CA Total Eur</t>
  </si>
  <si>
    <t>CA-IP-A16zaEur</t>
  </si>
  <si>
    <t>Trade and other Receivables CA Malta Eur</t>
  </si>
  <si>
    <t>CA-IP-A16zbEur</t>
  </si>
  <si>
    <t>Trade and other Receivables CA EU/EEA Eur</t>
  </si>
  <si>
    <t>CA-IP-A16zcEur</t>
  </si>
  <si>
    <t>Trade and other Receivables CA RoW Eur</t>
  </si>
  <si>
    <t>CA-IP-A16aEur</t>
  </si>
  <si>
    <t>(i) Trade Receivables CA Total Eur</t>
  </si>
  <si>
    <t>CA-IP-A16aaEur</t>
  </si>
  <si>
    <t>(i) Trade Receivables CA Malta Eur</t>
  </si>
  <si>
    <t>CA-IP-A16abEur</t>
  </si>
  <si>
    <t>(i) Trade Receivables CA EU/EEA Eur</t>
  </si>
  <si>
    <t>CA-IP-A16acEur</t>
  </si>
  <si>
    <t>(i) Trade Receivables CA RoW Eur</t>
  </si>
  <si>
    <t>CA-IP-A16bEur</t>
  </si>
  <si>
    <t>(ii) Amount due from payment service providers or intermediaries CA Total Eur</t>
  </si>
  <si>
    <t>CA-IP-A16baEur</t>
  </si>
  <si>
    <t>(ii) Amount due from payment service providers or intermediaries CA Malta Eur</t>
  </si>
  <si>
    <t>CA-IP-A16bbEur</t>
  </si>
  <si>
    <t>(ii) Amount due from payment service providers or intermediaries CA EU/EEA Eur</t>
  </si>
  <si>
    <t>CA-IP-A16bcEur</t>
  </si>
  <si>
    <t>(ii) Amount due from payment service providers or intermediaries CA RoW Eur</t>
  </si>
  <si>
    <t>CA-IP-A16cEur</t>
  </si>
  <si>
    <t>(iii) Collateral deposits or reserves held with payment service providers or intermediaries CA Total Eur</t>
  </si>
  <si>
    <t>CA-IP-A16caEur</t>
  </si>
  <si>
    <t>(iii) Collateral deposits or reserves held with payment service providers or intermediaries CA Malta Eur</t>
  </si>
  <si>
    <t>CA-IP-A16cbEur</t>
  </si>
  <si>
    <t>(iii) Collateral deposits or reserves held with payment service providers or intermediaries CA EU/EEA Eur</t>
  </si>
  <si>
    <t>CA-IP-A16ccEur</t>
  </si>
  <si>
    <t>(iii) Collateral deposits or reserves held with payment service providers or intermediaries CA RoW Eur</t>
  </si>
  <si>
    <t>CA-IP-A16dEur</t>
  </si>
  <si>
    <t>(iv) Advance payments to clients CA Total Eur</t>
  </si>
  <si>
    <t>CA-IP-A16daEur</t>
  </si>
  <si>
    <t>(iv) Advance payments to clients CA Malta Eur</t>
  </si>
  <si>
    <t>CA-IP-A16dbEur</t>
  </si>
  <si>
    <t>(iv) Advance payments to clients CA EU/EEA Eur</t>
  </si>
  <si>
    <t>CA-IP-A16dcEur</t>
  </si>
  <si>
    <t>(iv) Advance payments to clients CA RoW Eur</t>
  </si>
  <si>
    <t>CA-IP-A16eEur</t>
  </si>
  <si>
    <t>(v) Amounts due from group entities CA Total Eur</t>
  </si>
  <si>
    <t>CA-IP-A16eaEur</t>
  </si>
  <si>
    <t>(v) Amounts due from group entities CA Malta Eur</t>
  </si>
  <si>
    <t>CA-IP-A16ebEur</t>
  </si>
  <si>
    <t>(v) Amounts due from group entities CA EU/EEA Eur</t>
  </si>
  <si>
    <t>CA-IP-A16ecEur</t>
  </si>
  <si>
    <t>(v) Amounts due from group entities CA RoW Eur</t>
  </si>
  <si>
    <t>CA-IP-A16fEur</t>
  </si>
  <si>
    <t>(vi) Amounts due from third parties  CA Total Eur</t>
  </si>
  <si>
    <t>CA-IP-A16faEur</t>
  </si>
  <si>
    <t>(vi) Amounts due from third parties  CA Malta Eur</t>
  </si>
  <si>
    <t>CA-IP-A16fbEur</t>
  </si>
  <si>
    <t>(vi) Amounts due from third parties  CA EU/EEA Eur</t>
  </si>
  <si>
    <t>CA-IP-A16fcEur</t>
  </si>
  <si>
    <t>(vi) Amounts due from third parties  CA RoW Eur</t>
  </si>
  <si>
    <t>CA-IP-A16hEur</t>
  </si>
  <si>
    <t>(vii) Prepayments CA Total Eur</t>
  </si>
  <si>
    <t>CA-IP-A16haEur</t>
  </si>
  <si>
    <t>(vii) Prepayments CA Malta Eur</t>
  </si>
  <si>
    <t>CA-IP-A16hbEur</t>
  </si>
  <si>
    <t>(vii) Prepayments CA EU/EEA Eur</t>
  </si>
  <si>
    <t>CA-IP-A16hcEur</t>
  </si>
  <si>
    <t>(vii) Prepayments CA RoW Eur</t>
  </si>
  <si>
    <t>CA-IP-A16iEur</t>
  </si>
  <si>
    <t>(viii) Accrued Income CA Total Eur</t>
  </si>
  <si>
    <t>CA-IP-A16iaEur</t>
  </si>
  <si>
    <t>(viii) Accrued Income CA Malta Eur</t>
  </si>
  <si>
    <t>CA-IP-A16ibEur</t>
  </si>
  <si>
    <t>(viii) Accrued Income CA EU/EEA Eur</t>
  </si>
  <si>
    <t>CA-IP-A16icEur</t>
  </si>
  <si>
    <t>(viii) Accrued Income CA RoW Eur</t>
  </si>
  <si>
    <t>CA-IP-A16jEur</t>
  </si>
  <si>
    <t>(ix) Prepaid Tax CA Total Eur</t>
  </si>
  <si>
    <t>CA-IP-A16jaEur</t>
  </si>
  <si>
    <t>(ix) Prepaid Tax CA Malta Eur</t>
  </si>
  <si>
    <t>CA-IP-A16jbEur</t>
  </si>
  <si>
    <t>(ix) Prepaid Tax CA EU/EEA Eur</t>
  </si>
  <si>
    <t>CA-IP-A16jcEur</t>
  </si>
  <si>
    <t>(ix) Prepaid Tax CA RoW Eur</t>
  </si>
  <si>
    <t>CA-IP-A16kEur</t>
  </si>
  <si>
    <t>(x) Deferred Tax CA Total Eur</t>
  </si>
  <si>
    <t>CA-IP-A16kaEur</t>
  </si>
  <si>
    <t>(x) Deferred Tax CA Malta Eur</t>
  </si>
  <si>
    <t>CA-IP-A16kbEur</t>
  </si>
  <si>
    <t>(x) Deferred Tax CA EU/EEA Eur</t>
  </si>
  <si>
    <t>CA-IP-A16kcEur</t>
  </si>
  <si>
    <t>(x) Deferred Tax CA RoW Eur</t>
  </si>
  <si>
    <t>CA-IP-A16lEur</t>
  </si>
  <si>
    <t>(xi) Other receivables CA Total Eur</t>
  </si>
  <si>
    <t>CA-IP-A16maEur</t>
  </si>
  <si>
    <t>(xi) Other receivables CA Malta Eur</t>
  </si>
  <si>
    <t>CA-IP-A16mbEur</t>
  </si>
  <si>
    <t>(xi) Other receivables CA EU/EEA Eur</t>
  </si>
  <si>
    <t>CA-IP-A16mcEur</t>
  </si>
  <si>
    <t>(xi) Other receivables CA RoW Eur</t>
  </si>
  <si>
    <t>CA-IP-A17zEur</t>
  </si>
  <si>
    <t>Cash and Cash Equivalents CA Total Eur</t>
  </si>
  <si>
    <t>CA-IP-A17zaEur</t>
  </si>
  <si>
    <t>Cash and Cash Equivalents CA Malta Eur</t>
  </si>
  <si>
    <t>CA-IP-A17zbEur</t>
  </si>
  <si>
    <t>Cash and Cash Equivalents CA EU/EEA Eur</t>
  </si>
  <si>
    <t>CA-IP-A17zcEur</t>
  </si>
  <si>
    <t>Cash and Cash Equivalents CA RoW Eur</t>
  </si>
  <si>
    <t>CA-IP-A17aEur</t>
  </si>
  <si>
    <t>(i) Bank accounts - Own funds CA Total Eur</t>
  </si>
  <si>
    <t>CA-IP-A17aaEur</t>
  </si>
  <si>
    <t>(i) Bank accounts - Own funds CA Malta Eur</t>
  </si>
  <si>
    <t>CA-IP-A17abEur</t>
  </si>
  <si>
    <t>(i) Bank accounts - Own funds CA EU/EEA Eur</t>
  </si>
  <si>
    <t>CA-IP-A17acEur</t>
  </si>
  <si>
    <t>(i) Bank accounts - Own funds CA RoW Eur</t>
  </si>
  <si>
    <t>CA-IP-A17bEur</t>
  </si>
  <si>
    <t>(ii) Bank accounts - Client funds CA Total Eur</t>
  </si>
  <si>
    <t>CA-IP-A17baEur</t>
  </si>
  <si>
    <t>(ii) Bank accounts - Client funds CA Malta Eur</t>
  </si>
  <si>
    <t>CA-IP-A17bbEur</t>
  </si>
  <si>
    <t>(ii) Bank accounts - Client funds CA EU/EEA Eur</t>
  </si>
  <si>
    <t>CA-IP-A17bcEur</t>
  </si>
  <si>
    <t>(ii) Bank accounts - Client funds CA RoW Eur</t>
  </si>
  <si>
    <t>CA-IP-A17cEur</t>
  </si>
  <si>
    <t>(iii) Restricted cash CA Total Eur</t>
  </si>
  <si>
    <t>CA-IP-A17caEur</t>
  </si>
  <si>
    <t>(iii) Restricted cash CA Malta Eur</t>
  </si>
  <si>
    <t>CA-IP-A17cbEur</t>
  </si>
  <si>
    <t>(iii) Restricted cash CA EU/EEA Eur</t>
  </si>
  <si>
    <t>CA-IP-A17ccEur</t>
  </si>
  <si>
    <t>(iii) Restricted cash CA RoW Eur</t>
  </si>
  <si>
    <t>CA-IP-A17dEur</t>
  </si>
  <si>
    <t>(iv) Other cash and cash equivalents CA Total Eur</t>
  </si>
  <si>
    <t>CA-IP-A17eaEur</t>
  </si>
  <si>
    <t>(iv) Other cash and cash equivalents CA Malta Eur</t>
  </si>
  <si>
    <t>CA-IP-A17ebEur</t>
  </si>
  <si>
    <t>(iv) Other cash and cash equivalents CA EU/EEA Eur</t>
  </si>
  <si>
    <t>CA-IP-A17ecEur</t>
  </si>
  <si>
    <t>(iv) Other cash and cash equivalents CA RoW Eur</t>
  </si>
  <si>
    <t>CA-IP-A18Eur</t>
  </si>
  <si>
    <t>Other Current Assets Total Eur</t>
  </si>
  <si>
    <t>CA-IP-A18bEur</t>
  </si>
  <si>
    <t>Other Current Assets Malta Eur</t>
  </si>
  <si>
    <t>CA-IP-A18cEur</t>
  </si>
  <si>
    <t>Other Current Assets EU/EEA Eur</t>
  </si>
  <si>
    <t>CA-IP-A18dEur</t>
  </si>
  <si>
    <t>Other Current Assets RoW Eur</t>
  </si>
  <si>
    <t>CA-IP-A19Eur</t>
  </si>
  <si>
    <t>Crypto Assets held on behalf of clients - Total in Euro</t>
  </si>
  <si>
    <t>CA-IP-A19aEur</t>
  </si>
  <si>
    <t>Crypto Assets held on behalf of clients - Malta in Euro</t>
  </si>
  <si>
    <t>CA-IP-A19bEur</t>
  </si>
  <si>
    <t>Crypto Assets held on behalf of clients - EU/EEA in Euro</t>
  </si>
  <si>
    <t>CA-IP-A19cEur</t>
  </si>
  <si>
    <t>Crypto Assets held on behalf of clients - RoW in Euro</t>
  </si>
  <si>
    <t>CA-IP-L1zEur</t>
  </si>
  <si>
    <t>Non-Current Liabilities Total Eur</t>
  </si>
  <si>
    <t>CA-IP-L1zaEur</t>
  </si>
  <si>
    <t>Non-Current Liabilities Malta Eur</t>
  </si>
  <si>
    <t>CA-IP-L1zbEur</t>
  </si>
  <si>
    <t>Non-Current Liabilities EU/EEA Eur</t>
  </si>
  <si>
    <t>CA-IP-L1zcEur</t>
  </si>
  <si>
    <t>Non-Current Liabilities RoW Eur</t>
  </si>
  <si>
    <t>CA-IP-L1aEur</t>
  </si>
  <si>
    <t>Financial Liabilities: NCL Total Eur</t>
  </si>
  <si>
    <t>CA-IP-L1aaEur</t>
  </si>
  <si>
    <t>Financial Liabilities: NCL Malta Eur</t>
  </si>
  <si>
    <t>CA-IP-L1abEur</t>
  </si>
  <si>
    <t>Financial Liabilities: NCL EU/EEA Eur</t>
  </si>
  <si>
    <t>CA-IP-L1acEur</t>
  </si>
  <si>
    <t>Financial Liabilities: NCL RoW Eur</t>
  </si>
  <si>
    <t>CA-IP-L1bEur</t>
  </si>
  <si>
    <t>(i) Financial Liability: Amortised Cost NCL Total Eur</t>
  </si>
  <si>
    <t>CA-IP-L1baEur</t>
  </si>
  <si>
    <t>(i) Financial Liability: Amortised Cost NCL Malta Eur</t>
  </si>
  <si>
    <t>CA-IP-L1bbEur</t>
  </si>
  <si>
    <t>(i) Financial Liability: Amortised Cost NCL EU/EEA Eur</t>
  </si>
  <si>
    <t>CA-IP-L1bcEur</t>
  </si>
  <si>
    <t>(i) Financial Liability: Amortised Cost NCL RoW Eur</t>
  </si>
  <si>
    <t>CA-IP-L1cEur</t>
  </si>
  <si>
    <t>(ii) Financial Liability: Fair Value Through Profit or Loss (FVTPL) NCL Total Eur</t>
  </si>
  <si>
    <t>CA-IP-L1caEur</t>
  </si>
  <si>
    <t>(ii) Financial Liability: Fair Value Through Profit or Loss (FVTPL) NCL Malta Eur</t>
  </si>
  <si>
    <t>CA-IP-L1cbEur</t>
  </si>
  <si>
    <t>(ii) Financial Liability: Fair Value Through Profit or Loss (FVTPL) NCL EU/EEA Eur</t>
  </si>
  <si>
    <t>CA-IP-L1ccEur</t>
  </si>
  <si>
    <t>(ii) Financial Liability: Fair Value Through Profit or Loss (FVTPL) NCL RoW Eur</t>
  </si>
  <si>
    <t>CA-IP-L1dEur</t>
  </si>
  <si>
    <t>(iii) Debt Securities Total Eur</t>
  </si>
  <si>
    <t>CA-IP-L1daEur</t>
  </si>
  <si>
    <t>(iii) Debt Securities Malta Eur</t>
  </si>
  <si>
    <t>CA-IP-L1dbEur</t>
  </si>
  <si>
    <t>(iii) Debt Securities EU/EEA Eur</t>
  </si>
  <si>
    <t>CA-IP-L1dcEur</t>
  </si>
  <si>
    <t>(iii) Debt Securities RoW Eur</t>
  </si>
  <si>
    <t>CA-IP-L1eEur</t>
  </si>
  <si>
    <t>(iv) Financial Derivatives Total Eur</t>
  </si>
  <si>
    <t>CA-IP-L1eaEur</t>
  </si>
  <si>
    <t>(iv) Financial Derivatives Malta Eur</t>
  </si>
  <si>
    <t>CA-IP-L1ebEur</t>
  </si>
  <si>
    <t>(iv) Financial Derivatives EU/EEA Eur</t>
  </si>
  <si>
    <t>CA-IP-L1ecEur</t>
  </si>
  <si>
    <t>(iv) Financial Derivatives RoW Eur</t>
  </si>
  <si>
    <t>CA-IP-L1fEur</t>
  </si>
  <si>
    <t>(v) Other Financial Liabilities Total Eur</t>
  </si>
  <si>
    <t>CA-IP-L1faEur</t>
  </si>
  <si>
    <t>(v) Other Financial Liabilities Malta Eur</t>
  </si>
  <si>
    <t>CA-IP-L1fbEur</t>
  </si>
  <si>
    <t>(v) Other Financial Liabilities EU/EEA Eur</t>
  </si>
  <si>
    <t>CA-IP-L1fcEur</t>
  </si>
  <si>
    <t>(v) Other Financial Liabilities RoW Eur</t>
  </si>
  <si>
    <t>CA-IP-L2Eur</t>
  </si>
  <si>
    <t>Lease Liability NCL Total Eur</t>
  </si>
  <si>
    <t>CA-IP-L2aEur</t>
  </si>
  <si>
    <t>Lease Liability NCL Malta Eur</t>
  </si>
  <si>
    <t>CA-IP-L2bEur</t>
  </si>
  <si>
    <t>Lease Liability NCL EU/EEA Eur</t>
  </si>
  <si>
    <t>CA-IP-L2cEur</t>
  </si>
  <si>
    <t>Lease Liability NCL RoW Eur</t>
  </si>
  <si>
    <t>CA-IP-L3zEur</t>
  </si>
  <si>
    <t>Loans Payables: NCL Total Eur</t>
  </si>
  <si>
    <t>CA-IP-L3zaEur</t>
  </si>
  <si>
    <t>Loans Payables: NCL Malta Eur</t>
  </si>
  <si>
    <t>CA-IP-L3zbEur</t>
  </si>
  <si>
    <t>Loans Payables: NCL EU/EEA Eur</t>
  </si>
  <si>
    <t>CA-IP-L3zcEur</t>
  </si>
  <si>
    <t>Loans Payables: NCL RoW Eur</t>
  </si>
  <si>
    <t>CA-IP-L3aEur</t>
  </si>
  <si>
    <t>(i) Loans and advances from group entities NCL Total Eur</t>
  </si>
  <si>
    <t>CA-IP-L3aaEur</t>
  </si>
  <si>
    <t>(i) Loans and advances from group entities NCL Malta Eur</t>
  </si>
  <si>
    <t>CA-IP-L3abEur</t>
  </si>
  <si>
    <t>(i) Loans and advances from group entities NCL EU/EEA Eur</t>
  </si>
  <si>
    <t>CA-IP-L3acEur</t>
  </si>
  <si>
    <t>(i) Loans and advances from group entities NCL RoW Eur</t>
  </si>
  <si>
    <t>CA-IP-L3bEur</t>
  </si>
  <si>
    <t>(ii) Loans and advances from third-party entities NCL Total Eur</t>
  </si>
  <si>
    <t>CA-IP-L3baEur</t>
  </si>
  <si>
    <t>(ii) Loans and advances from third-party entities NCL Malta Eur</t>
  </si>
  <si>
    <t>CA-IP-L3bbEur</t>
  </si>
  <si>
    <t>(ii) Loans and advances from third-party entities NCL EU/EEA Eur</t>
  </si>
  <si>
    <t>CA-IP-L3bcEur</t>
  </si>
  <si>
    <t>(ii) Loans and advances from third-party entities NCL RoW Eur</t>
  </si>
  <si>
    <t>CA-IP-L4zEur</t>
  </si>
  <si>
    <t>Trade and Other Payables: NCL Total Eur</t>
  </si>
  <si>
    <t>CA-IP-L4zaEur</t>
  </si>
  <si>
    <t>Trade and Other Payables: NCL Malta Eur</t>
  </si>
  <si>
    <t>CA-IP-L4zbEur</t>
  </si>
  <si>
    <t>Trade and Other Payables: NCL EU/EEA Eur</t>
  </si>
  <si>
    <t>CA-IP-L4zcEur</t>
  </si>
  <si>
    <t>Trade and Other Payables: NCL RoW Eur</t>
  </si>
  <si>
    <t>CA-IP-L4aEur</t>
  </si>
  <si>
    <t>(i) Trade payables NCL Total Eur</t>
  </si>
  <si>
    <t>CA-IP-L4aaEur</t>
  </si>
  <si>
    <t>(i) Trade payables NCL Malta Eur</t>
  </si>
  <si>
    <t>CA-IP-L4abEur</t>
  </si>
  <si>
    <t>(i) Trade payables NCL EU/EEA Eur</t>
  </si>
  <si>
    <t>CA-IP-L4acEur</t>
  </si>
  <si>
    <t>(i) Trade payables NCL RoW Eur</t>
  </si>
  <si>
    <t>CA-IP-L4bEur</t>
  </si>
  <si>
    <t>(ii) FIAT deposits/reserves collected from clients NCL Total Eur</t>
  </si>
  <si>
    <t>CA-IP-L4baEur</t>
  </si>
  <si>
    <t>(ii) FIAT deposits/reserves collected from clients NCL Malta Eur</t>
  </si>
  <si>
    <t>CA-IP-L4bbEur</t>
  </si>
  <si>
    <t>(ii) FIAT deposits/reserves collected from clients NCL EU/EEA Eur</t>
  </si>
  <si>
    <t>CA-IP-L4bcEur</t>
  </si>
  <si>
    <t>(ii) FIAT deposits/reserves collected from clients NCL RoW Eur</t>
  </si>
  <si>
    <t>CA-IP-L4cEur</t>
  </si>
  <si>
    <t>(iii) Client balances held in crypto-assets Total Eur</t>
  </si>
  <si>
    <t>CA-IP-L4caEur</t>
  </si>
  <si>
    <t>(iii) Client balances held in crypto-assets Malta Eur</t>
  </si>
  <si>
    <t>CA-IP-L4cbEur</t>
  </si>
  <si>
    <t>(iii) Client balances held in crypto-assets EU/EEA Eur</t>
  </si>
  <si>
    <t>CA-IP-L4ccEur</t>
  </si>
  <si>
    <t>(iii) Client balances held in crypto-assets RoW Eur</t>
  </si>
  <si>
    <t>CA-IP-L4dEur</t>
  </si>
  <si>
    <t>(iv) Amount due to payment service providers or intermediaries NCL Total Eur</t>
  </si>
  <si>
    <t>CA-IP-L4daEur</t>
  </si>
  <si>
    <t>(iv) Amount due to payment service providers or intermediaries NCL Malta Eur</t>
  </si>
  <si>
    <t>CA-IP-L4dbEur</t>
  </si>
  <si>
    <t>(iv) Amount due to payment service providers or intermediaries NCL EU/EEA Eur</t>
  </si>
  <si>
    <t>CA-IP-L4dcEur</t>
  </si>
  <si>
    <t>(iv) Amount due to payment service providers or intermediaries NCL RoW Eur</t>
  </si>
  <si>
    <t>CA-IP-L4eEur</t>
  </si>
  <si>
    <t>(v) Amounts due to group entities NCL Total Eur</t>
  </si>
  <si>
    <t>CA-IP-L4eaEur</t>
  </si>
  <si>
    <t>(v) Amounts due to group entities NCL Malta Eur</t>
  </si>
  <si>
    <t>CA-IP-L4ebEur</t>
  </si>
  <si>
    <t>(v) Amounts due to group entities NCL EU/EEA Eur</t>
  </si>
  <si>
    <t>CA-IP-L4ecEur</t>
  </si>
  <si>
    <t>(v) Amounts due to group entities NCL RoW Eur</t>
  </si>
  <si>
    <t>CA-IP-L4fEur</t>
  </si>
  <si>
    <t>(vi) Amounts due to third parties NCL Total Eur</t>
  </si>
  <si>
    <t>CA-IP-L4faEur</t>
  </si>
  <si>
    <t>(vi) Amounts due to third parties NCL Malta Eur</t>
  </si>
  <si>
    <t>CA-IP-L4fbEur</t>
  </si>
  <si>
    <t>(vi) Amounts due to third parties NCL EU/EEA Eur</t>
  </si>
  <si>
    <t>CA-IP-L4fcEur</t>
  </si>
  <si>
    <t>(vi) Amounts due to third parties NCL RoW Eur</t>
  </si>
  <si>
    <t>CA-IP-L4hEur</t>
  </si>
  <si>
    <t>(vii) Tax Liability NCL Total Eur</t>
  </si>
  <si>
    <t>CA-IP-L4haEur</t>
  </si>
  <si>
    <t>(vii) Tax Liability NCL Malta Eur</t>
  </si>
  <si>
    <t>CA-IP-L4hbEur</t>
  </si>
  <si>
    <t>(vii) Tax Liability NCL EU/EEA Eur</t>
  </si>
  <si>
    <t>CA-IP-L4hcEur</t>
  </si>
  <si>
    <t>(vii) Tax Liability NCL RoW Eur</t>
  </si>
  <si>
    <t>CA-IP-L4iEur</t>
  </si>
  <si>
    <t>(viii) Deferred Tax NCL Total Eur</t>
  </si>
  <si>
    <t>CA-IP-L4iaEur</t>
  </si>
  <si>
    <t>(viii) Deferred Tax NCL Malta Eur</t>
  </si>
  <si>
    <t>CA-IP-L4ibEur</t>
  </si>
  <si>
    <t>(viii) Deferred Tax NCL EU/EEA Eur</t>
  </si>
  <si>
    <t>CA-IP-L4icEur</t>
  </si>
  <si>
    <t>(viii) Deferred Tax NCL RoW Eur</t>
  </si>
  <si>
    <t>CA-IP-L4jEur</t>
  </si>
  <si>
    <t>(ix) Other payables  NCL Total Eur</t>
  </si>
  <si>
    <t>CA-IP-L4jaEur</t>
  </si>
  <si>
    <t>(ix) Other payables  NCL Malta Eur</t>
  </si>
  <si>
    <t>CA-IP-L4jbEur</t>
  </si>
  <si>
    <t>(ix) Other payables  NCL EU/EEA Eur</t>
  </si>
  <si>
    <t>CA-IP-L4jcEur</t>
  </si>
  <si>
    <t>(ix) Other payables  NCL RoW Eur</t>
  </si>
  <si>
    <t>CA-IP-L5zEur</t>
  </si>
  <si>
    <t>Current Liabilities Total Eur</t>
  </si>
  <si>
    <t>CA-IP-L5zaEur</t>
  </si>
  <si>
    <t>Current Liabilities Malta Eur</t>
  </si>
  <si>
    <t>CA-IP-L5zbEur</t>
  </si>
  <si>
    <t>Current Liabilities EU/EEA Eur</t>
  </si>
  <si>
    <t>CA-IP-L5zcEur</t>
  </si>
  <si>
    <t>Current Liabilities RoW Eur</t>
  </si>
  <si>
    <t>CA-IP-L5aEur</t>
  </si>
  <si>
    <t>Financial Liabilities: CL Total Eur</t>
  </si>
  <si>
    <t>CA-IP-L5aaEur</t>
  </si>
  <si>
    <t>Financial Liabilities: CL Malta Eur</t>
  </si>
  <si>
    <t>CA-IP-L5abEur</t>
  </si>
  <si>
    <t>Financial Liabilities: CL EU/EEA Eur</t>
  </si>
  <si>
    <t>CA-IP-L5acEur</t>
  </si>
  <si>
    <t>Financial Liabilities: CL RoW Eur</t>
  </si>
  <si>
    <t>CA-IP-L5bEur</t>
  </si>
  <si>
    <t>(i) Financial Liability: Amortised Cost CL Total Eur</t>
  </si>
  <si>
    <t>CA-IP-L5baEur</t>
  </si>
  <si>
    <t>(i) Financial Liability: Amortised Cost CL Malta Eur</t>
  </si>
  <si>
    <t>CA-IP-L5bbEur</t>
  </si>
  <si>
    <t>(i) Financial Liability: Amortised Cost CL EU/EEA Eur</t>
  </si>
  <si>
    <t>CA-IP-L5bcEur</t>
  </si>
  <si>
    <t>(i) Financial Liability: Amortised Cost CL RoW Eur</t>
  </si>
  <si>
    <t>CA-IP-L5cEur</t>
  </si>
  <si>
    <t>(ii) Financial Liability: Fair Value Through Profit or Loss (FVTPL) CL Total Eur</t>
  </si>
  <si>
    <t>CA-IP-L5caEur</t>
  </si>
  <si>
    <t>(ii) Financial Liability: Fair Value Through Profit or Loss (FVTPL) CL Malta Eur</t>
  </si>
  <si>
    <t>CA-IP-L5cbEur</t>
  </si>
  <si>
    <t>(ii) Financial Liability: Fair Value Through Profit or Loss (FVTPL) CL EU/EEA Eur</t>
  </si>
  <si>
    <t>CA-IP-L5ccEur</t>
  </si>
  <si>
    <t>(ii) Financial Liability: Fair Value Through Profit or Loss (FVTPL) CL RoW Eur</t>
  </si>
  <si>
    <t>CA-IP-L5dEur</t>
  </si>
  <si>
    <t>CA-IP-L5daEur</t>
  </si>
  <si>
    <t>CA-IP-L5dbEur</t>
  </si>
  <si>
    <t>CA-IP-L5dcEur</t>
  </si>
  <si>
    <t>CA-IP-L5eEur</t>
  </si>
  <si>
    <t>CA-IP-L5eaEur</t>
  </si>
  <si>
    <t>CA-IP-L5ebEur</t>
  </si>
  <si>
    <t>CA-IP-L5ecEur</t>
  </si>
  <si>
    <t>CA-IP-L5fEur</t>
  </si>
  <si>
    <t>CA-IP-L5faEur</t>
  </si>
  <si>
    <t>CA-IP-L5fbEur</t>
  </si>
  <si>
    <t>CA-IP-L5fcEur</t>
  </si>
  <si>
    <t>CA-IP-L6Eur</t>
  </si>
  <si>
    <t>Lease Liability CL Total Eur</t>
  </si>
  <si>
    <t>CA-IP-L6aEur</t>
  </si>
  <si>
    <t>Lease Liability CL Malta Eur</t>
  </si>
  <si>
    <t>CA-IP-L6bEur</t>
  </si>
  <si>
    <t>Lease Liability CL EU/EEA Eur</t>
  </si>
  <si>
    <t>CA-IP-L6cEur</t>
  </si>
  <si>
    <t>Lease Liability CL RoW Eur</t>
  </si>
  <si>
    <t>CA-IP-L7zEur</t>
  </si>
  <si>
    <t>Loans Payables: CL Total Eur</t>
  </si>
  <si>
    <t>CA-IP-L7zaEur</t>
  </si>
  <si>
    <t>Loans Payables: CL Malta Eur</t>
  </si>
  <si>
    <t>CA-IP-L7zbEur</t>
  </si>
  <si>
    <t>Loans Payables: CL EU/EEA Eur</t>
  </si>
  <si>
    <t>CA-IP-L7zcEur</t>
  </si>
  <si>
    <t>Loans Payables: CL RoW Eur</t>
  </si>
  <si>
    <t>CA-IP-L7aEur</t>
  </si>
  <si>
    <t>(i) Loans and advances from group entities CL Total Eur</t>
  </si>
  <si>
    <t>CA-IP-L7aaEur</t>
  </si>
  <si>
    <t>(i) Loans and advances from group entities CL Malta Eur</t>
  </si>
  <si>
    <t>CA-IP-L7abEur</t>
  </si>
  <si>
    <t>(i) Loans and advances from group entities CL EU/EEA Eur</t>
  </si>
  <si>
    <t>CA-IP-L7acEur</t>
  </si>
  <si>
    <t>(i) Loans and advances from group entities CL RoW Eur</t>
  </si>
  <si>
    <t>CA-IP-L7bEur</t>
  </si>
  <si>
    <t>(ii) Loans and advances from third-party entities  CL Total Eur</t>
  </si>
  <si>
    <t>CA-IP-L7baEur</t>
  </si>
  <si>
    <t>(ii) Loans and advances from third-party entities  CL Malta Eur</t>
  </si>
  <si>
    <t>CA-IP-L7bbEur</t>
  </si>
  <si>
    <t>(ii) Loans and advances from third-party entities  CL EU/EEA Eur</t>
  </si>
  <si>
    <t>CA-IP-L7bcEur</t>
  </si>
  <si>
    <t>(ii) Loans and advances from third-party entities  CL RoW Eur</t>
  </si>
  <si>
    <t>CA-IP-L8zEur</t>
  </si>
  <si>
    <t>Trade and Other Payables: CL Total Eur</t>
  </si>
  <si>
    <t>CA-IP-L8zaEur</t>
  </si>
  <si>
    <t>Trade and Other Payables: CL Malta Eur</t>
  </si>
  <si>
    <t>CA-IP-L8zbEur</t>
  </si>
  <si>
    <t>Trade and Other Payables: CL EU/EEA Eur</t>
  </si>
  <si>
    <t>CA-IP-L8zcEur</t>
  </si>
  <si>
    <t>Trade and Other Payables: CL RoW Eur</t>
  </si>
  <si>
    <t>CA-IP-L8aEur</t>
  </si>
  <si>
    <t>(i) FIAT deposits/reserves collected from clients Total Eur</t>
  </si>
  <si>
    <t>CA-IP-L8aaEur</t>
  </si>
  <si>
    <t>(i) FIAT deposits/reserves collected from clients Malta Eur</t>
  </si>
  <si>
    <t>CA-IP-L8abEur</t>
  </si>
  <si>
    <t>(i) FIAT deposits/reserves collected from clients EU/EEA Eur</t>
  </si>
  <si>
    <t>CA-IP-L8acEur</t>
  </si>
  <si>
    <t>(i) FIAT deposits/reserves collected from clients RoW Eur</t>
  </si>
  <si>
    <t>CA-IP-L8bEur</t>
  </si>
  <si>
    <t>(ii) Amount due to payment service providers or intermediaries CL Total Eur</t>
  </si>
  <si>
    <t>CA-IP-L8baEur</t>
  </si>
  <si>
    <t>(ii) Amount due to payment service providers or intermediaries CL Malta Eur</t>
  </si>
  <si>
    <t>CA-IP-L8bbEur</t>
  </si>
  <si>
    <t>(ii) Amount due to payment service providers or intermediaries CL EU/EEA Eur</t>
  </si>
  <si>
    <t>CA-IP-L8bcEur</t>
  </si>
  <si>
    <t>(ii) Amount due to payment service providers or intermediaries CL RoW Eur</t>
  </si>
  <si>
    <t>CA-IP-L8cEur</t>
  </si>
  <si>
    <t>CA-IP-L8caEur</t>
  </si>
  <si>
    <t>CA-IP-L8cbEur</t>
  </si>
  <si>
    <t>CA-IP-L8ccEur</t>
  </si>
  <si>
    <t>CA-IP-L8dEur</t>
  </si>
  <si>
    <t>(iv) Amounts due to group entities CL Total Eur</t>
  </si>
  <si>
    <t>CA-IP-L8daEur</t>
  </si>
  <si>
    <t>(iv) Amounts due to group entities CL Malta Eur</t>
  </si>
  <si>
    <t>CA-IP-L8dbEur</t>
  </si>
  <si>
    <t>(iv) Amounts due to group entities CL EU/EEA Eur</t>
  </si>
  <si>
    <t>CA-IP-L8dcEur</t>
  </si>
  <si>
    <t>(iv) Amounts due to group entities CL RoW Eur</t>
  </si>
  <si>
    <t>CA-IP-L8eEur</t>
  </si>
  <si>
    <t>(v) Amounts due to third parties CL Total Eur</t>
  </si>
  <si>
    <t>CA-IP-L8eaEur</t>
  </si>
  <si>
    <t>(v) Amounts due to third parties CL Malta Eur</t>
  </si>
  <si>
    <t>CA-IP-L8ebEur</t>
  </si>
  <si>
    <t>(v) Amounts due to third parties CL EU/EEA Eur</t>
  </si>
  <si>
    <t>CA-IP-L8ecEur</t>
  </si>
  <si>
    <t>(v) Amounts due to third parties CL RoW Eur</t>
  </si>
  <si>
    <t>CA-IP-L8gEur</t>
  </si>
  <si>
    <t>(vi) Accruals  CL Total Eur</t>
  </si>
  <si>
    <t>CA-IP-L8gaEur</t>
  </si>
  <si>
    <t>(vi) Accruals  CL Malta Eur</t>
  </si>
  <si>
    <t>CA-IP-L8gbEur</t>
  </si>
  <si>
    <t>(vi) Accruals  CL EU/EEA Eur</t>
  </si>
  <si>
    <t>CA-IP-L8gcEur</t>
  </si>
  <si>
    <t>(vi) Accruals  CL RoW Eur</t>
  </si>
  <si>
    <t>CA-IP-L8hEur</t>
  </si>
  <si>
    <t>(vii) Deferred income CL Total Eur</t>
  </si>
  <si>
    <t>CA-IP-L8haEur</t>
  </si>
  <si>
    <t>(vii) Deferred income CL Malta Eur</t>
  </si>
  <si>
    <t>CA-IP-L8hbEur</t>
  </si>
  <si>
    <t>(vii) Deferred income CL EU/EEA Eur</t>
  </si>
  <si>
    <t>CA-IP-L8hcEur</t>
  </si>
  <si>
    <t>(vii) Deferred income CL RoW Eur</t>
  </si>
  <si>
    <t>CA-IP-L8iEur</t>
  </si>
  <si>
    <t>(viii) Grants received in advance CL Total Eur</t>
  </si>
  <si>
    <t>CA-IP-L8iaEur</t>
  </si>
  <si>
    <t>(viii) Grants received in advance CL Malta Eur</t>
  </si>
  <si>
    <t>CA-IP-L8ibEur</t>
  </si>
  <si>
    <t>(viii) Grants received in advance CL EU/EEA Eur</t>
  </si>
  <si>
    <t>CA-IP-L8icEur</t>
  </si>
  <si>
    <t>(viii) Grants received in advance CL RoW Eur</t>
  </si>
  <si>
    <t>CA-IP-L8jEur</t>
  </si>
  <si>
    <t>(ix) Tax liability CL Total Eur</t>
  </si>
  <si>
    <t>CA-IP-L8jaEur</t>
  </si>
  <si>
    <t>(ix) Tax liability CL Malta Eur</t>
  </si>
  <si>
    <t>CA-IP-L8jbEur</t>
  </si>
  <si>
    <t>(ix) Tax liability CL EU/EEA Eur</t>
  </si>
  <si>
    <t>CA-IP-L8jcEur</t>
  </si>
  <si>
    <t>(ix) Tax liability CL RoW Eur</t>
  </si>
  <si>
    <t>CA-IP-L8kEur</t>
  </si>
  <si>
    <t>(x) Deferred Tax CL Total Eur</t>
  </si>
  <si>
    <t>CA-IP-L8kaEur</t>
  </si>
  <si>
    <t>(x) Deferred Tax CL Malta Eur</t>
  </si>
  <si>
    <t>CA-IP-L8kbEur</t>
  </si>
  <si>
    <t>(x) Deferred Tax CL EU/EEA Eur</t>
  </si>
  <si>
    <t>CA-IP-L8kcEur</t>
  </si>
  <si>
    <t>(x) Deferred Tax CL RoW Eur</t>
  </si>
  <si>
    <t>CA-IP-L8lEur</t>
  </si>
  <si>
    <t>(xi) Other payables CL Total Eur</t>
  </si>
  <si>
    <t>CA-IP-L8laEur</t>
  </si>
  <si>
    <t>(xi) Other payables CL Malta Eur</t>
  </si>
  <si>
    <t>CA-IP-L8lbEur</t>
  </si>
  <si>
    <t>(xi) Other payables CL EU/EEA Eur</t>
  </si>
  <si>
    <t>CA-IP-L8lcEur</t>
  </si>
  <si>
    <t>(xi) Other payables CL RoW Eur</t>
  </si>
  <si>
    <t>CA-IP-L9Eur</t>
  </si>
  <si>
    <t>Provisions CL Total Eur</t>
  </si>
  <si>
    <t>CA-IP-L9aEur</t>
  </si>
  <si>
    <t>Provisions CL Malta Eur</t>
  </si>
  <si>
    <t>CA-IP-L9bEur</t>
  </si>
  <si>
    <t>Provisions CL EU/EEA Eur</t>
  </si>
  <si>
    <t>CA-IP-L9cEur</t>
  </si>
  <si>
    <t>Provisions CL RoW Eur</t>
  </si>
  <si>
    <t>CA-IP-R1Eur</t>
  </si>
  <si>
    <t>Called up ordinary share capital Total Eur</t>
  </si>
  <si>
    <t>CA-IP-R1aEur</t>
  </si>
  <si>
    <t>Called up ordinary share capital Malta Eur</t>
  </si>
  <si>
    <t>CA-IP-R1bEur</t>
  </si>
  <si>
    <t>Called up ordinary share capital EU/EEA Eur</t>
  </si>
  <si>
    <t>CA-IP-R1cEur</t>
  </si>
  <si>
    <t>Called up ordinary share capital RoW Eur</t>
  </si>
  <si>
    <t>CA-IP-R2Eur</t>
  </si>
  <si>
    <t>Preference share capital Total Eur</t>
  </si>
  <si>
    <t>CA-IP-R2aEur</t>
  </si>
  <si>
    <t>Preference share capital Malta Eur</t>
  </si>
  <si>
    <t>CA-IP-R2bEur</t>
  </si>
  <si>
    <t>Preference share capital EU/EEA Eur</t>
  </si>
  <si>
    <t>CA-IP-R2cEur</t>
  </si>
  <si>
    <t>Preference share capital RoW Eur</t>
  </si>
  <si>
    <t>CA-IP-R3Eur</t>
  </si>
  <si>
    <t>Perpetual Non-Cumulative Preference Shares Total Eur</t>
  </si>
  <si>
    <t>CA-IP-R3aEur</t>
  </si>
  <si>
    <t>Perpetual Non-Cumulative Preference Shares Malta Eur</t>
  </si>
  <si>
    <t>CA-IP-RbEur</t>
  </si>
  <si>
    <t>Perpetual Non-Cumulative Preference Shares EU/EEA Eur</t>
  </si>
  <si>
    <t>CA-IP-R3cEur</t>
  </si>
  <si>
    <t>Perpetual Non-Cumulative Preference Shares RoW Eur</t>
  </si>
  <si>
    <t>CA-IP-R4Eur</t>
  </si>
  <si>
    <t>Share Premium Account Eur</t>
  </si>
  <si>
    <t>CA-IP-R4aEur</t>
  </si>
  <si>
    <t>(i) Eligible as CET1 Capital Eur</t>
  </si>
  <si>
    <t>CA-IP-R4bEur</t>
  </si>
  <si>
    <t>(ii) Other  Eur</t>
  </si>
  <si>
    <t>CA-IP-R5Eur</t>
  </si>
  <si>
    <t>Revenue Reserves: Eur</t>
  </si>
  <si>
    <t>CA-IP-R5aEur</t>
  </si>
  <si>
    <t>(i) Opening Balance for the Reporting Period / as per latest audited accounts Eur</t>
  </si>
  <si>
    <t>CA-IP-R5bEur</t>
  </si>
  <si>
    <t>(ii) Movement in Revenue Reserves Eur</t>
  </si>
  <si>
    <t>CA-IP-R5cEur</t>
  </si>
  <si>
    <t>a) Profit / (loss) and other comprehensive income other than CA-IP-R5(iii) Eur</t>
  </si>
  <si>
    <t>CA-IP-R5dEur</t>
  </si>
  <si>
    <t>b) Dividend Paid Eur</t>
  </si>
  <si>
    <t>CA-IP-R5eEur</t>
  </si>
  <si>
    <t>c) Transfer in/out of Revenue Reserves Eur</t>
  </si>
  <si>
    <t>CA-IP-R5fEur</t>
  </si>
  <si>
    <t>(iii) Interim profit/ (loss) and other comprehensive income during the reporting period Eur</t>
  </si>
  <si>
    <t>CA-IP-R6zEur</t>
  </si>
  <si>
    <t>Other Reserves: Total Eur</t>
  </si>
  <si>
    <t>CA-IP-R6zaEur</t>
  </si>
  <si>
    <t>Other Reserves: Malta Eur</t>
  </si>
  <si>
    <t>CA-IP-R6zbEur</t>
  </si>
  <si>
    <t>Other Reserves: EU/EEA Eur</t>
  </si>
  <si>
    <t>CA-IP-R6zcEur</t>
  </si>
  <si>
    <t>Other Reserves: RoW Eur</t>
  </si>
  <si>
    <t>CA-IP-R6aEur</t>
  </si>
  <si>
    <t>(i) Capital Contribution Total Eur</t>
  </si>
  <si>
    <t>CA-IP-R6aaEur</t>
  </si>
  <si>
    <t>(i) Capital Contribution Malta Eur</t>
  </si>
  <si>
    <t>CA-IP-R6abEur</t>
  </si>
  <si>
    <t>(i) Capital Contribution EU/EEA Eur</t>
  </si>
  <si>
    <t>CA-IP-R6acEur</t>
  </si>
  <si>
    <t>(i) Capital Contribution RoW Eur</t>
  </si>
  <si>
    <t>CA-IP-R6bEur</t>
  </si>
  <si>
    <t>(ii) Other (included in Own Funds Calculation) Total Eur</t>
  </si>
  <si>
    <t>CA-IP-R6baEur</t>
  </si>
  <si>
    <t>(ii) Other (included in Own Funds Calculation) Malta Eur</t>
  </si>
  <si>
    <t>CA-IP-R6bbEur</t>
  </si>
  <si>
    <t>(ii) Other (included in Own Funds Calculation) EU/EEA Eur</t>
  </si>
  <si>
    <t>CA-IP-R6bcEur</t>
  </si>
  <si>
    <t>(ii) Other (included in Own Funds Calculation) RoW Eur</t>
  </si>
  <si>
    <t>CA-IP-R6dEur</t>
  </si>
  <si>
    <t>(iii) Other (not included in Own Funds Calculation) Total Eur</t>
  </si>
  <si>
    <t>CA-IP-R6daEur</t>
  </si>
  <si>
    <t>(iii) Other (not included in Own Funds Calculation) Malta Eur</t>
  </si>
  <si>
    <t>CA-IP-R6dbEur</t>
  </si>
  <si>
    <t>(iii) Other (not included in Own Funds Calculation) EU/EEA Eur</t>
  </si>
  <si>
    <t>CA-IP-R6dcEur</t>
  </si>
  <si>
    <t>(iii) Other (not included in Own Funds Calculation) RoW Eur</t>
  </si>
  <si>
    <t>CA-IP-R7Eur</t>
  </si>
  <si>
    <t>Minority Interest Total Eur</t>
  </si>
  <si>
    <t>CA-IP-R7aEur</t>
  </si>
  <si>
    <t>Minority Interest Malta Eur</t>
  </si>
  <si>
    <t>CA-IP-R7bEur</t>
  </si>
  <si>
    <t>Minority Interest EU/EEA Eur</t>
  </si>
  <si>
    <t>CA-IP-R7cEur</t>
  </si>
  <si>
    <t>Minority Interest RoW Eur</t>
  </si>
  <si>
    <t>CA-IP-O1(i)Eur</t>
  </si>
  <si>
    <t>Contingent Liabilities Total  - Eur</t>
  </si>
  <si>
    <t>CA-IP-O1a(i)Eur</t>
  </si>
  <si>
    <t>Contingent Liabilities Malta - Eur</t>
  </si>
  <si>
    <t>CA-IP-O1b(i)Eur</t>
  </si>
  <si>
    <t>Contingent Liabilities EU/EEA  - Eur</t>
  </si>
  <si>
    <t>CA-IP-O1c(i)Eur</t>
  </si>
  <si>
    <t>Contingent Liabilities RoW - Eur</t>
  </si>
  <si>
    <t>CA-IP-O1(ii)Eur</t>
  </si>
  <si>
    <t>Contingent Assets Total  - Eur</t>
  </si>
  <si>
    <t>CA-IP-O1a(ii)Eur</t>
  </si>
  <si>
    <t>Contingent Assets Malta - Eur</t>
  </si>
  <si>
    <t>CA-IP-O1b(ii)Eur</t>
  </si>
  <si>
    <t>Contingent Assets EU/EEA  - Eur</t>
  </si>
  <si>
    <t>CA-IP-O1c(ii)Eur</t>
  </si>
  <si>
    <t>Contingent Assets RoW - Eur</t>
  </si>
  <si>
    <t>CA-IP-O1(iii)Eur</t>
  </si>
  <si>
    <t>Crypto-Assets under Control Total  - Eur</t>
  </si>
  <si>
    <t>CA-IP-O1a(iii)Eur</t>
  </si>
  <si>
    <t>Crypto-Assets under Control Malta - Eur</t>
  </si>
  <si>
    <t>CA-IP-O1b(iii)Eur</t>
  </si>
  <si>
    <t>Crypto-Assets under Control EU/EEA  - Eur</t>
  </si>
  <si>
    <t>CA-IP-O1c(iii)Eur</t>
  </si>
  <si>
    <t>Crypto-Assets under Control RoW - Eur</t>
  </si>
  <si>
    <t>CA-IP-O1(iv)Eur</t>
  </si>
  <si>
    <t>Client Funds (FIAT) held in safeguarded accounts Total  - Eur</t>
  </si>
  <si>
    <t>CA-IP-O1a(iv)Eur</t>
  </si>
  <si>
    <t>Client Funds (FIAT) held in safeguarded accounts Malta - Eur</t>
  </si>
  <si>
    <t>CA-IP-O1b(iv)Eur</t>
  </si>
  <si>
    <t>Client Funds (FIAT) held in safeguarded accounts EU/EEA  - Eur</t>
  </si>
  <si>
    <t>CA-IP-O1c(iv)Eur</t>
  </si>
  <si>
    <t>Client Funds (FIAT) held in safeguarded accounts RoW - Eur</t>
  </si>
  <si>
    <t>CA-IP-O1(v)Eur</t>
  </si>
  <si>
    <t>Others Total - Eur</t>
  </si>
  <si>
    <t>CA-IP-O1a(v)Eur</t>
  </si>
  <si>
    <t>Others Malta - Eur</t>
  </si>
  <si>
    <t>CA-IP-O1b(v)Eur</t>
  </si>
  <si>
    <t>Others EU/EEA - Eur</t>
  </si>
  <si>
    <t>CA-IP-O1c(v)Eur</t>
  </si>
  <si>
    <t>Others RoW - Eur</t>
  </si>
  <si>
    <t>CA-IP-O2Eur</t>
  </si>
  <si>
    <t>CET1 Capital deducted from Own Funds Calculation Eur</t>
  </si>
  <si>
    <t>CA-IP-O3Eur</t>
  </si>
  <si>
    <t>The Return is showing a Profit/ Loss of: Eur</t>
  </si>
  <si>
    <t>CA-IP-O5Eur</t>
  </si>
  <si>
    <t>If 'Yes', please input the respective amount. (Only applicable to verified profits) Eur</t>
  </si>
  <si>
    <t>CA-IP-L10Eur</t>
  </si>
  <si>
    <t>Other Non-Current Liabilities Total - Eur</t>
  </si>
  <si>
    <t>CA-IP-L10aEur</t>
  </si>
  <si>
    <t>Other Non-Current Liabilities Malta - Eur</t>
  </si>
  <si>
    <t>CA-IP-L10bEur</t>
  </si>
  <si>
    <t>Other Non-Current Liabilities EU/EEA - Eur</t>
  </si>
  <si>
    <t>CA-IP-L10cEur</t>
  </si>
  <si>
    <t>Other Non-Current Liabilities RoW - Eur</t>
  </si>
  <si>
    <t>CA-IP-L11Eur</t>
  </si>
  <si>
    <t>Other Current Liabilities Total - Eur</t>
  </si>
  <si>
    <t>CA-IP-L11aEur</t>
  </si>
  <si>
    <t>Other Current Liabilities Malta - Eur</t>
  </si>
  <si>
    <t>CA-IP-L11bEur</t>
  </si>
  <si>
    <t>Other Current Liabilities EU/EEA - Eur</t>
  </si>
  <si>
    <t>CA-IP-L11cEur</t>
  </si>
  <si>
    <t>Other Current Liabilities RoW - Eur</t>
  </si>
  <si>
    <t xml:space="preserve">Crypto-related Revenue </t>
  </si>
  <si>
    <t>CA-IS-01</t>
  </si>
  <si>
    <t>CA-IS-02</t>
  </si>
  <si>
    <t>CA-IS-03</t>
  </si>
  <si>
    <t>CA-IS-04</t>
  </si>
  <si>
    <t>CA-IS-05</t>
  </si>
  <si>
    <t>CA-IS-06</t>
  </si>
  <si>
    <t>CA-IS-07</t>
  </si>
  <si>
    <t>CA-IS-08</t>
  </si>
  <si>
    <t>CA-IS-09</t>
  </si>
  <si>
    <t>CA-IS-10</t>
  </si>
  <si>
    <t>CA-IS-11</t>
  </si>
  <si>
    <t xml:space="preserve">Total Crypto Related Revenue </t>
  </si>
  <si>
    <t xml:space="preserve">Non-Crypto-related Revenue </t>
  </si>
  <si>
    <t>CA-IS-12</t>
  </si>
  <si>
    <t>CA-IS-13</t>
  </si>
  <si>
    <t>CA-IS-14</t>
  </si>
  <si>
    <t>CA-IS-15</t>
  </si>
  <si>
    <t>CA-IS-16</t>
  </si>
  <si>
    <t>CA-IS-17</t>
  </si>
  <si>
    <t xml:space="preserve">Total Non-Crypto-Related Revenue </t>
  </si>
  <si>
    <t>CA-IS-18</t>
  </si>
  <si>
    <t xml:space="preserve">Total Revenue </t>
  </si>
  <si>
    <t xml:space="preserve">Direct Costs </t>
  </si>
  <si>
    <t>CA-IS-19</t>
  </si>
  <si>
    <t>Total Direct Costs</t>
  </si>
  <si>
    <t>CA-IS-20</t>
  </si>
  <si>
    <t>Gross Profit</t>
  </si>
  <si>
    <t>CA-IS-21</t>
  </si>
  <si>
    <t>Administrative Expenses</t>
  </si>
  <si>
    <t>CA-IS-22</t>
  </si>
  <si>
    <t>Other Unclassifed Expenditure</t>
  </si>
  <si>
    <t>CA-IS-23</t>
  </si>
  <si>
    <t>Operating Profit (Loss)</t>
  </si>
  <si>
    <t>CA-IS-24</t>
  </si>
  <si>
    <t xml:space="preserve">Finance Income </t>
  </si>
  <si>
    <t>CA-IS-25</t>
  </si>
  <si>
    <t xml:space="preserve">Finance Costs </t>
  </si>
  <si>
    <t>Net of Finance Income/Expense</t>
  </si>
  <si>
    <t>CA-IS-26</t>
  </si>
  <si>
    <t xml:space="preserve">Profit (Loss) Before Tax </t>
  </si>
  <si>
    <t>CA-IS-27</t>
  </si>
  <si>
    <t xml:space="preserve">Tax (Expense) Income </t>
  </si>
  <si>
    <t>CA-IS-28</t>
  </si>
  <si>
    <t xml:space="preserve">Profit (Loss) After Tax </t>
  </si>
  <si>
    <t>Other Comprehensive Income</t>
  </si>
  <si>
    <t>CA-IS-29</t>
  </si>
  <si>
    <t>CA-IS-30</t>
  </si>
  <si>
    <t>CA-IS-31</t>
  </si>
  <si>
    <t>CA-IS-32</t>
  </si>
  <si>
    <t>CA-IS-33</t>
  </si>
  <si>
    <t>CA-IS-34</t>
  </si>
  <si>
    <t>CA-IS-35</t>
  </si>
  <si>
    <t>CA-IS-36</t>
  </si>
  <si>
    <t>Total Other Comprehensive Income</t>
  </si>
  <si>
    <t>CA-IS-37</t>
  </si>
  <si>
    <t>Total Comprehensive Income</t>
  </si>
  <si>
    <t>DM-IS</t>
  </si>
  <si>
    <t>CA-IS-17a</t>
  </si>
  <si>
    <t>CA-IS-24a</t>
  </si>
  <si>
    <t>CA-IS-36a</t>
  </si>
  <si>
    <t>CA-IS-01Eur</t>
  </si>
  <si>
    <t>Custody and Administration of crypto-assets Revenue Euro</t>
  </si>
  <si>
    <t>CA-IS-02Eur</t>
  </si>
  <si>
    <t>Operation of a Trading Platform Revenue Euro</t>
  </si>
  <si>
    <t>CA-IS-03Eur</t>
  </si>
  <si>
    <t>Exchange of Crypto-Assets Revenue Euro</t>
  </si>
  <si>
    <t>CA-IS-04Eur</t>
  </si>
  <si>
    <t>Execution of Orders Revenue Euro</t>
  </si>
  <si>
    <t>CA-IS-05Eur</t>
  </si>
  <si>
    <t>Placing of Crypto Assets Revenue Euro</t>
  </si>
  <si>
    <t>CA-IS-06Eur</t>
  </si>
  <si>
    <t>Reception and Transmission of Orders Revenue Euro</t>
  </si>
  <si>
    <t>CA-IS-07Eur</t>
  </si>
  <si>
    <t>Advice for Crypto Assets Revenue  Euro</t>
  </si>
  <si>
    <t>CA-IS-08Eur</t>
  </si>
  <si>
    <t>Portfolio Management on Crypto-Assets Revenue Euro</t>
  </si>
  <si>
    <t>CA-IS-09Eur</t>
  </si>
  <si>
    <t>Transfer Services for Crypto-Assets Revenue Euro</t>
  </si>
  <si>
    <t>CA-IS-10Eur</t>
  </si>
  <si>
    <t>Income from Other Crypto Services Euro</t>
  </si>
  <si>
    <t>CA-IS-11Eur</t>
  </si>
  <si>
    <t>Total Crypto Related Revenue  Euro</t>
  </si>
  <si>
    <t>CA-IS-12Eur</t>
  </si>
  <si>
    <t>Investment Income Euro</t>
  </si>
  <si>
    <t>CA-IS-13Eur</t>
  </si>
  <si>
    <t>Gain on disposal of assets Euro</t>
  </si>
  <si>
    <t>CA-IS-14Eur</t>
  </si>
  <si>
    <t>Onboarding Fees Euro</t>
  </si>
  <si>
    <t>CA-IS-15Eur</t>
  </si>
  <si>
    <t>Withdrawal Fees Euro</t>
  </si>
  <si>
    <t>CA-IS-16Eur</t>
  </si>
  <si>
    <t>Account Maintenance fee Euro</t>
  </si>
  <si>
    <t>CA-IS-17Eur</t>
  </si>
  <si>
    <t>Other Income Euro</t>
  </si>
  <si>
    <t>CA-IS-17aEur</t>
  </si>
  <si>
    <t>Total Non-Crypto-Related Revenue  Euro</t>
  </si>
  <si>
    <t>CA-IS-18Eur</t>
  </si>
  <si>
    <t>Total Revenue  Euro</t>
  </si>
  <si>
    <t>CA-IS-19Eur</t>
  </si>
  <si>
    <t>Total Direct Costs Euro</t>
  </si>
  <si>
    <t>CA-IS-20Eur</t>
  </si>
  <si>
    <t>Gross Profit Euro</t>
  </si>
  <si>
    <t>CA-IS-21Eur</t>
  </si>
  <si>
    <t>Administrative Expenses Euro</t>
  </si>
  <si>
    <t>CA-IS-22Eur</t>
  </si>
  <si>
    <t>Other Unclassifed Expenditure Euro</t>
  </si>
  <si>
    <t>CA-IS-23Eur</t>
  </si>
  <si>
    <t>Operating Profit (Loss) Euro</t>
  </si>
  <si>
    <t>CA-IS-24Eur</t>
  </si>
  <si>
    <t>Finance Income  Euro</t>
  </si>
  <si>
    <t>CA-IS-24aEur</t>
  </si>
  <si>
    <t>Finance Costs  Euro</t>
  </si>
  <si>
    <t>CA-IS-25Eur</t>
  </si>
  <si>
    <t>Net of Finance Income/Expense Euro</t>
  </si>
  <si>
    <t>CA-IS-26Eur</t>
  </si>
  <si>
    <t>Profit (Loss) Before Tax  Euro</t>
  </si>
  <si>
    <t>CA-IS-27Eur</t>
  </si>
  <si>
    <t>Tax (Expense) Income  Euro</t>
  </si>
  <si>
    <t>CA-IS-28Eur</t>
  </si>
  <si>
    <t>Profit (Loss) After Tax  Euro</t>
  </si>
  <si>
    <t>CA-IS-29Eur</t>
  </si>
  <si>
    <t>Gain/Loss on revaluation of intangible assets Euro</t>
  </si>
  <si>
    <t>CA-IS-30Eur</t>
  </si>
  <si>
    <t>Gain/Loss on revaluation of fixed assets Euro</t>
  </si>
  <si>
    <t>CA-IS-31Eur</t>
  </si>
  <si>
    <t>Unrealised gain/loss on financial assets measured at fair value through other comprehensive income Euro</t>
  </si>
  <si>
    <t>CA-IS-32Eur</t>
  </si>
  <si>
    <t>Realised gain/loss on financial assets measured at fair value through other comprehensive income Euro</t>
  </si>
  <si>
    <t>CA-IS-33Eur</t>
  </si>
  <si>
    <t>Gain/Loss on revaluation of available for sale Financial assets Euro</t>
  </si>
  <si>
    <t>CA-IS-34Eur</t>
  </si>
  <si>
    <t>Gain/Loss on foreign exchange differences recognised in other comprehensive income Euro</t>
  </si>
  <si>
    <t>CA-IS-35Eur</t>
  </si>
  <si>
    <t>Other gain or loss recognised in other comprehensive income Euro</t>
  </si>
  <si>
    <t>CA-IS-36Eur</t>
  </si>
  <si>
    <t>Tax income/ expense relating to components of other comprehensive income Euro</t>
  </si>
  <si>
    <t>CA-IS-36aEur</t>
  </si>
  <si>
    <t>Total Other Comprehensive Income Euro</t>
  </si>
  <si>
    <t>CA-IS-37Eur</t>
  </si>
  <si>
    <t>Total Comprehensive Income Euro</t>
  </si>
  <si>
    <t>Non-Current</t>
  </si>
  <si>
    <t>CA-BS-01</t>
  </si>
  <si>
    <t>Total Non-Current Assets</t>
  </si>
  <si>
    <t>CA-BS-02</t>
  </si>
  <si>
    <t>CA-BS-03</t>
  </si>
  <si>
    <t>CA-BS-04</t>
  </si>
  <si>
    <t>CA-BS-05</t>
  </si>
  <si>
    <t>CA-BS-06</t>
  </si>
  <si>
    <t>CA-BS-07</t>
  </si>
  <si>
    <t>CA-BS-08</t>
  </si>
  <si>
    <t>CA-BS-09</t>
  </si>
  <si>
    <t>Other Non Current Assets</t>
  </si>
  <si>
    <t>Current</t>
  </si>
  <si>
    <t>CA-BS-10</t>
  </si>
  <si>
    <t xml:space="preserve">Inventory of Crypto Assets held for sale </t>
  </si>
  <si>
    <t>Total Current Assets</t>
  </si>
  <si>
    <t>CA-BS-11</t>
  </si>
  <si>
    <t>CA-BS-12</t>
  </si>
  <si>
    <t>CA-BS-13</t>
  </si>
  <si>
    <t>CA-BS-14</t>
  </si>
  <si>
    <t>CA-BS-15</t>
  </si>
  <si>
    <t>CA-BS-16</t>
  </si>
  <si>
    <t>CA-BS-17</t>
  </si>
  <si>
    <t>CA-BS-18</t>
  </si>
  <si>
    <t>CA-BS-19a</t>
  </si>
  <si>
    <t>Crypto-Assets held on behalf of clients</t>
  </si>
  <si>
    <t>CA-BS-19</t>
  </si>
  <si>
    <t>Total Assets</t>
  </si>
  <si>
    <t>Equity</t>
  </si>
  <si>
    <t>Equity and Other Reserves</t>
  </si>
  <si>
    <t>CA-BS-20</t>
  </si>
  <si>
    <t>Total Equity and Other Reserves</t>
  </si>
  <si>
    <t>CA-BS-21</t>
  </si>
  <si>
    <t>CA-BS-22</t>
  </si>
  <si>
    <t>CA-BS-23</t>
  </si>
  <si>
    <t>CA-BS-24</t>
  </si>
  <si>
    <t>CA-BS-24a</t>
  </si>
  <si>
    <t xml:space="preserve">(i) As per the latest audited accounts </t>
  </si>
  <si>
    <t>CA-BS-24b</t>
  </si>
  <si>
    <t>(ii) Movemement in Revenue Reserves</t>
  </si>
  <si>
    <t>CA-BS-24c</t>
  </si>
  <si>
    <t>(iii) Interim profits/ (loss) and other comprehensive income</t>
  </si>
  <si>
    <t>CA-BS-25</t>
  </si>
  <si>
    <t>CA-BS-26</t>
  </si>
  <si>
    <t>CA-BS-27</t>
  </si>
  <si>
    <t>Total Non-Current Liabilities</t>
  </si>
  <si>
    <t>CA-BS-28</t>
  </si>
  <si>
    <t>CA-BS-29</t>
  </si>
  <si>
    <t>CA-BS-30</t>
  </si>
  <si>
    <t>CA-BS-38</t>
  </si>
  <si>
    <t>CA-BS-31</t>
  </si>
  <si>
    <t>Total Current Liabilities</t>
  </si>
  <si>
    <t>CA-BS-32</t>
  </si>
  <si>
    <t>CA-BS-33</t>
  </si>
  <si>
    <t>CA-BS-34</t>
  </si>
  <si>
    <t>CA-BS-35</t>
  </si>
  <si>
    <t>CA-BS-39</t>
  </si>
  <si>
    <t>CA-BS-36</t>
  </si>
  <si>
    <t>Total Liabilities</t>
  </si>
  <si>
    <t>CA-BS-37</t>
  </si>
  <si>
    <t>Total Equity and Liabilities</t>
  </si>
  <si>
    <t>DM-BS</t>
  </si>
  <si>
    <t>CA-BS-01a</t>
  </si>
  <si>
    <t>CA-BS-10a</t>
  </si>
  <si>
    <t>CA-BS-20a</t>
  </si>
  <si>
    <t>CA-BS-27a</t>
  </si>
  <si>
    <t>CA-BS-31a</t>
  </si>
  <si>
    <t>CA-BS-01Eur</t>
  </si>
  <si>
    <t>CA-BS-01aEur</t>
  </si>
  <si>
    <t>CA-BS-02Eur</t>
  </si>
  <si>
    <t>CA-BS-03Eur</t>
  </si>
  <si>
    <t>CA-BS-04Eur</t>
  </si>
  <si>
    <t>CA-BS-05Eur</t>
  </si>
  <si>
    <t>CA-BS-06Eur</t>
  </si>
  <si>
    <t>CA-BS-07Eur</t>
  </si>
  <si>
    <t>CA-BS-08Eur</t>
  </si>
  <si>
    <t>CA-BS-09Eur</t>
  </si>
  <si>
    <t>CA-BS-10Eur</t>
  </si>
  <si>
    <t>CA-BS-10aEur</t>
  </si>
  <si>
    <t>CA-BS-11Eur</t>
  </si>
  <si>
    <t>CA-BS-12Eur</t>
  </si>
  <si>
    <t>CA-BS-13Eur</t>
  </si>
  <si>
    <t>CA-BS-14Eur</t>
  </si>
  <si>
    <t>CA-BS-15Eur</t>
  </si>
  <si>
    <t>CA-BS-16Eur</t>
  </si>
  <si>
    <t>CA-BS-17Eur</t>
  </si>
  <si>
    <t>CA-BS-18Eur</t>
  </si>
  <si>
    <t>CA-BS-19aEur</t>
  </si>
  <si>
    <t>Crypto-Assets held on behalf of clients - Euro</t>
  </si>
  <si>
    <t>CA-BS-19Eur</t>
  </si>
  <si>
    <t>CA-BS-20Eur</t>
  </si>
  <si>
    <t>CA-BS-20aEur</t>
  </si>
  <si>
    <t>CA-BS-21Eur</t>
  </si>
  <si>
    <t>CA-BS-22Eur</t>
  </si>
  <si>
    <t>CA-BS-23Eur</t>
  </si>
  <si>
    <t>CA-BS-24Eur</t>
  </si>
  <si>
    <t>CA-BS-24aEur</t>
  </si>
  <si>
    <t>CA-BS-24bEur</t>
  </si>
  <si>
    <t>CA-BS-24cEur</t>
  </si>
  <si>
    <t>CA-BS-25Eur</t>
  </si>
  <si>
    <t>CA-BS-26Eur</t>
  </si>
  <si>
    <t>CA-BS-27Eur</t>
  </si>
  <si>
    <t>CA-BS-27aEur</t>
  </si>
  <si>
    <t>CA-BS-28Eur</t>
  </si>
  <si>
    <t>CA-BS-29Eur</t>
  </si>
  <si>
    <t>CA-BS-30Eur</t>
  </si>
  <si>
    <t>CA-BS-31Eur</t>
  </si>
  <si>
    <t>CA-BS-31aEur</t>
  </si>
  <si>
    <t>CA-BS-32Eur</t>
  </si>
  <si>
    <t>CA-BS-33Eur</t>
  </si>
  <si>
    <t>CA-BS-34Eur</t>
  </si>
  <si>
    <t>CA-BS-35Eur</t>
  </si>
  <si>
    <t>CA-BS-36Eur</t>
  </si>
  <si>
    <t>CA-BS-37Eur</t>
  </si>
  <si>
    <t>CA-BS-38Eur</t>
  </si>
  <si>
    <t>Other Non-Current Liabilities - Euro</t>
  </si>
  <si>
    <t>CA-BS-39Eur</t>
  </si>
  <si>
    <t>Other Current Liabilities - Euro</t>
  </si>
  <si>
    <t>Total Prudential Safeguards</t>
  </si>
  <si>
    <t>CA-OF-001</t>
  </si>
  <si>
    <t>Own Funds: Common Equity Tier 1</t>
  </si>
  <si>
    <t>CA-OF-004</t>
  </si>
  <si>
    <t>Capital Instruments Eligible as CET1 Capital</t>
  </si>
  <si>
    <t>CA-OF-005</t>
  </si>
  <si>
    <t>Paid up capital instruments</t>
  </si>
  <si>
    <t>CA-OF-006</t>
  </si>
  <si>
    <t>Memorandum item: Capital instruments not eligible</t>
  </si>
  <si>
    <t>CA-OF-007</t>
  </si>
  <si>
    <t>Share Premium</t>
  </si>
  <si>
    <t>CA-OF-008</t>
  </si>
  <si>
    <t>(-) Own CET 1 instruments</t>
  </si>
  <si>
    <t>(-) Actual or contingent obligations to purchase own CET1 instruments</t>
  </si>
  <si>
    <t>CA-OF-013</t>
  </si>
  <si>
    <t>Retained Earnings</t>
  </si>
  <si>
    <t>CA-OF-014</t>
  </si>
  <si>
    <t>Audited retained earnings</t>
  </si>
  <si>
    <t>CA-OF-015</t>
  </si>
  <si>
    <t>Profit or loss eligible</t>
  </si>
  <si>
    <t>CA-OF-016</t>
  </si>
  <si>
    <t>Profit or loss attributable to owners of the parent</t>
  </si>
  <si>
    <t>CA-OF-017</t>
  </si>
  <si>
    <t>(-) Part of interim or year-end profit not eligible</t>
  </si>
  <si>
    <t>CA-OF-019</t>
  </si>
  <si>
    <t xml:space="preserve">Other Reserves </t>
  </si>
  <si>
    <t>CA-OF-021</t>
  </si>
  <si>
    <t>Minority interest given recognition in CET1 capital</t>
  </si>
  <si>
    <t>CA-OF-022</t>
  </si>
  <si>
    <t>Adjustment to CET1 due to prudential filters</t>
  </si>
  <si>
    <t>CA-OF-023</t>
  </si>
  <si>
    <t>(-) Increases in equity resulting from securitised assets</t>
  </si>
  <si>
    <t>CA-OF-024</t>
  </si>
  <si>
    <t>Cash flow hedge reserve</t>
  </si>
  <si>
    <t>CA-OF-025</t>
  </si>
  <si>
    <t>Cumulative gains and losses due to changes in own credit risk on fair valued liabilities</t>
  </si>
  <si>
    <t>CA-OF-026</t>
  </si>
  <si>
    <t>Fair value gains and losses arising from the institution's own credit risk related to derivative liabilities</t>
  </si>
  <si>
    <t>CA-OF-027</t>
  </si>
  <si>
    <t>(-) Value adjustments due to the requirements for prudent valuation</t>
  </si>
  <si>
    <t>CA-OF-028</t>
  </si>
  <si>
    <t>(-) Goodwill</t>
  </si>
  <si>
    <t>CA-OF-029</t>
  </si>
  <si>
    <t>(-) Goodwill accounted for as intangible assets/ included in the valuation of significant investments</t>
  </si>
  <si>
    <t>CA-OF-030</t>
  </si>
  <si>
    <t>Deferred tax liabilities associated to goodwill</t>
  </si>
  <si>
    <t>CA-OF-031</t>
  </si>
  <si>
    <t>(-) Other intangible assets</t>
  </si>
  <si>
    <t>CA-OF-032a</t>
  </si>
  <si>
    <t>(-) Prudently valued software assets, the value of which is not negatively affected by resolution, insolvency or liquidation of the Entity (as stipulated by REGULATION (EU) 2019/876).</t>
  </si>
  <si>
    <t>CA-OF-032</t>
  </si>
  <si>
    <t>(-) Other intangible assets gross amount</t>
  </si>
  <si>
    <t>CA-OF-033</t>
  </si>
  <si>
    <t>(-) Deferred tax liabilities associated to other intangible assets</t>
  </si>
  <si>
    <t>CA-OF-034</t>
  </si>
  <si>
    <t>(-) Deferred tax assets that rely on future profitability &amp; do not arise from temporary differences</t>
  </si>
  <si>
    <t>CA-OF-035</t>
  </si>
  <si>
    <t>(-) IRB shortfall of credit risk adjustments to expected losses</t>
  </si>
  <si>
    <t>CA-OF-036</t>
  </si>
  <si>
    <t>(-) Defined benefit pension fund assets</t>
  </si>
  <si>
    <t>CA-OF-037</t>
  </si>
  <si>
    <t>(-) Defined benefit pension fund assets gross amount</t>
  </si>
  <si>
    <t>CA-OF-038</t>
  </si>
  <si>
    <t xml:space="preserve">(-) Deferred tax liabilities associated to defined benefit pension fund assets </t>
  </si>
  <si>
    <t>CA-OF-039</t>
  </si>
  <si>
    <t>(-) Defined benefit pension fund assets which the institution has an unrestricted ability to use</t>
  </si>
  <si>
    <t>CA-OF-040</t>
  </si>
  <si>
    <t>(-) Reciprocal cross holdings in CET1 Capital</t>
  </si>
  <si>
    <t>CA-OF-042</t>
  </si>
  <si>
    <t>(-) Qualifying holdings outside the financial sector which can alternatively be subject to a 1.250% risk weight</t>
  </si>
  <si>
    <t>CA-OF-043</t>
  </si>
  <si>
    <t>(-) Securitisation positions which can alternatively be subject to a 1.250% risk weight</t>
  </si>
  <si>
    <t>CA-OF-044</t>
  </si>
  <si>
    <t>(-) Positions in a basket for which an institution cannot determine the risk weight under the IRB approach, and can alternatively be subject to a 1.250% risk weight</t>
  </si>
  <si>
    <t>CA-OF-045</t>
  </si>
  <si>
    <t>(-) Equity exposures under an internal model approach which can alternatively be subject to a 1.250% risk weight</t>
  </si>
  <si>
    <t>CA-OF-046</t>
  </si>
  <si>
    <t>CET1 capital elements or deductions - Other</t>
  </si>
  <si>
    <t>Professional Indemnity Insurance and Guarantee</t>
  </si>
  <si>
    <t>CA-PI-001</t>
  </si>
  <si>
    <t xml:space="preserve">Does the entity have an insurance policy or some other comparable guarantee as part of its prudential safeguards? </t>
  </si>
  <si>
    <t>CA-PI-002</t>
  </si>
  <si>
    <t xml:space="preserve">Total covered by an insurance policy or some other comparable guarantee from an authorised insurance Entity: </t>
  </si>
  <si>
    <t>EUR</t>
  </si>
  <si>
    <t xml:space="preserve">Kindly provide the following details with regards to the Entity's insurance providers; </t>
  </si>
  <si>
    <t>Name of Institution/Insurer</t>
  </si>
  <si>
    <t>Jurisdiction</t>
  </si>
  <si>
    <t>Details of Instrument</t>
  </si>
  <si>
    <t>Amount (Rep Currency)</t>
  </si>
  <si>
    <t>Amount in EUR</t>
  </si>
  <si>
    <t>CA-PI-003</t>
  </si>
  <si>
    <t>DM-PR</t>
  </si>
  <si>
    <t>CA-OF-008a</t>
  </si>
  <si>
    <t>CA-OF-008b</t>
  </si>
  <si>
    <t>CA-PI-003a</t>
  </si>
  <si>
    <t>Name of Institution/Insurer 1</t>
  </si>
  <si>
    <t>CA-PI-003b</t>
  </si>
  <si>
    <t>Name of Institution/Insurer 2</t>
  </si>
  <si>
    <t>CA-PI-003c</t>
  </si>
  <si>
    <t>Name of Institution/Insurer 3</t>
  </si>
  <si>
    <t>CA-PI-003d</t>
  </si>
  <si>
    <t>Name of Institution/Insurer 4</t>
  </si>
  <si>
    <t>CA-PI-003e</t>
  </si>
  <si>
    <t>Name of Institution/Insurer 5</t>
  </si>
  <si>
    <t>CA-PI-003f</t>
  </si>
  <si>
    <t>Name of Institution/Insurer 6</t>
  </si>
  <si>
    <t>CA-PI-003g</t>
  </si>
  <si>
    <t>Name of Institution/Insurer 7</t>
  </si>
  <si>
    <t>CA-PI-003h</t>
  </si>
  <si>
    <t>Name of Institution/Insurer 8</t>
  </si>
  <si>
    <t>CA-PI-003i</t>
  </si>
  <si>
    <t>Name of Institution/Insurer 9</t>
  </si>
  <si>
    <t>CA-PI-003j</t>
  </si>
  <si>
    <t>Jurisdiction 1</t>
  </si>
  <si>
    <t>CA-PI-003k</t>
  </si>
  <si>
    <t>Jurisdiction 2</t>
  </si>
  <si>
    <t>CA-PI-003l</t>
  </si>
  <si>
    <t>Jurisdiction 3</t>
  </si>
  <si>
    <t>CA-PI-003m</t>
  </si>
  <si>
    <t>Jurisdiction 4</t>
  </si>
  <si>
    <t>CA-PI-003n</t>
  </si>
  <si>
    <t>Jurisdiction 5</t>
  </si>
  <si>
    <t>CA-PI-003o</t>
  </si>
  <si>
    <t>Jurisdiction 6</t>
  </si>
  <si>
    <t>CA-PI-003p</t>
  </si>
  <si>
    <t>Jurisdiction 7</t>
  </si>
  <si>
    <t>CA-PI-003q</t>
  </si>
  <si>
    <t>Jurisdiction 8</t>
  </si>
  <si>
    <t>CA-PI-003r</t>
  </si>
  <si>
    <t>Jurisdiction 9</t>
  </si>
  <si>
    <t>CA-PI-003s</t>
  </si>
  <si>
    <t>Details of Instrument 1</t>
  </si>
  <si>
    <t>CA-PI-003t</t>
  </si>
  <si>
    <t>Details of Instrument 2</t>
  </si>
  <si>
    <t>CA-PI-003u</t>
  </si>
  <si>
    <t>Details of Instrument 3</t>
  </si>
  <si>
    <t>CA-PI-003v</t>
  </si>
  <si>
    <t>Details of Instrument 4</t>
  </si>
  <si>
    <t>CA-PI-003w</t>
  </si>
  <si>
    <t>Details of Instrument 5</t>
  </si>
  <si>
    <t>CA-PI-003x</t>
  </si>
  <si>
    <t>Details of Instrument 6</t>
  </si>
  <si>
    <t>CA-PI-003y</t>
  </si>
  <si>
    <t>Details of Instrument 7</t>
  </si>
  <si>
    <t>CA-PI-003z</t>
  </si>
  <si>
    <t>Details of Instrument 8</t>
  </si>
  <si>
    <t>CA-PI-003aa</t>
  </si>
  <si>
    <t>Details of Instrument 9</t>
  </si>
  <si>
    <t>CA-PI-003ab</t>
  </si>
  <si>
    <t>Amount (Rep Currency) 1</t>
  </si>
  <si>
    <t>CA-PI-003ac</t>
  </si>
  <si>
    <t>Amount (Rep Currency) 2</t>
  </si>
  <si>
    <t>CA-PI-003ad</t>
  </si>
  <si>
    <t>Amount (Rep Currency) 3</t>
  </si>
  <si>
    <t>CA-PI-003ae</t>
  </si>
  <si>
    <t>Amount (Rep Currency) 4</t>
  </si>
  <si>
    <t>CA-PI-003af</t>
  </si>
  <si>
    <t>Amount (Rep Currency) 5</t>
  </si>
  <si>
    <t>CA-PI-003ag</t>
  </si>
  <si>
    <t>Amount (Rep Currency) 6</t>
  </si>
  <si>
    <t>CA-PI-003ah</t>
  </si>
  <si>
    <t>Amount (Rep Currency) 7</t>
  </si>
  <si>
    <t>CA-PI-003ai</t>
  </si>
  <si>
    <t>Amount (Rep Currency) 8</t>
  </si>
  <si>
    <t>CA-PI-003aj</t>
  </si>
  <si>
    <t>Amount (Rep Currency) 9</t>
  </si>
  <si>
    <t>CA-PI-003abEur</t>
  </si>
  <si>
    <t>Amount in EUR 1</t>
  </si>
  <si>
    <t>CA-PI-003acEur</t>
  </si>
  <si>
    <t>Amount in EUR 2</t>
  </si>
  <si>
    <t>CA-PI-003adEur</t>
  </si>
  <si>
    <t>Amount in EUR 3</t>
  </si>
  <si>
    <t>CA-PI-003aeEur</t>
  </si>
  <si>
    <t>Amount in EUR 4</t>
  </si>
  <si>
    <t>CA-PI-003afEur</t>
  </si>
  <si>
    <t>Amount in EUR 5</t>
  </si>
  <si>
    <t>CA-PI-003agEur</t>
  </si>
  <si>
    <t>Amount in EUR 6</t>
  </si>
  <si>
    <t>CA-PI-003ahEur</t>
  </si>
  <si>
    <t>Amount in EUR 7</t>
  </si>
  <si>
    <t>CA-PI-003aiEur</t>
  </si>
  <si>
    <t>Amount in EUR 8</t>
  </si>
  <si>
    <t>CA-PI-003ajEur</t>
  </si>
  <si>
    <t>Amount in EUR 9</t>
  </si>
  <si>
    <t>CA-OF-001Eur</t>
  </si>
  <si>
    <t>Own Funds: Common Equity Tier 1 Euro</t>
  </si>
  <si>
    <t>CA-OF-004Eur</t>
  </si>
  <si>
    <t>Capital Instruments Eligible as CET1 Capital Euro</t>
  </si>
  <si>
    <t>CA-OF-005Eur</t>
  </si>
  <si>
    <t>Paid up capital instruments Euro</t>
  </si>
  <si>
    <t>CA-OF-006Eur</t>
  </si>
  <si>
    <t>Memorandum item: Capital instruments not eligible Euro</t>
  </si>
  <si>
    <t>CA-OF-007Eur</t>
  </si>
  <si>
    <t>Share Premium Euro</t>
  </si>
  <si>
    <t>CA-OF-008aEur</t>
  </si>
  <si>
    <t>(-) Own CET 1 instruments Euro</t>
  </si>
  <si>
    <t>CA-OF-008bEur</t>
  </si>
  <si>
    <t>(-) Actual or contingent obligations to purchase own CET1 instruments Euro</t>
  </si>
  <si>
    <t>CA-OF-013Eur</t>
  </si>
  <si>
    <t>Retained Earnings Euro</t>
  </si>
  <si>
    <t>CA-OF-014Eur</t>
  </si>
  <si>
    <t>Audited retained earnings Euro</t>
  </si>
  <si>
    <t>CA-OF-015Eur</t>
  </si>
  <si>
    <t>Profit or loss eligible Euro</t>
  </si>
  <si>
    <t>CA-OF-016Eur</t>
  </si>
  <si>
    <t>Profit or loss attributable to owners of the parent Euro</t>
  </si>
  <si>
    <t>CA-OF-017Eur</t>
  </si>
  <si>
    <t>(-) Part of interim or year-end profit not eligible Euro</t>
  </si>
  <si>
    <t>CA-OF-019Eur</t>
  </si>
  <si>
    <t>Other Reserves  Euro</t>
  </si>
  <si>
    <t>CA-OF-021Eur</t>
  </si>
  <si>
    <t>Minority interest given recognition in CET1 capital Euro</t>
  </si>
  <si>
    <t>CA-OF-022Eur</t>
  </si>
  <si>
    <t>Adjustment to CET1 due to prudential filters Euro</t>
  </si>
  <si>
    <t>CA-OF-023Eur</t>
  </si>
  <si>
    <t>(-) Increases in equity resulting from securitised assets Euro</t>
  </si>
  <si>
    <t>CA-OF-024Eur</t>
  </si>
  <si>
    <t>Cash flow hedge reserve Euro</t>
  </si>
  <si>
    <t>CA-OF-025Eur</t>
  </si>
  <si>
    <t>Cumulative gains and losses due to changes in own credit risk on fair valued liabilities Euro</t>
  </si>
  <si>
    <t>CA-OF-026Eur</t>
  </si>
  <si>
    <t>Fair value gains and losses arising from the institution's own credit risk related to derivative liabilities Euro</t>
  </si>
  <si>
    <t>CA-OF-027Eur</t>
  </si>
  <si>
    <t>(-) Value adjustments due to the requirements for prudent valuation Euro</t>
  </si>
  <si>
    <t>CA-OF-028Eur</t>
  </si>
  <si>
    <t>(-) Goodwill Euro</t>
  </si>
  <si>
    <t>CA-OF-029Eur</t>
  </si>
  <si>
    <t>(-) Goodwill accounted for as intangible assets/ included in the valuation of significant investments Euro</t>
  </si>
  <si>
    <t>CA-OF-030Eur</t>
  </si>
  <si>
    <t>Deferred tax liabilities associated to goodwill Euro</t>
  </si>
  <si>
    <t>CA-OF-031Eur</t>
  </si>
  <si>
    <t>(-) Other intangible assets Euro</t>
  </si>
  <si>
    <t>CA-OF-032aEur</t>
  </si>
  <si>
    <t>(-) Prudently valued software assets, the value of which is not negatively affected by resolution, insolvency or liquidation of the Entity (as stipulated by REGULATION (EU) 2019/876). Euro</t>
  </si>
  <si>
    <t>CA-OF-032Eur</t>
  </si>
  <si>
    <t>(-) Other intangible assets gross amount Euro</t>
  </si>
  <si>
    <t>CA-OF-033Eur</t>
  </si>
  <si>
    <t>(-) Deferred tax liabilities associated to other intangible assets Euro</t>
  </si>
  <si>
    <t>CA-OF-034Eur</t>
  </si>
  <si>
    <t>(-) Deferred tax assets that rely on future profitability &amp; do not arise from temporary differences Euro</t>
  </si>
  <si>
    <t>CA-OF-035Eur</t>
  </si>
  <si>
    <t>(-) IRB shortfall of credit risk adjustments to expected losses Euro</t>
  </si>
  <si>
    <t>CA-OF-036Eur</t>
  </si>
  <si>
    <t>(-) Defined benefit pension fund assets Euro</t>
  </si>
  <si>
    <t>CA-OF-037Eur</t>
  </si>
  <si>
    <t>(-) Defined benefit pension fund assets gross amount Euro</t>
  </si>
  <si>
    <t>CA-OF-038Eur</t>
  </si>
  <si>
    <t>(-) Deferred tax liabilities associated to defined benefit pension fund assets  Euro</t>
  </si>
  <si>
    <t>CA-OF-039Eur</t>
  </si>
  <si>
    <t>(-) Defined benefit pension fund assets which the institution has an unrestricted ability to use Euro</t>
  </si>
  <si>
    <t>CA-OF-040Eur</t>
  </si>
  <si>
    <t>(-) Reciprocal cross holdings in CET1 Capital Euro</t>
  </si>
  <si>
    <t>CA-OF-042Eur</t>
  </si>
  <si>
    <t>(-) Qualifying holdings outside the financial sector which can alternatively be subject to a 1.250% risk weight Euro</t>
  </si>
  <si>
    <t>CA-OF-043Eur</t>
  </si>
  <si>
    <t>(-) Securitisation positions which can alternatively be subject to a 1.250% risk weight Euro</t>
  </si>
  <si>
    <t>CA-OF-044Eur</t>
  </si>
  <si>
    <t>(-) Positions in a basket for which an institution cannot determine the risk weight under the IRB approach, and can alternatively be subject to a 1.250% risk weight Euro</t>
  </si>
  <si>
    <t>CA-OF-045Eur</t>
  </si>
  <si>
    <t>(-) Equity exposures under an internal model approach which can alternatively be subject to a 1.250% risk weight Euro</t>
  </si>
  <si>
    <t>CA-OF-046Eur</t>
  </si>
  <si>
    <t>CET1 capital elements or deductions - Other Euro</t>
  </si>
  <si>
    <t>CA-PI-002Eur</t>
  </si>
  <si>
    <t>Total covered by an insurance policy or some other comparable guarantee from an authorised insurance Entity:  Euro</t>
  </si>
  <si>
    <t>Fixed Overheads Requirement: Calculation</t>
  </si>
  <si>
    <t>License Holders are requested to make reference to Article 67 of Regulation (EU) 2023/1114</t>
  </si>
  <si>
    <t>CA-FR-01</t>
  </si>
  <si>
    <t>Number of months represented in the latest Audited Financial Statements</t>
  </si>
  <si>
    <t>CA-FR-02</t>
  </si>
  <si>
    <t>Total Expenditure as per the latest Audited Financial Statements</t>
  </si>
  <si>
    <t>Deductions</t>
  </si>
  <si>
    <t>CA-FR-03</t>
  </si>
  <si>
    <t>Staff Bonuses and Other Remuneration, to the extent that those bonuses and that remuneration depend on a net profit of the Licence Holder in the relevant year</t>
  </si>
  <si>
    <t>CA-FR-04</t>
  </si>
  <si>
    <t>Employees', directors' &amp; partners' shares in profits, to the extent that they are fully discretionary</t>
  </si>
  <si>
    <t>CA-FR-05</t>
  </si>
  <si>
    <t>Other appropriations of profits and other variable remuneration, to the extent that they are fully discretionary</t>
  </si>
  <si>
    <t>CA-FR-06</t>
  </si>
  <si>
    <t>Non-recurring expenses from non-ordinary activities</t>
  </si>
  <si>
    <t>Total Deductions</t>
  </si>
  <si>
    <t>CA-FR-07</t>
  </si>
  <si>
    <t>Relevant Fixed Expenditure</t>
  </si>
  <si>
    <t>CA-FR-08</t>
  </si>
  <si>
    <t>One quarter of the annual relevant fixed expenditure</t>
  </si>
  <si>
    <t>CA-FR-09</t>
  </si>
  <si>
    <t>Fixed Overhead Requirement</t>
  </si>
  <si>
    <t>DM-FC</t>
  </si>
  <si>
    <t>CA-FR-10</t>
  </si>
  <si>
    <t>CA-FR-01Eur</t>
  </si>
  <si>
    <t>Number of months represented in the latest Audited Financial Statements Eur</t>
  </si>
  <si>
    <t>CA-FR-02Eur</t>
  </si>
  <si>
    <t>Total Expenditure as per the latest Audited Financial Statements Eur</t>
  </si>
  <si>
    <t>CA-FR-03Eur</t>
  </si>
  <si>
    <t>Staff Bonuses and Other Remuneration, to the extent that those bonuses and that remuneration depend on a net profit of the Licence Holder in the relevant year Eur</t>
  </si>
  <si>
    <t>CA-FR-04Eur</t>
  </si>
  <si>
    <t>Employees', directors' &amp; partners' shares in profits, to the extent that they are fully discretionary Eur</t>
  </si>
  <si>
    <t>CA-FR-05Eur</t>
  </si>
  <si>
    <t>Other appropriations of profits and other variable remuneration, to the extent that they are fully discretionary Eur</t>
  </si>
  <si>
    <t>CA-FR-06Eur</t>
  </si>
  <si>
    <t>Non-recurring expenses from non-ordinary activities Eur</t>
  </si>
  <si>
    <t>CA-FR-07Eur</t>
  </si>
  <si>
    <t>Relevant Fixed Expenditure Eur</t>
  </si>
  <si>
    <t>CA-FR-08Eur</t>
  </si>
  <si>
    <t>One quarter of the annual relevant fixed expenditure Eur</t>
  </si>
  <si>
    <t>CA-FR-09Eur</t>
  </si>
  <si>
    <t>Fixed Overhead Requirement Eur</t>
  </si>
  <si>
    <t>CA-FR-10Eur</t>
  </si>
  <si>
    <t>Total Deductions Eur</t>
  </si>
  <si>
    <t>Own Funds Requirement</t>
  </si>
  <si>
    <t xml:space="preserve">  </t>
  </si>
  <si>
    <t>Prudential Requirements as per Article 67 of Regulation (EU) 2023/1114</t>
  </si>
  <si>
    <t>CA-RR-01</t>
  </si>
  <si>
    <t>Own Funds</t>
  </si>
  <si>
    <t>CA-RR-02</t>
  </si>
  <si>
    <t>Insurance Policy or Guarantee</t>
  </si>
  <si>
    <t>CA-RR-03</t>
  </si>
  <si>
    <t>Permanent Minimum Requirement</t>
  </si>
  <si>
    <t>CA-RR-04</t>
  </si>
  <si>
    <t xml:space="preserve">Class </t>
  </si>
  <si>
    <t>CA-RR-05</t>
  </si>
  <si>
    <t>Permanent Minimum Requirement:</t>
  </si>
  <si>
    <t>CA-RR-06</t>
  </si>
  <si>
    <t>Fixed Overhead Requirement as per the Calculation:</t>
  </si>
  <si>
    <t>Fixed Overhead Requirement (EURO Amount)</t>
  </si>
  <si>
    <t>Capital Requirement</t>
  </si>
  <si>
    <t>The Capital Requirement shall amount to the higher of:</t>
  </si>
  <si>
    <t xml:space="preserve">Permanent Minimum Capital </t>
  </si>
  <si>
    <t>OR</t>
  </si>
  <si>
    <t>Fixed Overheads Requirement (EURO)</t>
  </si>
  <si>
    <t>CA-RR-07</t>
  </si>
  <si>
    <t xml:space="preserve">Please ensure to inform the Authority regarding the shortfall and provide a remediation plan accordingly. </t>
  </si>
  <si>
    <t>CA-RR-08</t>
  </si>
  <si>
    <t>Are Own Funds at least equal to the Capital Requirement and also satisfy the Own Funds Requirement?</t>
  </si>
  <si>
    <t>Liquidity Requirement</t>
  </si>
  <si>
    <t>Liquid Assets</t>
  </si>
  <si>
    <t>CA-RR-09</t>
  </si>
  <si>
    <t>Cash</t>
  </si>
  <si>
    <t>Trade Receivables</t>
  </si>
  <si>
    <t>CA-RR-10</t>
  </si>
  <si>
    <t>Assets that can be converted into cash at little or no loss of value</t>
  </si>
  <si>
    <t>Max TR that can be included</t>
  </si>
  <si>
    <t>CA-RR-11</t>
  </si>
  <si>
    <t>Total Liquid Assets</t>
  </si>
  <si>
    <t>CA-RR-12</t>
  </si>
  <si>
    <t xml:space="preserve">Is the Liquidity Requirement being adhered to? </t>
  </si>
  <si>
    <t>DM-Reg</t>
  </si>
  <si>
    <t>CA-RR-01Eur</t>
  </si>
  <si>
    <t>Own Funds - Euro</t>
  </si>
  <si>
    <t>CA-RR-02Eur</t>
  </si>
  <si>
    <t>Insurance Policy or Guarantee - Euro</t>
  </si>
  <si>
    <t>CA-RR-03Eur</t>
  </si>
  <si>
    <t>Total Prudential Safeguards - Euro</t>
  </si>
  <si>
    <t>CA-RR-05Eur</t>
  </si>
  <si>
    <t>Permanent Minimum Requirement: Eur</t>
  </si>
  <si>
    <t>CA-RR-06Eur</t>
  </si>
  <si>
    <t xml:space="preserve">Fixed Overhead Requirement - Euro </t>
  </si>
  <si>
    <t>CA-RR-07Eur</t>
  </si>
  <si>
    <t>Capital Requirement Eur</t>
  </si>
  <si>
    <t>CA-RR-09Eur</t>
  </si>
  <si>
    <t>Cash Eur</t>
  </si>
  <si>
    <t>CA-RR-10Eur</t>
  </si>
  <si>
    <t>Assets that can be converted into cash at little or no loss of value Eur</t>
  </si>
  <si>
    <t>CA-RR-11Eur</t>
  </si>
  <si>
    <t>Total Liquid Assets Eur</t>
  </si>
  <si>
    <t>Crypto-Asset Transfers</t>
  </si>
  <si>
    <t>CA-GC-01</t>
  </si>
  <si>
    <t xml:space="preserve">How does the Entity accept crypto-asset transfers? </t>
  </si>
  <si>
    <t>Other</t>
  </si>
  <si>
    <t>CA-GC-02</t>
  </si>
  <si>
    <t>If "Other", please provide further details</t>
  </si>
  <si>
    <t>CA-GC-03</t>
  </si>
  <si>
    <t>Does the Entity accept crytpo asset transactions to and/or from unidentifiable Unhosted Wallets?</t>
  </si>
  <si>
    <t>Yes</t>
  </si>
  <si>
    <t>CA-GC-04</t>
  </si>
  <si>
    <t xml:space="preserve">If "Yes", please outline the checks carried out on the unidentified wallets. </t>
  </si>
  <si>
    <t>CA-GC-05</t>
  </si>
  <si>
    <t xml:space="preserve">Which of the following best describes the Transaction Monitoring processes in place? </t>
  </si>
  <si>
    <t>CA-GC-06</t>
  </si>
  <si>
    <t>Has the Entity created and used additional wallet addresses which were not provided in the previous submissions of the "Wallet Address Form"?</t>
  </si>
  <si>
    <r>
      <rPr>
        <sz val="11"/>
        <rFont val="Aptos Narrow"/>
        <family val="2"/>
        <scheme val="minor"/>
      </rPr>
      <t>If "Yes", kindly provide the complete list of wallet addresses in the Wallet Address Form available on the</t>
    </r>
    <r>
      <rPr>
        <u/>
        <sz val="11"/>
        <color theme="10"/>
        <rFont val="Aptos Narrow"/>
        <family val="2"/>
        <scheme val="minor"/>
      </rPr>
      <t xml:space="preserve"> MFSA website. </t>
    </r>
  </si>
  <si>
    <t>CA-GC-07</t>
  </si>
  <si>
    <t>Kindly mark the following statements as applicable</t>
  </si>
  <si>
    <t>A. Wallet BO is identified</t>
  </si>
  <si>
    <t>B. Rationale for transfers is obtained</t>
  </si>
  <si>
    <t>C. Wallet risk is assessed on an ongoing basis</t>
  </si>
  <si>
    <t>CA-GC-08</t>
  </si>
  <si>
    <t>Kindly provide us with any additional comments as necessary</t>
  </si>
  <si>
    <t>(Insert N/A if not applicable)</t>
  </si>
  <si>
    <t>Other Activities</t>
  </si>
  <si>
    <t>CA-OA-01</t>
  </si>
  <si>
    <t>Does the Entity undertake any activities other than those listed in Article 3 of Regulation (EU) 2023/1114?</t>
  </si>
  <si>
    <t>CA-OA-02</t>
  </si>
  <si>
    <t>Kindly provide the below details in relation to the other activities undertaken</t>
  </si>
  <si>
    <t>Clients Breakdown</t>
  </si>
  <si>
    <t>Activity</t>
  </si>
  <si>
    <t>Description of the Activity</t>
  </si>
  <si>
    <t>Revenue (Rep Currency)</t>
  </si>
  <si>
    <t>Revenue (EUR)</t>
  </si>
  <si>
    <t>DM-GCS</t>
  </si>
  <si>
    <t xml:space="preserve">How does the Entity accept crypto asset transfers? </t>
  </si>
  <si>
    <t>CA-GC-07a</t>
  </si>
  <si>
    <t>CA-GC-07b</t>
  </si>
  <si>
    <t>CA-GC-07c</t>
  </si>
  <si>
    <t>CA-OA-02a1</t>
  </si>
  <si>
    <t>Activity 1</t>
  </si>
  <si>
    <t>CA-OA-02a2</t>
  </si>
  <si>
    <t>Activity 2</t>
  </si>
  <si>
    <t>CA-OA-02a3</t>
  </si>
  <si>
    <t>Activity 3</t>
  </si>
  <si>
    <t>CA-OA-02a4</t>
  </si>
  <si>
    <t>Activity 4</t>
  </si>
  <si>
    <t>CA-OA-02a5</t>
  </si>
  <si>
    <t>Activity 5</t>
  </si>
  <si>
    <t>CA-OA-02b1</t>
  </si>
  <si>
    <t>Description of activity 1</t>
  </si>
  <si>
    <t>CA-OA-02b2</t>
  </si>
  <si>
    <t>Description of activity 2</t>
  </si>
  <si>
    <t>CA-OA-02b3</t>
  </si>
  <si>
    <t>Description of activity 3</t>
  </si>
  <si>
    <t>CA-OA-02b4</t>
  </si>
  <si>
    <t>Description of activity 4</t>
  </si>
  <si>
    <t>CA-OA-02b5</t>
  </si>
  <si>
    <t>Description of activity 5</t>
  </si>
  <si>
    <t>CA-OA-02c1</t>
  </si>
  <si>
    <t>Clients - Malta 1</t>
  </si>
  <si>
    <t>CA-OA-02c2</t>
  </si>
  <si>
    <t>Clients - Malta 2</t>
  </si>
  <si>
    <t>CA-OA-02c3</t>
  </si>
  <si>
    <t>Clients - Malta 3</t>
  </si>
  <si>
    <t>CA-OA-02c4</t>
  </si>
  <si>
    <t>Clients - Malta 4</t>
  </si>
  <si>
    <t>CA-OA-02c5</t>
  </si>
  <si>
    <t>Clients - Malta 5</t>
  </si>
  <si>
    <t>CA-OA-02d1</t>
  </si>
  <si>
    <t>Clients - EU/EEA 1</t>
  </si>
  <si>
    <t>CA-OA-02d2</t>
  </si>
  <si>
    <t>Clients - EU/EEA 2</t>
  </si>
  <si>
    <t>CA-OA-02d3</t>
  </si>
  <si>
    <t>Clients - EU/EEA 3</t>
  </si>
  <si>
    <t>CA-OA-02d4</t>
  </si>
  <si>
    <t>Clients - EU/EEA 4</t>
  </si>
  <si>
    <t>CA-OA-02d5</t>
  </si>
  <si>
    <t>Clients - EU/EEA 5</t>
  </si>
  <si>
    <t>CA-OA-02e1</t>
  </si>
  <si>
    <t>Clients - RoW 1</t>
  </si>
  <si>
    <t>CA-OA-02e2</t>
  </si>
  <si>
    <t>Clients - RoW 2</t>
  </si>
  <si>
    <t>CA-OA-02e3</t>
  </si>
  <si>
    <t>Clients - RoW 3</t>
  </si>
  <si>
    <t>CA-OA-02e4</t>
  </si>
  <si>
    <t>Clients - RoW 4</t>
  </si>
  <si>
    <t>CA-OA-02e5</t>
  </si>
  <si>
    <t>Clients - RoW 5</t>
  </si>
  <si>
    <t>CA-OA-02f1</t>
  </si>
  <si>
    <t>Revenue rep curr 1</t>
  </si>
  <si>
    <t>CA-OA-02f2</t>
  </si>
  <si>
    <t>Revenue rep curr 2</t>
  </si>
  <si>
    <t>CA-OA-02f3</t>
  </si>
  <si>
    <t>Revenue rep curr 3</t>
  </si>
  <si>
    <t>CA-OA-02f4</t>
  </si>
  <si>
    <t>Revenue rep curr 4</t>
  </si>
  <si>
    <t>CA-OA-02f5</t>
  </si>
  <si>
    <t>Revenue rep curr 5</t>
  </si>
  <si>
    <t>CA-OA-02f1Eur</t>
  </si>
  <si>
    <t>Revenue Euro 1</t>
  </si>
  <si>
    <t>CA-OA-02f2Eur</t>
  </si>
  <si>
    <t>Revenue Euro 2</t>
  </si>
  <si>
    <t>CA-OA-02f3Eur</t>
  </si>
  <si>
    <t>Revenue Euro 3</t>
  </si>
  <si>
    <t>CA-OA-02f4Eur</t>
  </si>
  <si>
    <t>Revenue Euro 4</t>
  </si>
  <si>
    <t>CA-OA-02f5Eur</t>
  </si>
  <si>
    <t>Revenue Euro 5</t>
  </si>
  <si>
    <t>Kindly indicate the licensable activities provided by the Entity:</t>
  </si>
  <si>
    <t>CA-LS-01</t>
  </si>
  <si>
    <t>Custody Services</t>
  </si>
  <si>
    <t>Kindly find the corresponding data points within the Custody Sheet</t>
  </si>
  <si>
    <t>CA-LS-02</t>
  </si>
  <si>
    <t>Operation of a Trading Platform</t>
  </si>
  <si>
    <t>CA-LS-03</t>
  </si>
  <si>
    <t>Exchange of Crypto-Assets for Funds</t>
  </si>
  <si>
    <t>CA-LS-04</t>
  </si>
  <si>
    <t>Exchange of Crypto-Assets for Other Crypto-Assets</t>
  </si>
  <si>
    <t>CA-LS-05</t>
  </si>
  <si>
    <t>Execution of Orders</t>
  </si>
  <si>
    <t>CA-LS-06</t>
  </si>
  <si>
    <t>Placing of Crypto-Assets</t>
  </si>
  <si>
    <t>CA-LS-07</t>
  </si>
  <si>
    <t>Reception and Transmission of Orders</t>
  </si>
  <si>
    <t>CA-LS-08</t>
  </si>
  <si>
    <t>Investment Advice</t>
  </si>
  <si>
    <t>CA-LS-09</t>
  </si>
  <si>
    <t>Portfolio Management</t>
  </si>
  <si>
    <t>CA-LS-10</t>
  </si>
  <si>
    <t>Transfers of Crypto-Assets</t>
  </si>
  <si>
    <t>CA-TV-01</t>
  </si>
  <si>
    <t xml:space="preserve">Total Transaction Volume for the reporting period: </t>
  </si>
  <si>
    <t>This is an aggregation of the following data points; 
(i) CA-TP-05, (ii) CA-ES-03, (iii) CA-ES-05, (iv) CA-EO-02, (v) CA-RT-02</t>
  </si>
  <si>
    <t>CA-TP-01</t>
  </si>
  <si>
    <t>Number of Active Clients placing orders during the reporting period</t>
  </si>
  <si>
    <t>CA-TP-02</t>
  </si>
  <si>
    <t>Total orders placed during the reporting period</t>
  </si>
  <si>
    <t>CA-TP-03</t>
  </si>
  <si>
    <t>Total orders matched during the reporting period</t>
  </si>
  <si>
    <t>CA-TP-04</t>
  </si>
  <si>
    <t>Total Failed Orders</t>
  </si>
  <si>
    <t>#</t>
  </si>
  <si>
    <t>CA-TP-04r</t>
  </si>
  <si>
    <t>Kindly provide the rationale for the failed orders</t>
  </si>
  <si>
    <t>CA-TP-05</t>
  </si>
  <si>
    <r>
      <t xml:space="preserve">Trade value for the reporting period </t>
    </r>
    <r>
      <rPr>
        <i/>
        <sz val="11"/>
        <color theme="1"/>
        <rFont val="Roboto"/>
      </rPr>
      <t>(In Reporting Currency)</t>
    </r>
  </si>
  <si>
    <t>CA-TP-06</t>
  </si>
  <si>
    <r>
      <t xml:space="preserve">Average daily trading value for the reporting period </t>
    </r>
    <r>
      <rPr>
        <i/>
        <sz val="11"/>
        <color theme="1"/>
        <rFont val="Roboto"/>
      </rPr>
      <t>(In Reporting Currency)</t>
    </r>
  </si>
  <si>
    <t>CA-TP-07</t>
  </si>
  <si>
    <t>Number of active liquidity providers (market makers) during the reporting period</t>
  </si>
  <si>
    <t>CA-TP-08</t>
  </si>
  <si>
    <t>Number of orders placed by liquidity providers during the reporting period</t>
  </si>
  <si>
    <t>CA-TP-09</t>
  </si>
  <si>
    <t xml:space="preserve">Does the entity list Other Crypto-Assets which do not have a MiCA Compliant Whitepaper? </t>
  </si>
  <si>
    <t>CA-TP-10</t>
  </si>
  <si>
    <t>Kindly provide detail on the tokens listed without a MiCA Compliant whitepaper as well as the rationale for onboarding these tokens</t>
  </si>
  <si>
    <t>Exchange Services</t>
  </si>
  <si>
    <t>CA-ES-01</t>
  </si>
  <si>
    <r>
      <t xml:space="preserve">Value of crypto-assets held on own account for trading purposes </t>
    </r>
    <r>
      <rPr>
        <b/>
        <sz val="11"/>
        <color theme="1"/>
        <rFont val="Roboto"/>
      </rPr>
      <t>as at the end of the reporting period</t>
    </r>
    <r>
      <rPr>
        <sz val="11"/>
        <color theme="1"/>
        <rFont val="Roboto"/>
      </rPr>
      <t xml:space="preserve"> </t>
    </r>
    <r>
      <rPr>
        <i/>
        <sz val="11"/>
        <color theme="1"/>
        <rFont val="Roboto"/>
      </rPr>
      <t>(in reporting currency)</t>
    </r>
  </si>
  <si>
    <t>CA-ES-02</t>
  </si>
  <si>
    <t>Number of trades exchanging crypto-assets for funds during the reporting period</t>
  </si>
  <si>
    <t>CA-ES-03</t>
  </si>
  <si>
    <r>
      <t xml:space="preserve">Value of trades exchanging crypto-assets for funds during the reporting period </t>
    </r>
    <r>
      <rPr>
        <i/>
        <sz val="11"/>
        <color theme="1"/>
        <rFont val="Roboto"/>
      </rPr>
      <t>(in reporting currency)</t>
    </r>
  </si>
  <si>
    <t>CA-ES-04</t>
  </si>
  <si>
    <t>Number of trades exchanging crypto-assets for other crypto-assets during the reporting period</t>
  </si>
  <si>
    <t>CA-ES-05</t>
  </si>
  <si>
    <r>
      <t xml:space="preserve">Value of trades exchanging crypto-assets for other crypto-assets during the reporting period </t>
    </r>
    <r>
      <rPr>
        <i/>
        <sz val="11"/>
        <color theme="1"/>
        <rFont val="Roboto"/>
      </rPr>
      <t>(in reporting currency)</t>
    </r>
  </si>
  <si>
    <t>CA-ES-06</t>
  </si>
  <si>
    <t>Total value of trades exchanging crypto-assets for funds and other crypto-assets during the reporting period</t>
  </si>
  <si>
    <t>CA-ES-07</t>
  </si>
  <si>
    <t xml:space="preserve">Does the institution conduct matched principal trading? </t>
  </si>
  <si>
    <t>CA-ES-08</t>
  </si>
  <si>
    <t>Top 3 liquidity provider counterparties to exchange services</t>
  </si>
  <si>
    <t>Counterparty</t>
  </si>
  <si>
    <t>Country</t>
  </si>
  <si>
    <t>Value of trades (Rep Currency)</t>
  </si>
  <si>
    <t>Value in EUR</t>
  </si>
  <si>
    <t>% of Trades</t>
  </si>
  <si>
    <t>CA-ES-09</t>
  </si>
  <si>
    <t xml:space="preserve">Has any of the License Holder's counterparties failed to meet their obligations? </t>
  </si>
  <si>
    <t>CA-ES-10</t>
  </si>
  <si>
    <r>
      <t xml:space="preserve">Total amount of losses incurred </t>
    </r>
    <r>
      <rPr>
        <i/>
        <sz val="11"/>
        <color theme="1"/>
        <rFont val="Roboto"/>
      </rPr>
      <t>(in reporting currency)</t>
    </r>
  </si>
  <si>
    <t>CA-EO-01</t>
  </si>
  <si>
    <t>Total number of orders executed on behalf of clients</t>
  </si>
  <si>
    <t>CA-EO-02</t>
  </si>
  <si>
    <t>Total value of orders executed on behalf of clients (in reporting currency)</t>
  </si>
  <si>
    <t>CA-EO-03</t>
  </si>
  <si>
    <t>Number of DeFi Protocols used to execute orders on</t>
  </si>
  <si>
    <t>CA-EO-04</t>
  </si>
  <si>
    <t>Top 10 Executing Venues &amp; any executions via DeFi Protocols</t>
  </si>
  <si>
    <t>Venue</t>
  </si>
  <si>
    <t>Nature of Venue</t>
  </si>
  <si>
    <t>Value of orders transmitted (Rep Currency)</t>
  </si>
  <si>
    <t>Placing</t>
  </si>
  <si>
    <t>CA-PL-01</t>
  </si>
  <si>
    <t>Number of crypto-assets marketed on behalf of or for the account of the offeror or a party related to the offeror to purchasers</t>
  </si>
  <si>
    <t>Name of Issuer</t>
  </si>
  <si>
    <t>Token Name</t>
  </si>
  <si>
    <t>ART/EMT/OCA Classification</t>
  </si>
  <si>
    <t>CA-PL-02</t>
  </si>
  <si>
    <t>Top 3 issuers of crypto assets being placed as well as detail on tokens</t>
  </si>
  <si>
    <t>CA-PL-03</t>
  </si>
  <si>
    <t>Kindly provide information on the typical targeted purchasers</t>
  </si>
  <si>
    <t>CA-PL-04</t>
  </si>
  <si>
    <t xml:space="preserve">Are Crypto-assets being placed with own clients? </t>
  </si>
  <si>
    <t>CA-PL-05</t>
  </si>
  <si>
    <t>Kindly provide details of how the issue price of the crypto-assets is determined and if any incentives are received from the offeror</t>
  </si>
  <si>
    <t>CA-RT-01</t>
  </si>
  <si>
    <t>Total number of orders transmitted for execution on behalf of clients</t>
  </si>
  <si>
    <t>CA-RT-02</t>
  </si>
  <si>
    <r>
      <t xml:space="preserve">Total value of orders transmitted for execution on behalf of clients </t>
    </r>
    <r>
      <rPr>
        <i/>
        <sz val="11"/>
        <color theme="1"/>
        <rFont val="Roboto"/>
      </rPr>
      <t>(in reporting currency)</t>
    </r>
  </si>
  <si>
    <t>CA-RT-03</t>
  </si>
  <si>
    <t>Top 10 Executing Brokers</t>
  </si>
  <si>
    <t>Broker</t>
  </si>
  <si>
    <t>Value of Orders transmitted (Rep Currency)</t>
  </si>
  <si>
    <t>CA-IA-01</t>
  </si>
  <si>
    <t>Number of clients to whom Investment Advice has been issued during the reporting period</t>
  </si>
  <si>
    <t>CA-PM-01</t>
  </si>
  <si>
    <t>Number of clients making use of Portfolio Management services</t>
  </si>
  <si>
    <t>CA-PM-02</t>
  </si>
  <si>
    <r>
      <t xml:space="preserve">Value of crypto-assets under management at the end of the reporting period </t>
    </r>
    <r>
      <rPr>
        <i/>
        <sz val="11"/>
        <color theme="1"/>
        <rFont val="Roboto"/>
      </rPr>
      <t>(in reporting currency)</t>
    </r>
  </si>
  <si>
    <t>CA-PM-03</t>
  </si>
  <si>
    <t>Average performance (net of fees) of discretionary portfolios over the reporting period (in %)</t>
  </si>
  <si>
    <t>CA-PM-04</t>
  </si>
  <si>
    <t>Kindly indicate the top 5 crypto-assets by Assets Under Management held in managed portfolios</t>
  </si>
  <si>
    <t>Crypto-Asset</t>
  </si>
  <si>
    <t>If USD/EUR Stablecoin or Other</t>
  </si>
  <si>
    <t>(Kindly select "N/A" if required)</t>
  </si>
  <si>
    <t>Transfers of Crypto Assets</t>
  </si>
  <si>
    <t>CA-TF-01</t>
  </si>
  <si>
    <t>Number of crypto-assets transferred during the reporting period</t>
  </si>
  <si>
    <r>
      <t xml:space="preserve">Number of Crypto-assets transferred </t>
    </r>
    <r>
      <rPr>
        <b/>
        <i/>
        <sz val="11"/>
        <color theme="1"/>
        <rFont val="Roboto"/>
      </rPr>
      <t>inwards</t>
    </r>
    <r>
      <rPr>
        <sz val="11"/>
        <color theme="1"/>
        <rFont val="Roboto"/>
      </rPr>
      <t xml:space="preserve"> to the CASP</t>
    </r>
  </si>
  <si>
    <r>
      <t xml:space="preserve">Number of Crypto-assets transferred </t>
    </r>
    <r>
      <rPr>
        <b/>
        <i/>
        <sz val="11"/>
        <color theme="1"/>
        <rFont val="Roboto"/>
      </rPr>
      <t>outwards</t>
    </r>
    <r>
      <rPr>
        <sz val="11"/>
        <color theme="1"/>
        <rFont val="Roboto"/>
      </rPr>
      <t xml:space="preserve"> from the CASP</t>
    </r>
  </si>
  <si>
    <r>
      <t xml:space="preserve">Number of Crypto-assets transferred </t>
    </r>
    <r>
      <rPr>
        <b/>
        <i/>
        <sz val="11"/>
        <color theme="1"/>
        <rFont val="Roboto"/>
      </rPr>
      <t>internally</t>
    </r>
    <r>
      <rPr>
        <sz val="11"/>
        <color theme="1"/>
        <rFont val="Roboto"/>
      </rPr>
      <t xml:space="preserve"> between the CASP's clients</t>
    </r>
  </si>
  <si>
    <t>CA-TF-02</t>
  </si>
  <si>
    <r>
      <t xml:space="preserve">Value of Crypto-assets transferred during the reporting period </t>
    </r>
    <r>
      <rPr>
        <i/>
        <sz val="11"/>
        <color theme="1"/>
        <rFont val="Roboto"/>
      </rPr>
      <t>(in reporting currency)</t>
    </r>
  </si>
  <si>
    <t>CA-TF-03</t>
  </si>
  <si>
    <t>Transfers In (Received by CASP)</t>
  </si>
  <si>
    <t>CA-TF-04</t>
  </si>
  <si>
    <t>Kindly provide the following details with respect to crypto-assets transferred inwards to the CASP</t>
  </si>
  <si>
    <t># of clients</t>
  </si>
  <si>
    <t xml:space="preserve">Value of Crypto-asset Transfers in reporting currency </t>
  </si>
  <si>
    <t>Total in Eur</t>
  </si>
  <si>
    <t>Wallets held by other CASP</t>
  </si>
  <si>
    <t>Unhosted Wallets which:</t>
  </si>
  <si>
    <t>Client is Originator/ Beneficial Owner</t>
  </si>
  <si>
    <t>Client is not Originator/ Beneficial Owner but is a regulated entity subject to AML/ CFT obligations</t>
  </si>
  <si>
    <t>Originator/ Beneficial Owner is identified but is not the client</t>
  </si>
  <si>
    <t>Are not identified</t>
  </si>
  <si>
    <t>CA-TF-05</t>
  </si>
  <si>
    <r>
      <t xml:space="preserve">Top 5 Crypto-assets Transferred IN </t>
    </r>
    <r>
      <rPr>
        <b/>
        <i/>
        <sz val="11"/>
        <color theme="1"/>
        <rFont val="Roboto"/>
      </rPr>
      <t>(Received by CASP)</t>
    </r>
  </si>
  <si>
    <t>Transfers Out (Sent by CASP)</t>
  </si>
  <si>
    <t>CA-TF-06</t>
  </si>
  <si>
    <t>Kindly provide the following details with respect to crypto-assets transferred outwards from the CASP</t>
  </si>
  <si>
    <t>CA-TF-07</t>
  </si>
  <si>
    <r>
      <t xml:space="preserve">Top 5 Crypto-assets Transferred OUT </t>
    </r>
    <r>
      <rPr>
        <b/>
        <i/>
        <sz val="11"/>
        <color theme="1"/>
        <rFont val="Roboto"/>
      </rPr>
      <t>(Sent by CASP)</t>
    </r>
  </si>
  <si>
    <t>Internal Transfers</t>
  </si>
  <si>
    <t>CA-TF-08</t>
  </si>
  <si>
    <t>Kindly provide the following details with respect to crypto-assets transferred internally between the CASP's clients</t>
  </si>
  <si>
    <t>Wallets held by the same CASP</t>
  </si>
  <si>
    <t>CA-TF-09</t>
  </si>
  <si>
    <r>
      <t xml:space="preserve">Top 5 Crypto-assets Transferred INTERNALLY </t>
    </r>
    <r>
      <rPr>
        <b/>
        <i/>
        <sz val="11"/>
        <color theme="1"/>
        <rFont val="Roboto"/>
      </rPr>
      <t>(between the CASP's Clients)</t>
    </r>
  </si>
  <si>
    <t>DM-CS</t>
  </si>
  <si>
    <t>CA-TV-01Eur</t>
  </si>
  <si>
    <t>Total Transaction Volume for the reporting period Euro</t>
  </si>
  <si>
    <t>CA-TP-01a</t>
  </si>
  <si>
    <t>Number of Active Clients placing orders during the reporting period: Malta</t>
  </si>
  <si>
    <t>CA-TP-01b</t>
  </si>
  <si>
    <t>Number of Active Clients placing orders during the reporting period: EU/EEA</t>
  </si>
  <si>
    <t>CA-TP-01c</t>
  </si>
  <si>
    <t>Number of Active Clients placing orders during the reporting period: RoW</t>
  </si>
  <si>
    <t>CA-TP-01d</t>
  </si>
  <si>
    <t>Number of Active Clients placing orders during the reporting period: Total</t>
  </si>
  <si>
    <t>CA-TP-02a</t>
  </si>
  <si>
    <t>Total orders placed during the reporting period Malta</t>
  </si>
  <si>
    <t>CA-TP-02b</t>
  </si>
  <si>
    <t>Total orders placed during the reporting period EU/EEA</t>
  </si>
  <si>
    <t>CA-TP-02c</t>
  </si>
  <si>
    <t>Total orders placed during the reporting period RoW</t>
  </si>
  <si>
    <t>CA-TP-02d</t>
  </si>
  <si>
    <t>Total orders placed during the reporting period Total</t>
  </si>
  <si>
    <t>CA-TP-03a</t>
  </si>
  <si>
    <t>Total orders matched during the reporting period Malta:</t>
  </si>
  <si>
    <t>CA-TP-03b</t>
  </si>
  <si>
    <t>Total orders matched during the reporting period EU/EEA:</t>
  </si>
  <si>
    <t>CA-TP-03c</t>
  </si>
  <si>
    <t>Total orders matched during the reporting period RoW:</t>
  </si>
  <si>
    <t>CA-TP-03d</t>
  </si>
  <si>
    <t>Total orders matched during the reporting period Total:</t>
  </si>
  <si>
    <t>CA-TP-04a</t>
  </si>
  <si>
    <t>Total Failed Orders Malta</t>
  </si>
  <si>
    <t>CA-TP-04b</t>
  </si>
  <si>
    <t>Total Failed Orders EU/EEA</t>
  </si>
  <si>
    <t>CA-TP-04c</t>
  </si>
  <si>
    <t>Total Failed Orders RoW</t>
  </si>
  <si>
    <t>CA-TP-04d</t>
  </si>
  <si>
    <t>Total Failed Orders Total</t>
  </si>
  <si>
    <t>Kindly provide the rationale for the failed orders:</t>
  </si>
  <si>
    <t>CA-TP-05a</t>
  </si>
  <si>
    <t>Trade value for the reporting period (In Reporting Currency) Malta</t>
  </si>
  <si>
    <t>CA-TP-05b</t>
  </si>
  <si>
    <t>Trade value for the reporting period (In Reporting Currency) EU/EEA</t>
  </si>
  <si>
    <t>CA-TP-05c</t>
  </si>
  <si>
    <t>Trade value for the reporting period (In Reporting Currency) RoW</t>
  </si>
  <si>
    <t>CA-TP-05d</t>
  </si>
  <si>
    <t>Trade value for the reporting period (In Reporting Currency) Total</t>
  </si>
  <si>
    <t>CA-TP-05aEur</t>
  </si>
  <si>
    <t>Trade value for the reporting period (In Euro) Malta</t>
  </si>
  <si>
    <t>CA-TP-05bEur</t>
  </si>
  <si>
    <t>Trade value for the reporting period (In Euro) EU/EEA</t>
  </si>
  <si>
    <t>CA-TP-05cEur</t>
  </si>
  <si>
    <t>Trade value for the reporting period (In Euro) RoW</t>
  </si>
  <si>
    <t>CA-TP-05dEur</t>
  </si>
  <si>
    <t>Trade value for the reporting period (In Euro) Total</t>
  </si>
  <si>
    <t>CA-TP-06a</t>
  </si>
  <si>
    <t>Average daily trading value for the reporting period (In Reporting Currency) Malta</t>
  </si>
  <si>
    <t>CA-TP-06b</t>
  </si>
  <si>
    <t>Average daily trading value for the reporting period (In Reporting Currency) EU/EEA</t>
  </si>
  <si>
    <t>CA-TP-06c</t>
  </si>
  <si>
    <t>Average daily trading value for the reporting period (In Reporting Currency) RoW</t>
  </si>
  <si>
    <t>CA-TP-06d</t>
  </si>
  <si>
    <t>Average daily trading value for the reporting period (In Reporting Currency) Total</t>
  </si>
  <si>
    <t>CA-TP-06aEur</t>
  </si>
  <si>
    <t>Average daily trading value for the reporting period (In Euro) Malta</t>
  </si>
  <si>
    <t>CA-TP-06bEur</t>
  </si>
  <si>
    <t>Average daily trading value for the reporting period (In Euro) EU/EEA</t>
  </si>
  <si>
    <t>CA-TP-06cEur</t>
  </si>
  <si>
    <t>Average daily trading value for the reporting period (In Euro) RoW</t>
  </si>
  <si>
    <t>CA-TP-06dEur</t>
  </si>
  <si>
    <t>Average daily trading value for the reporting period (In Euro) Total</t>
  </si>
  <si>
    <t>Number of active liquidity providers (market makers) during the reporting period:</t>
  </si>
  <si>
    <t>Number of orders placed by liquidity providers during the reporting period:</t>
  </si>
  <si>
    <t>Value of crypto-assets held on own account for trading purposes as at the end of the reporting period (in reporting currency)</t>
  </si>
  <si>
    <t>CA-ES-01Eur</t>
  </si>
  <si>
    <t>Value of crypto-assets held on own account for trading purpuses as at the end of the reporting period (in Euro)</t>
  </si>
  <si>
    <t>CA-ES-02a</t>
  </si>
  <si>
    <t>Number of trades exchanging crypto-assets for funds during the reporting period Malta</t>
  </si>
  <si>
    <t>CA-ES-02b</t>
  </si>
  <si>
    <t>Number of trades exchanging crypto-assets for funds during the reporting period EU/EEA</t>
  </si>
  <si>
    <t>CA-ES-02c</t>
  </si>
  <si>
    <t>Number of trades exchanging crypto-assets for funds during the reporting period RoW</t>
  </si>
  <si>
    <t>CA-ES-02d</t>
  </si>
  <si>
    <t>Number of trades exchanging crypto-assets for funds during the reporting period Total</t>
  </si>
  <si>
    <t>CA-ES-03a</t>
  </si>
  <si>
    <t>Value of trades exchanging crypto-assets for funds during the reporting period (in reporting currency) Malta</t>
  </si>
  <si>
    <t>CA-ES-03b</t>
  </si>
  <si>
    <t>Value of trades exchanging crypto-assets for funds during the reporting period (in reporting currency) EU/EEA</t>
  </si>
  <si>
    <t>CA-ES-03c</t>
  </si>
  <si>
    <t>Value of trades exchanging crypto-assets for funds during the reporting period (in reporting currency) RoW</t>
  </si>
  <si>
    <t>CA-ES-03d</t>
  </si>
  <si>
    <t>Value of trades exchanging crypto-assets for funds during the reporting period (in reporting currency) Total</t>
  </si>
  <si>
    <t>CA-ES-03aEur</t>
  </si>
  <si>
    <t>Value of trades exchanging crypto-assets for funds during the reporting period (in Euro) Malta</t>
  </si>
  <si>
    <t>CA-ES-03bEur</t>
  </si>
  <si>
    <t>Value of trades exchanging crypto-assets for funds during the reporting period (in Euro) EU/EEA</t>
  </si>
  <si>
    <t>CA-ES-03cEur</t>
  </si>
  <si>
    <t>Value of trades exchanging crypto-assets for funds during the reporting period (in Euro) RoW</t>
  </si>
  <si>
    <t>CA-ES-03dEur</t>
  </si>
  <si>
    <t>Value of trades exchanging crypto-assets for funds during the reporting period (in Euro) Total</t>
  </si>
  <si>
    <t>CA-ES-04a</t>
  </si>
  <si>
    <t>Number of trades exchanging crypto-assets for other crypto-assets during the reporting period Malta</t>
  </si>
  <si>
    <t>CA-ES-04b</t>
  </si>
  <si>
    <t>Number of trades exchanging crypto-assets for other crypto-assets during the reporting period EU/EEA</t>
  </si>
  <si>
    <t>CA-ES-04c</t>
  </si>
  <si>
    <t>Number of trades exchanging crypto-assets for other crypto-assets during the reporting period RoW</t>
  </si>
  <si>
    <t>CA-ES-04d</t>
  </si>
  <si>
    <t>Number of trades exchanging crypto-assets for other crypto-assets during the reporting period Total</t>
  </si>
  <si>
    <t>CA-ES-05a</t>
  </si>
  <si>
    <t>Value of trades exchanging crypto-assets for other crypto-assets during the reporting period (in reporting currency) Malta</t>
  </si>
  <si>
    <t>CA-ES-05b</t>
  </si>
  <si>
    <t>Value of trades exchanging crypto-assets for other crypto-assets during the reporting period (in reporting currency) EU/EEA</t>
  </si>
  <si>
    <t>CA-ES-05c</t>
  </si>
  <si>
    <t>Value of trades exchanging crypto-assets for other crypto-assets during the reporting period (in reporting currency) RoW</t>
  </si>
  <si>
    <t>CA-ES-05d</t>
  </si>
  <si>
    <t>Value of trades exchanging crypto-assets for other crypto-assets during the reporting period (in reporting currency) Total</t>
  </si>
  <si>
    <t>CA-ES-05aEur</t>
  </si>
  <si>
    <t>Value of trades exchanging crypto-assets for other crypto-assets during the reporting period (in Euro) Malta</t>
  </si>
  <si>
    <t>CA-ES-05bEur</t>
  </si>
  <si>
    <t>Value of trades exchanging crypto-assets for other crypto-assets during the reporting period (in Euro) EU/EEA</t>
  </si>
  <si>
    <t>CA-ES-05cEur</t>
  </si>
  <si>
    <t>Value of trades exchanging crypto-assets for other crypto-assets during the reporting period (in Euro) RoW</t>
  </si>
  <si>
    <t>CA-ES-05dEur</t>
  </si>
  <si>
    <t>Value of trades exchanging crypto-assets for other crypto-assets during the reporting period (in Euro) Total</t>
  </si>
  <si>
    <t>CA-ES-06a</t>
  </si>
  <si>
    <t>Total value of trades exchanging crypto-assets for funds and other crypto-assets during the reporting period Malta</t>
  </si>
  <si>
    <t>CA-ES-06b</t>
  </si>
  <si>
    <t>Total value of trades exchanging crypto-assets for funds and other crypto-assets during the reporting period EU/EEA Euro</t>
  </si>
  <si>
    <t>CA-ES-06c</t>
  </si>
  <si>
    <t>Total value of trades exchanging crypto-assets for funds and other crypto-assets during the reporting period RoW</t>
  </si>
  <si>
    <t>CA-ES-06d</t>
  </si>
  <si>
    <t>Total value of trades exchanging crypto-assets for funds and other crypto-assets during the reporting period Total</t>
  </si>
  <si>
    <t>CA-ES-06aEur</t>
  </si>
  <si>
    <t>Total value of trades exchanging crypto-assets for funds and other crypto-assets during the reporting period Malta Euro</t>
  </si>
  <si>
    <t>CA-ES-06bEur</t>
  </si>
  <si>
    <t>CA-ES-06cEur</t>
  </si>
  <si>
    <t>Total value of trades exchanging crypto-assets for funds and other crypto-assets during the reporting period RoW Euro</t>
  </si>
  <si>
    <t>CA-ES-06dEur</t>
  </si>
  <si>
    <t>Total value of trades exchanging crypto-assets for funds and other crypto-assets during the reporting period Total Euro</t>
  </si>
  <si>
    <t xml:space="preserve">Top 3 liquidity provider counterparties to exchange services: </t>
  </si>
  <si>
    <t>CA-ES-08a</t>
  </si>
  <si>
    <t>Counterparty 1</t>
  </si>
  <si>
    <t>CA-ES-08b</t>
  </si>
  <si>
    <t>Counterparty 2</t>
  </si>
  <si>
    <t>CA-ES-08c</t>
  </si>
  <si>
    <t>Counterparty 3</t>
  </si>
  <si>
    <t>CA-ES-08a1</t>
  </si>
  <si>
    <t>Country 1</t>
  </si>
  <si>
    <t>CA-ES-08b1</t>
  </si>
  <si>
    <t>Country 2</t>
  </si>
  <si>
    <t>CA-ES-08c1</t>
  </si>
  <si>
    <t>Country 3</t>
  </si>
  <si>
    <t>CA-ES-08a2</t>
  </si>
  <si>
    <t>Value of trades rep curr 1</t>
  </si>
  <si>
    <t>CA-ES-08b2</t>
  </si>
  <si>
    <t>Value of trades rep curr 2</t>
  </si>
  <si>
    <t>CA-ES-08c2</t>
  </si>
  <si>
    <t>Value of trades rep curr 3</t>
  </si>
  <si>
    <t>CA-ES-08a2Eur</t>
  </si>
  <si>
    <t>Value Eur 1</t>
  </si>
  <si>
    <t>CA-ES-08b2Eur</t>
  </si>
  <si>
    <t>Value Eur 2</t>
  </si>
  <si>
    <t>CA-ES-08c2Eur</t>
  </si>
  <si>
    <t>Value Eur 3</t>
  </si>
  <si>
    <t>CA-ES-08a3</t>
  </si>
  <si>
    <t>% of trades 1</t>
  </si>
  <si>
    <t>CA-ES-08b3</t>
  </si>
  <si>
    <t>% of trades 2</t>
  </si>
  <si>
    <t>CA-ES-08c3</t>
  </si>
  <si>
    <t>% of trades 3</t>
  </si>
  <si>
    <t>Total amount of losses incurred (in reporting currency)</t>
  </si>
  <si>
    <t>CA-ES-10Eur</t>
  </si>
  <si>
    <t>Total amount of losses incurred (in Euro)</t>
  </si>
  <si>
    <t>CA-EO-01a</t>
  </si>
  <si>
    <t>Total number of orders executed on behalf of clients Malta</t>
  </si>
  <si>
    <t>CA-EO-01b</t>
  </si>
  <si>
    <t xml:space="preserve">Total number of orders executed on behalf of clients EU/EEA </t>
  </si>
  <si>
    <t>CA-EO-01c</t>
  </si>
  <si>
    <t>Total number of orders executed on behalf of clients RoW</t>
  </si>
  <si>
    <t>CA-EO-01d</t>
  </si>
  <si>
    <t>Total number of orders executed on behalf of clients Total</t>
  </si>
  <si>
    <t>CA-EO-02a</t>
  </si>
  <si>
    <t>Total value of orders executed on behalf of clients (in reporting currency) Malta</t>
  </si>
  <si>
    <t>CA-EO-02b</t>
  </si>
  <si>
    <t xml:space="preserve">Total value of orders executed on behalf of clients (in reporting currency) EU/EEA </t>
  </si>
  <si>
    <t>CA-EO-02c</t>
  </si>
  <si>
    <t>Total value of orders executed on behalf of clients (in reporting currency) RoW</t>
  </si>
  <si>
    <t>CA-EO-02d</t>
  </si>
  <si>
    <t>Total value of orders executed on behalf of clients (in reporting currency) Total</t>
  </si>
  <si>
    <t>CA-EO-02aEur</t>
  </si>
  <si>
    <t>Total value of orders executed on behalf of clients (in Euro) Malta</t>
  </si>
  <si>
    <t>CA-EO-02bEur</t>
  </si>
  <si>
    <t>Total value of orders executed on behalf of clients (in Euro) EU/EEA</t>
  </si>
  <si>
    <t>CA-EO-02cEur</t>
  </si>
  <si>
    <t>Total value of orders executed on behalf of clients (in Euro) RoW</t>
  </si>
  <si>
    <t>CA-EO-02dEur</t>
  </si>
  <si>
    <t>Total value of orders executed on behalf of clients (in Euro) Total</t>
  </si>
  <si>
    <t>Number of DeFi Protocols used to execute orders on:</t>
  </si>
  <si>
    <t>Top 10 Executing Venues &amp; any executions via DeFi Protocols:</t>
  </si>
  <si>
    <t>CA-EO-04aa</t>
  </si>
  <si>
    <t>Venue 1</t>
  </si>
  <si>
    <t>CA-EO-04ab</t>
  </si>
  <si>
    <t>Venue 2</t>
  </si>
  <si>
    <t>CA-EO-04ac</t>
  </si>
  <si>
    <t>Venue 3</t>
  </si>
  <si>
    <t>CA-EO-04ad</t>
  </si>
  <si>
    <t>Venue 4</t>
  </si>
  <si>
    <t>CA-EO-04ae</t>
  </si>
  <si>
    <t>Venue 5</t>
  </si>
  <si>
    <t>CA-EO-04af</t>
  </si>
  <si>
    <t>Venue 6</t>
  </si>
  <si>
    <t>CA-EO-04ag</t>
  </si>
  <si>
    <t>Venue 7</t>
  </si>
  <si>
    <t>CA-EO-04ah</t>
  </si>
  <si>
    <t>Venue 8</t>
  </si>
  <si>
    <t>CA-EO-04aj</t>
  </si>
  <si>
    <t>Venue 9</t>
  </si>
  <si>
    <t>CA-EO-04ak</t>
  </si>
  <si>
    <t>Venue 10</t>
  </si>
  <si>
    <t>CA-EO-04ba</t>
  </si>
  <si>
    <t>Nature of venue 1</t>
  </si>
  <si>
    <t>CA-EO-04bb</t>
  </si>
  <si>
    <t>Nature of venue 2</t>
  </si>
  <si>
    <t>CA-EO-04bc</t>
  </si>
  <si>
    <t>Nature of venue 3</t>
  </si>
  <si>
    <t>CA-EO-04bd</t>
  </si>
  <si>
    <t>Nature of venue 4</t>
  </si>
  <si>
    <t>CA-EO-04be</t>
  </si>
  <si>
    <t>Nature of venue 5</t>
  </si>
  <si>
    <t>CA-EO-04bf</t>
  </si>
  <si>
    <t>Nature of venue 6</t>
  </si>
  <si>
    <t>CA-EO-04bg</t>
  </si>
  <si>
    <t>Nature of venue 7</t>
  </si>
  <si>
    <t>CA-EO-04bh</t>
  </si>
  <si>
    <t>Nature of venue 8</t>
  </si>
  <si>
    <t>CA-EO-04bj</t>
  </si>
  <si>
    <t>Nature of venue 9</t>
  </si>
  <si>
    <t>CA-EO-04bk</t>
  </si>
  <si>
    <t>Nature of venue 10</t>
  </si>
  <si>
    <t>CA-EO-04ca</t>
  </si>
  <si>
    <t>Value of orders transmitted rep curr 1</t>
  </si>
  <si>
    <t>CA-EO-04cb</t>
  </si>
  <si>
    <t>Value of orders transmitted rep curr 2</t>
  </si>
  <si>
    <t>CA-EO-04cc</t>
  </si>
  <si>
    <t>Value of orders transmitted rep curr 3</t>
  </si>
  <si>
    <t>CA-EO-04cd</t>
  </si>
  <si>
    <t>Value of orders transmitted rep curr 4</t>
  </si>
  <si>
    <t>CA-EO-04ce</t>
  </si>
  <si>
    <t>Value of orders transmitted rep curr 5</t>
  </si>
  <si>
    <t>CA-EO-04cf</t>
  </si>
  <si>
    <t>Value of orders transmitted rep curr 6</t>
  </si>
  <si>
    <t>CA-EO-04cg</t>
  </si>
  <si>
    <t>Value of orders transmitted rep curr 7</t>
  </si>
  <si>
    <t>CA-EO-04ch</t>
  </si>
  <si>
    <t>Value of orders transmitted rep curr 8</t>
  </si>
  <si>
    <t>CA-EO-04cj</t>
  </si>
  <si>
    <t>Value of orders transmitted rep curr 9</t>
  </si>
  <si>
    <t>CA-EO-04ck</t>
  </si>
  <si>
    <t>Value of orders transmitted rep curr 10</t>
  </si>
  <si>
    <t>CA-EO-04caEur</t>
  </si>
  <si>
    <t>CA-EO-04cbEur</t>
  </si>
  <si>
    <t>CA-EO-04ccEur</t>
  </si>
  <si>
    <t>CA-EO-04cdEur</t>
  </si>
  <si>
    <t>Value Eur 4</t>
  </si>
  <si>
    <t>CA-EO-04ceEur</t>
  </si>
  <si>
    <t>Value Eur 5</t>
  </si>
  <si>
    <t>CA-EO-04cfEur</t>
  </si>
  <si>
    <t>Value Eur 6</t>
  </si>
  <si>
    <t>CA-EO-04cgEur</t>
  </si>
  <si>
    <t>Value Eur 7</t>
  </si>
  <si>
    <t>CA-EO-04chEur</t>
  </si>
  <si>
    <t>Value Eur 8</t>
  </si>
  <si>
    <t>CA-EO-04cjEur</t>
  </si>
  <si>
    <t>Value Eur 9</t>
  </si>
  <si>
    <t>CA-EO-04ckEur</t>
  </si>
  <si>
    <t>Value Eur 10</t>
  </si>
  <si>
    <t>CA-EO-04da</t>
  </si>
  <si>
    <t>CA-EO-04db</t>
  </si>
  <si>
    <t>CA-EO-04dc</t>
  </si>
  <si>
    <t>CA-EO-04de</t>
  </si>
  <si>
    <t>CA-EO-04df</t>
  </si>
  <si>
    <t>CA-EO-04dg</t>
  </si>
  <si>
    <t>CA-EO-04dh</t>
  </si>
  <si>
    <t>CA-EO-04di</t>
  </si>
  <si>
    <t>CA-EO-04dj</t>
  </si>
  <si>
    <t>CA-EO-04dk</t>
  </si>
  <si>
    <t>Jurisdiction 10</t>
  </si>
  <si>
    <t>CA-PL-02a</t>
  </si>
  <si>
    <t>Top 3 issuers of crypto assets being placed 1</t>
  </si>
  <si>
    <t>CA-PL-02b</t>
  </si>
  <si>
    <t>Top 3 issuers of crypto assets being placed 2</t>
  </si>
  <si>
    <t>CA-PL-02c</t>
  </si>
  <si>
    <t>Top 3 issuers of crypto assets being placed 3</t>
  </si>
  <si>
    <t>CA-PL-02a1</t>
  </si>
  <si>
    <t>Token Name 1</t>
  </si>
  <si>
    <t>CA-PL-02b1</t>
  </si>
  <si>
    <t>Token Name 2</t>
  </si>
  <si>
    <t>CA-PL-02c1</t>
  </si>
  <si>
    <t>Token Name 3</t>
  </si>
  <si>
    <t>CA-Pl-02a2</t>
  </si>
  <si>
    <t>Classification 1</t>
  </si>
  <si>
    <t>CA-PL-02b2</t>
  </si>
  <si>
    <t>Classification 2</t>
  </si>
  <si>
    <t>CA-PL-02c2</t>
  </si>
  <si>
    <t>Classification 3</t>
  </si>
  <si>
    <t>Kindly provide information on the typical targeted purchasers;</t>
  </si>
  <si>
    <t xml:space="preserve">Kindly provide details of how the issue price of the crypto-assets is determined and if any incentives are received from the offeror: </t>
  </si>
  <si>
    <t>CA-RT-01a</t>
  </si>
  <si>
    <t>Total number of orders transmitted for execution on behalf of clients Malta</t>
  </si>
  <si>
    <t>CA-RT-01b</t>
  </si>
  <si>
    <t xml:space="preserve">Total number of orders transmitted for execution on behalf of clients EU/EEA </t>
  </si>
  <si>
    <t>CA-RT-01c</t>
  </si>
  <si>
    <t>Total number of orders transmitted for execution on behalf of clients RoW</t>
  </si>
  <si>
    <t>CA-RT-01d</t>
  </si>
  <si>
    <t>Total number of orders transmitted for execution on behalf of clients Total</t>
  </si>
  <si>
    <t>CA-RT-02a</t>
  </si>
  <si>
    <t>Total value of orders transmitted for execution on behalf of clients (in reporting currency) Malta</t>
  </si>
  <si>
    <t>CA-RT-02b</t>
  </si>
  <si>
    <t xml:space="preserve">Total value of orders transmitted for execution on behalf of clients (in reporting currency) EU/EEA </t>
  </si>
  <si>
    <t>CA-RT-02c</t>
  </si>
  <si>
    <t>Total value of orders transmitted for execution on behalf of clients (in reporting currency) RoW</t>
  </si>
  <si>
    <t>CA-RT-02d</t>
  </si>
  <si>
    <t>Total value of orders transmitted for execution on behalf of clients (in reporting currency) Total</t>
  </si>
  <si>
    <t>CA-RT-02aEur</t>
  </si>
  <si>
    <t>Total value of orders transmitted for execution on behalf of clients (in Euro) Malta</t>
  </si>
  <si>
    <t>CA-RT-02bEur</t>
  </si>
  <si>
    <t>Total value of orders transmitted for execution on behalf of clients (in Euro) EU/EEA</t>
  </si>
  <si>
    <t>CA-RT-02cEur</t>
  </si>
  <si>
    <t>Total value of orders transmitted for execution on behalf of clients (in Euro) RoW</t>
  </si>
  <si>
    <t>CA-RT-02dEur</t>
  </si>
  <si>
    <t>Total value of orders transmitted for execution on behalf of clients (in Euro) Total</t>
  </si>
  <si>
    <t xml:space="preserve">Top 10 Executing Brokers: </t>
  </si>
  <si>
    <t>CA-RT-03aa</t>
  </si>
  <si>
    <t>Broker 1</t>
  </si>
  <si>
    <t>CA-RT-03ab</t>
  </si>
  <si>
    <t>Broker 2</t>
  </si>
  <si>
    <t>CA-RT-03ac</t>
  </si>
  <si>
    <t>Broker 3</t>
  </si>
  <si>
    <t>CA-RT-03ad</t>
  </si>
  <si>
    <t>Broker 4</t>
  </si>
  <si>
    <t>CA-RT-03ae</t>
  </si>
  <si>
    <t>Broker 5</t>
  </si>
  <si>
    <t>CA-RT-03af</t>
  </si>
  <si>
    <t>Broker 6</t>
  </si>
  <si>
    <t>CA-RT-03ag</t>
  </si>
  <si>
    <t>Broker 7</t>
  </si>
  <si>
    <t>CA-RT-03ah</t>
  </si>
  <si>
    <t>Broker 8</t>
  </si>
  <si>
    <t>CA-RT-03ai</t>
  </si>
  <si>
    <t>Broker 9</t>
  </si>
  <si>
    <t>CA-RT-03aj</t>
  </si>
  <si>
    <t>Broker 10</t>
  </si>
  <si>
    <t>CA-RT-03ba</t>
  </si>
  <si>
    <t>Value of Orders transmitted (Rep Currency) 1</t>
  </si>
  <si>
    <t>CA-RT-03bb</t>
  </si>
  <si>
    <t>Value of Orders transmitted (Rep Currency) 2</t>
  </si>
  <si>
    <t>CA-RT-03bc</t>
  </si>
  <si>
    <t>Value of Orders transmitted (Rep Currency) 3</t>
  </si>
  <si>
    <t>CA-RT-03bd</t>
  </si>
  <si>
    <t>Value of Orders transmitted (Rep Currency) 4</t>
  </si>
  <si>
    <t>CA-RT-03be</t>
  </si>
  <si>
    <t>Value of Orders transmitted (Rep Currency) 5</t>
  </si>
  <si>
    <t>CA-RT-03bf</t>
  </si>
  <si>
    <t>Value of Orders transmitted (Rep Currency) 6</t>
  </si>
  <si>
    <t>CA-RT-03bg</t>
  </si>
  <si>
    <t>Value of Orders transmitted (Rep Currency) 7</t>
  </si>
  <si>
    <t>CA-RT-03bh</t>
  </si>
  <si>
    <t>Value of Orders transmitted (Rep Currency) 8</t>
  </si>
  <si>
    <t>CA-RT-03bi</t>
  </si>
  <si>
    <t>Value of Orders transmitted (Rep Currency) 9</t>
  </si>
  <si>
    <t>CA-RT-03bj</t>
  </si>
  <si>
    <t>Value of Orders transmitted (Rep Currency) 10</t>
  </si>
  <si>
    <t>CA-RT-03baEur</t>
  </si>
  <si>
    <t>Value (Euro) 1</t>
  </si>
  <si>
    <t>CA-RT-03bbEur</t>
  </si>
  <si>
    <t>Value (Euro) 2</t>
  </si>
  <si>
    <t>CA-RT-03bcEur</t>
  </si>
  <si>
    <t>Value (Euro) 3</t>
  </si>
  <si>
    <t>CA-RT-03bdEur</t>
  </si>
  <si>
    <t>Value (Euro) 4</t>
  </si>
  <si>
    <t>CA-RT-03beEur</t>
  </si>
  <si>
    <t>Value (Euro) 5</t>
  </si>
  <si>
    <t>CA-RT-03bfEur</t>
  </si>
  <si>
    <t>Value (Euro) 6</t>
  </si>
  <si>
    <t>CA-RT-03bgEur</t>
  </si>
  <si>
    <t>Value (Euro) 7</t>
  </si>
  <si>
    <t>CA-RT-03bhEur</t>
  </si>
  <si>
    <t>Value (Euro) 8</t>
  </si>
  <si>
    <t>CA-RT-03biEur</t>
  </si>
  <si>
    <t>Value (Euro) 9</t>
  </si>
  <si>
    <t>CA-RT-03bjEur</t>
  </si>
  <si>
    <t>Value (Euro) 10</t>
  </si>
  <si>
    <t>CA-RT-03ca</t>
  </si>
  <si>
    <t>CA-RT-03cb</t>
  </si>
  <si>
    <t>CA-RT-03cc</t>
  </si>
  <si>
    <t>CA-RT-03cd</t>
  </si>
  <si>
    <t>CA-RT-03ce</t>
  </si>
  <si>
    <t>CA-RT-03cf</t>
  </si>
  <si>
    <t>CA-RT-03cg</t>
  </si>
  <si>
    <t>CA-RT-03ch</t>
  </si>
  <si>
    <t>CA-RT-03ci</t>
  </si>
  <si>
    <t>CA-RT-03cj</t>
  </si>
  <si>
    <t>CA-IA-01a</t>
  </si>
  <si>
    <t>Number of Clients to whom advice was issued - Malta</t>
  </si>
  <si>
    <t>CA-IA-01b</t>
  </si>
  <si>
    <t>Number of Clients to whom advice was issued - EU/EEA</t>
  </si>
  <si>
    <t>CA-IA-01c</t>
  </si>
  <si>
    <t>Number of Clients to whom advice was issued - RoW</t>
  </si>
  <si>
    <t>CA-IA-01d</t>
  </si>
  <si>
    <t>Number of Clients to whom advice was issued - Total</t>
  </si>
  <si>
    <t>CA-PM-01a</t>
  </si>
  <si>
    <t>Number of clients making use of Portfolio Management services Malta</t>
  </si>
  <si>
    <t>CA-PM-01b</t>
  </si>
  <si>
    <t xml:space="preserve">Number of clients making use of Portfolio Management services EU/EEA </t>
  </si>
  <si>
    <t>CA-PM-01c</t>
  </si>
  <si>
    <t>Number of clients making use of Portfolio Management services RoW</t>
  </si>
  <si>
    <t>CA-PM-01d</t>
  </si>
  <si>
    <t>Number of clients making use of Portfolio Management services Total</t>
  </si>
  <si>
    <t>CA-PM-02a</t>
  </si>
  <si>
    <t>Value of crypto-assets under management at the end of the reporting period (in reporting currency) Malta</t>
  </si>
  <si>
    <t>CA-PM-02b</t>
  </si>
  <si>
    <t xml:space="preserve">Value of crypto-assets under management at the end of the reporting period (in reporting currency) EU/EEA </t>
  </si>
  <si>
    <t>CA-PM-02c</t>
  </si>
  <si>
    <t>Value of crypto-assets under management at the end of the reporting period (in reporting currency) RoW</t>
  </si>
  <si>
    <t>CA-PM-02d</t>
  </si>
  <si>
    <t>Value of crypto-assets under management at the end of the reporting period (in reporting currency) Total</t>
  </si>
  <si>
    <t>CA-PM-02aEur</t>
  </si>
  <si>
    <t>Value of crypto-assets under management at the end of the reporting period (Euro) Malta</t>
  </si>
  <si>
    <t>CA-PM-02bEur</t>
  </si>
  <si>
    <t>Value of crypto-assets under management at the end of the reporting period (Euro) EU/EEA</t>
  </si>
  <si>
    <t>CA-PM-02cEur</t>
  </si>
  <si>
    <t>Value of crypto-assets under management at the end of the reporting period (Euro) RoW</t>
  </si>
  <si>
    <t>CA-PM-02dEur</t>
  </si>
  <si>
    <t>Value of crypto-assets under management at the end of the reporting period Euro) Total</t>
  </si>
  <si>
    <t>CA-PM-04a</t>
  </si>
  <si>
    <t>Crypto Asset 1</t>
  </si>
  <si>
    <t>CA-PM-04b</t>
  </si>
  <si>
    <t>Crypto Asset 2</t>
  </si>
  <si>
    <t>CA-PM-04c</t>
  </si>
  <si>
    <t>Crypto Asset 3</t>
  </si>
  <si>
    <t>CA-PM-04d</t>
  </si>
  <si>
    <t>Crypto Asset 4</t>
  </si>
  <si>
    <t>CA-PM-04e</t>
  </si>
  <si>
    <t>Crypto Asset 5</t>
  </si>
  <si>
    <t>CA-PM-04a1</t>
  </si>
  <si>
    <t>If Other or USD/EUR Denominated Stablecoin 1</t>
  </si>
  <si>
    <t>CA-PM-04b1</t>
  </si>
  <si>
    <t>If Other or USD/EUR Denominated Stablecoin 2</t>
  </si>
  <si>
    <t>CA-PM-04c1</t>
  </si>
  <si>
    <t>If Other or USD/EUR Denominated Stablecoin 3</t>
  </si>
  <si>
    <t>CA-PM-04d1</t>
  </si>
  <si>
    <t>If Other or USD/EUR Denominated Stablecoin 4</t>
  </si>
  <si>
    <t>CA-PM-04e1</t>
  </si>
  <si>
    <t>If Other or USD/EUR Denominated Stablecoin 5</t>
  </si>
  <si>
    <t>CA-PM-04a2</t>
  </si>
  <si>
    <t>Token Classification 1</t>
  </si>
  <si>
    <t>CA-PM-04b2</t>
  </si>
  <si>
    <t>Token Classification 2</t>
  </si>
  <si>
    <t>CA-PM-04c2</t>
  </si>
  <si>
    <t>Token Classification 3</t>
  </si>
  <si>
    <t>CA-PM-04d2</t>
  </si>
  <si>
    <t>Token Classification 4</t>
  </si>
  <si>
    <t>CA-PM-04e2</t>
  </si>
  <si>
    <t>Token Classification 5</t>
  </si>
  <si>
    <t>CA-TF-01a</t>
  </si>
  <si>
    <t>Number of crypto-assets transferred during the reporting period Malta</t>
  </si>
  <si>
    <t>CA-TF-01b</t>
  </si>
  <si>
    <t xml:space="preserve">Number of crypto-assets transferred during the reporting period EU/EEA </t>
  </si>
  <si>
    <t>CA-TF-01c</t>
  </si>
  <si>
    <t>Number of crypto-assets transferred during the reporting period RoW</t>
  </si>
  <si>
    <t>CA-TF-01d</t>
  </si>
  <si>
    <t>Number of crypto-assets transferred during the reporting period Total</t>
  </si>
  <si>
    <t>CA-TF-01e</t>
  </si>
  <si>
    <t>Number of Crypto-assets transferred inwards to the CASP Malta</t>
  </si>
  <si>
    <t>CA-TF-01f</t>
  </si>
  <si>
    <t xml:space="preserve">Number of Crypto-assets transferred inwards to the CASP EU/EEA </t>
  </si>
  <si>
    <t>CA-TF-01g</t>
  </si>
  <si>
    <t>Number of Crypto-assets transferred inwards to the CASP RoW</t>
  </si>
  <si>
    <t>CA-TF-01h</t>
  </si>
  <si>
    <t>Number of Crypto-assets transferred inwards to the CASP Total</t>
  </si>
  <si>
    <t>CA-TF-01i</t>
  </si>
  <si>
    <t>Number of Crypto-assets transferred outwards from the CASP Malta</t>
  </si>
  <si>
    <t>CA-TF-01j</t>
  </si>
  <si>
    <t xml:space="preserve">Number of Crypto-assets transferred outwards from the CASP EU/EEA </t>
  </si>
  <si>
    <t>CA-TF-01k</t>
  </si>
  <si>
    <t>Number of Crypto-assets transferred outwards from the CASP RoW</t>
  </si>
  <si>
    <t>CA-TF-01l</t>
  </si>
  <si>
    <t>Number of Crypto-assets transferred outwards from the CASP Total</t>
  </si>
  <si>
    <t>CA-TF-01m</t>
  </si>
  <si>
    <t>Number of Crypto-assets transferred internally between the CASP's clients Malta</t>
  </si>
  <si>
    <t>CA-TF-01n</t>
  </si>
  <si>
    <t xml:space="preserve">Number of Crypto-assets transferred internally between the CASP's clients EU/EEA </t>
  </si>
  <si>
    <t>CA-TF-01o</t>
  </si>
  <si>
    <t>Number of Crypto-assets transferred internally between the CASP's clients RoW</t>
  </si>
  <si>
    <t>CA-TF-01p</t>
  </si>
  <si>
    <t>Number of Crypto-assets transferred internally between the CASP's clients Total</t>
  </si>
  <si>
    <t>CA-TF-02a</t>
  </si>
  <si>
    <t>Value of Crypto-assets transferred during the reporting period (in reporting currency) Malta</t>
  </si>
  <si>
    <t>CA-TF-02b</t>
  </si>
  <si>
    <t>Value of Crypto-assets transferred during the reporting period (in reporting currency) EU/EEA</t>
  </si>
  <si>
    <t>CA-TF-02c</t>
  </si>
  <si>
    <t>Value of Crypto-assets transferred during the reporting period (in reporting currency) RoW</t>
  </si>
  <si>
    <t>CA-TF-02d</t>
  </si>
  <si>
    <t>Value of Crypto-assets transferred during the reporting period (in reporting currency) Total</t>
  </si>
  <si>
    <t>CA-TF-02aEur</t>
  </si>
  <si>
    <t>Value of Crypto-assets transferred during the reporting period (in Euro) Malta</t>
  </si>
  <si>
    <t>CA-TF-02bEur</t>
  </si>
  <si>
    <t>Value of Crypto-assets transferred during the reporting period (in Euro) EU/EEA</t>
  </si>
  <si>
    <t>CA-TF-02cEur</t>
  </si>
  <si>
    <t>Value of Crypto-assets transferred during the reporting period (in Euro) RoW</t>
  </si>
  <si>
    <t>CA-TF-02dEur</t>
  </si>
  <si>
    <t>Value of Crypto-assets transferred during the reporting period (in Euro) Total</t>
  </si>
  <si>
    <t>Kindly provide the following details with respect to crypto-assets transferred inwards to the CASP:</t>
  </si>
  <si>
    <t>CA-TF-04ba</t>
  </si>
  <si>
    <t>Wallets held by other CASP clients Malta</t>
  </si>
  <si>
    <t>CA-TF-04bb</t>
  </si>
  <si>
    <t>Wallets held by other CASP clients EU/EEA</t>
  </si>
  <si>
    <t>CA-TF-04bc</t>
  </si>
  <si>
    <t>Wallets held by other CASP clients RoW</t>
  </si>
  <si>
    <t>CA-TF-04bd</t>
  </si>
  <si>
    <t>Wallets held by other CASP value Malta</t>
  </si>
  <si>
    <t>CA-TF-04be</t>
  </si>
  <si>
    <t>Wallets held by other CASP value EU/EEA</t>
  </si>
  <si>
    <t>CA-TF-04bf</t>
  </si>
  <si>
    <t>Wallets held by other CASP value RoW</t>
  </si>
  <si>
    <t>CA-TF-04bg</t>
  </si>
  <si>
    <t>Wallets held by other CASP total</t>
  </si>
  <si>
    <t>CA-TF-04ca</t>
  </si>
  <si>
    <t>Client is Originator/ Beneficial Owner clients Malta</t>
  </si>
  <si>
    <t>CA-TF-04cb</t>
  </si>
  <si>
    <t>Client is Originator/ Beneficial Owner clients EU/EEA</t>
  </si>
  <si>
    <t>CA-TF-04cc</t>
  </si>
  <si>
    <t>Client is Originator/ Beneficial Owner clients RoW</t>
  </si>
  <si>
    <t>CA-TF-04cd</t>
  </si>
  <si>
    <t>Client is Originator/ Beneficial Owner Value Malta</t>
  </si>
  <si>
    <t>CA-TF-04ce</t>
  </si>
  <si>
    <t>Client is Originator/ Beneficial Owner Value EU/EEA</t>
  </si>
  <si>
    <t>CA-TF-04cf</t>
  </si>
  <si>
    <t>Client is Originator/ Beneficial Owner Value RoW</t>
  </si>
  <si>
    <t>CA-TF-04cg</t>
  </si>
  <si>
    <t>Client is Originator/ Beneficial Owner Total</t>
  </si>
  <si>
    <t>CA-TF-04da</t>
  </si>
  <si>
    <t>Client is not Originator/ Beneficial Owner but is a regulated entity subject to AML/ CFT obligations clients Malta</t>
  </si>
  <si>
    <t>CA-TF-04db</t>
  </si>
  <si>
    <t>Client is not Originator/ Beneficial Owner but is a regulated entity subject to AML/ CFT obligations clients EU/EEA</t>
  </si>
  <si>
    <t>CA-TF-04dc</t>
  </si>
  <si>
    <t>Client is not Originator/ Beneficial Owner but is a regulated entity subject to AML/ CFT obligations clients RoW</t>
  </si>
  <si>
    <t>CA-TF-04dd</t>
  </si>
  <si>
    <t>Client is not Originator/ Beneficial Owner but is a regulated entity subject to AML/ CFT obligations value Malta</t>
  </si>
  <si>
    <t>CA-TF-04de</t>
  </si>
  <si>
    <t>Client is not Originator/ Beneficial Owner but is a regulated entity subject to AML/ CFT obligations value EU/EEA</t>
  </si>
  <si>
    <t>CA-TF-04df</t>
  </si>
  <si>
    <t>Client is not Originator/ Beneficial Owner but is a regulated entity subject to AML/ CFT obligations value RoW</t>
  </si>
  <si>
    <t>CA-TF-04dg</t>
  </si>
  <si>
    <t>Client is not Originator/ Beneficial Owner but is a regulated entity subject to AML/ CFT obligations Total</t>
  </si>
  <si>
    <t>CA-TF-04ea</t>
  </si>
  <si>
    <t>Originator/ Beneficial Owner is identified but is not the client clients Malta</t>
  </si>
  <si>
    <t>CA-TF-04eb</t>
  </si>
  <si>
    <t>Originator/ Beneficial Owner is identified but is not the client clients EU/EEA</t>
  </si>
  <si>
    <t>CA-TF-04ec</t>
  </si>
  <si>
    <t>Originator/ Beneficial Owner is identified but is not the client clients RoW</t>
  </si>
  <si>
    <t>CA-TF-04ed</t>
  </si>
  <si>
    <t>Originator/ Beneficial Owner is identified but is not the client value Malta</t>
  </si>
  <si>
    <t>CA-TF-04ee</t>
  </si>
  <si>
    <t>Originator/ Beneficial Owner is identified but is not the client value EU/EEA</t>
  </si>
  <si>
    <t>CA-TF-04ef</t>
  </si>
  <si>
    <t>Originator/ Beneficial Owner is identified but is not the client value RoW</t>
  </si>
  <si>
    <t>CA-TF-04eg</t>
  </si>
  <si>
    <t>Originator/ Beneficial Owner is identified but is not the client Total</t>
  </si>
  <si>
    <t>CA-TF-04fa</t>
  </si>
  <si>
    <t>Are not identified clients Malta</t>
  </si>
  <si>
    <t>CA-TF-04fb</t>
  </si>
  <si>
    <t>Are not identified clients EU/EEA</t>
  </si>
  <si>
    <t>CA-TF-04fc</t>
  </si>
  <si>
    <t>Are not identified clients RoW</t>
  </si>
  <si>
    <t>CA-TF-04fd</t>
  </si>
  <si>
    <t>Are not identified value Malta</t>
  </si>
  <si>
    <t>CA-TF-04fe</t>
  </si>
  <si>
    <t>Are not identified value EU/EEA</t>
  </si>
  <si>
    <t>CA-TF-04ff</t>
  </si>
  <si>
    <t>Are not identified value RoW</t>
  </si>
  <si>
    <t>CA-TF-04fg</t>
  </si>
  <si>
    <t>Are not identified Total</t>
  </si>
  <si>
    <t>CA-TF-04ga</t>
  </si>
  <si>
    <t>Total clients Malta</t>
  </si>
  <si>
    <t>CA-TF-04gb</t>
  </si>
  <si>
    <t>Total clients EU/EEA</t>
  </si>
  <si>
    <t>CA-TF-04gc</t>
  </si>
  <si>
    <t>Total clients RoW</t>
  </si>
  <si>
    <t>CA-TF-04gd</t>
  </si>
  <si>
    <t>Total value Malta</t>
  </si>
  <si>
    <t>CA-TF-04ge</t>
  </si>
  <si>
    <t>Total value EU/EEA</t>
  </si>
  <si>
    <t>CA-TF-04gf</t>
  </si>
  <si>
    <t>Total value RoW</t>
  </si>
  <si>
    <t>CA-TF-04gg</t>
  </si>
  <si>
    <t>CA-TF-05a</t>
  </si>
  <si>
    <t>Crypto-Asset 1</t>
  </si>
  <si>
    <t>CA-TF-05b</t>
  </si>
  <si>
    <t>Crypto-Asset 2</t>
  </si>
  <si>
    <t>CA-TF-05c</t>
  </si>
  <si>
    <t>Crypto-Asset 3</t>
  </si>
  <si>
    <t>CA-TF-05d</t>
  </si>
  <si>
    <t>Crypto-Asset 4</t>
  </si>
  <si>
    <t>CA-TF-05e</t>
  </si>
  <si>
    <t>Crypto-Asset 5</t>
  </si>
  <si>
    <t>CA-TF-05a1</t>
  </si>
  <si>
    <t>If "Other" 1</t>
  </si>
  <si>
    <t>CA-TF-05b1</t>
  </si>
  <si>
    <t>If "Other" 2</t>
  </si>
  <si>
    <t>CA-TF-05c1</t>
  </si>
  <si>
    <t>If "Other" 3</t>
  </si>
  <si>
    <t>CA-TF-05d1</t>
  </si>
  <si>
    <t>If "Other" 4</t>
  </si>
  <si>
    <t>CA-TF-05e1</t>
  </si>
  <si>
    <t>If "Other" 5</t>
  </si>
  <si>
    <t>CA-TF-05a2</t>
  </si>
  <si>
    <t>ART/EMT/OCA Classification 1</t>
  </si>
  <si>
    <t>CA-TF-05b2</t>
  </si>
  <si>
    <t>ART/EMT/OCA Classification 2</t>
  </si>
  <si>
    <t>CA-TF-05c2</t>
  </si>
  <si>
    <t>ART/EMT/OCA Classification 3</t>
  </si>
  <si>
    <t>CA-TF-05d2</t>
  </si>
  <si>
    <t>ART/EMT/OCA Classification 4</t>
  </si>
  <si>
    <t>CA-TF-05e2</t>
  </si>
  <si>
    <t>ART/EMT/OCA Classification 5</t>
  </si>
  <si>
    <t>Kindly provide the following details with respect to crypto-assets transferred outwards from the CASP:</t>
  </si>
  <si>
    <t>CA-TF-06ba</t>
  </si>
  <si>
    <t>CA-TF-06bb</t>
  </si>
  <si>
    <t>CA-TF-06bc</t>
  </si>
  <si>
    <t>CA-TF-06bd</t>
  </si>
  <si>
    <t>CA-TF-06be</t>
  </si>
  <si>
    <t>CA-TF-06bf</t>
  </si>
  <si>
    <t>Wallets held by other CASP value  RoW</t>
  </si>
  <si>
    <t>CA-TF-06bg</t>
  </si>
  <si>
    <t>CA-TF-06ca</t>
  </si>
  <si>
    <t>CA-TF-06cb</t>
  </si>
  <si>
    <t>CA-TF-06cc</t>
  </si>
  <si>
    <t>CA-TF-06cd</t>
  </si>
  <si>
    <t>CA-TF-06ce</t>
  </si>
  <si>
    <t>CA-TF-06cf</t>
  </si>
  <si>
    <t>CA-TF-06cg</t>
  </si>
  <si>
    <t>CA-TF-06da</t>
  </si>
  <si>
    <t>CA-TF-06db</t>
  </si>
  <si>
    <t>CA-TF-06dc</t>
  </si>
  <si>
    <t>CA-TF-06dd</t>
  </si>
  <si>
    <t>CA-TF-06de</t>
  </si>
  <si>
    <t>CA-TF-06df</t>
  </si>
  <si>
    <t>CA-TF-06dg</t>
  </si>
  <si>
    <t>CA-TF-06ea</t>
  </si>
  <si>
    <t>CA-TF-06eb</t>
  </si>
  <si>
    <t>CA-TF-06ec</t>
  </si>
  <si>
    <t>CA-TF-06ed</t>
  </si>
  <si>
    <t>CA-TF-06ee</t>
  </si>
  <si>
    <t>CA-TF-06ef</t>
  </si>
  <si>
    <t>CA-TF-06eg</t>
  </si>
  <si>
    <t>CA-TF-06fa</t>
  </si>
  <si>
    <t>CA-TF-06fb</t>
  </si>
  <si>
    <t>CA-TF-06fc</t>
  </si>
  <si>
    <t>CA-TF-06fd</t>
  </si>
  <si>
    <t>CA-TF-06fe</t>
  </si>
  <si>
    <t>CA-TF-06ff</t>
  </si>
  <si>
    <t>CA-TF-06fg</t>
  </si>
  <si>
    <t>CA-TF-06ga</t>
  </si>
  <si>
    <t>CA-TF-06gb</t>
  </si>
  <si>
    <t>CA-TF-06gc</t>
  </si>
  <si>
    <t>CA-TF-06gd</t>
  </si>
  <si>
    <t>CA-TF-06ge</t>
  </si>
  <si>
    <t>CA-TF-06gf</t>
  </si>
  <si>
    <t>CA-TF-06gg</t>
  </si>
  <si>
    <t>CA-TF-07a</t>
  </si>
  <si>
    <t>CA-TF-07b</t>
  </si>
  <si>
    <t>CA-TF-07c</t>
  </si>
  <si>
    <t>CA-TF-07d</t>
  </si>
  <si>
    <t>CA-TF-07e</t>
  </si>
  <si>
    <t>CA-TF-07a1</t>
  </si>
  <si>
    <t>CA-TF-07b1</t>
  </si>
  <si>
    <t>CA-TF-07c1</t>
  </si>
  <si>
    <t>CA-TF-07d1</t>
  </si>
  <si>
    <t>CA-TF-07e1</t>
  </si>
  <si>
    <t>CA-TF-07a2</t>
  </si>
  <si>
    <t>CA-TF-07b2</t>
  </si>
  <si>
    <t>CA-TF-07c2</t>
  </si>
  <si>
    <t>CA-TF-07d2</t>
  </si>
  <si>
    <t>CA-TF-07e2</t>
  </si>
  <si>
    <t>CA-TF-08a</t>
  </si>
  <si>
    <t>Wallets held by the same CASP Number of clients Malta</t>
  </si>
  <si>
    <t>CA-TF-08b</t>
  </si>
  <si>
    <t>Wallets held by the same CASP Number of clients EU/EEA</t>
  </si>
  <si>
    <t>CA-TF-08c</t>
  </si>
  <si>
    <t>Wallets held by the same CASP Number of clients RoW</t>
  </si>
  <si>
    <t>CA-TF-08d</t>
  </si>
  <si>
    <t>Wallets held by the same CASP Value Malta</t>
  </si>
  <si>
    <t>CA-TF-08e</t>
  </si>
  <si>
    <t>Wallets held by the same CASP Value EU/EEA</t>
  </si>
  <si>
    <t>CA-TF-08f</t>
  </si>
  <si>
    <t>Wallets held by the same CASP Value RoW</t>
  </si>
  <si>
    <t>CA-TF-08g</t>
  </si>
  <si>
    <t>Wallets held by the same CASP Value Total</t>
  </si>
  <si>
    <t>CA-TF-09a</t>
  </si>
  <si>
    <t>CA-TF-09b</t>
  </si>
  <si>
    <t>CA-TF-09c</t>
  </si>
  <si>
    <t>CA-TF-09d</t>
  </si>
  <si>
    <t>CA-TF-09e</t>
  </si>
  <si>
    <t>CA-TF-09a1</t>
  </si>
  <si>
    <t>CA-TF-09b1</t>
  </si>
  <si>
    <t>CA-TF-09c1</t>
  </si>
  <si>
    <t>CA-TF-09d1</t>
  </si>
  <si>
    <t>CA-TF-09e1</t>
  </si>
  <si>
    <t>CA-TF-09a2</t>
  </si>
  <si>
    <t>CA-TF-09b2</t>
  </si>
  <si>
    <t>CA-TF-09c2</t>
  </si>
  <si>
    <t>CA-TF-09d2</t>
  </si>
  <si>
    <t>CA-TF-09e2</t>
  </si>
  <si>
    <t>Please note that this sheet should be filled in by License Holders providing Custody Services, and have selected "Yes" to  CA-LS-01 on the Crypto Services Sheet</t>
  </si>
  <si>
    <t>Total number of clients making use of custody services:</t>
  </si>
  <si>
    <t>CA-CT-01</t>
  </si>
  <si>
    <t xml:space="preserve">How many clients are making use of custody services? </t>
  </si>
  <si>
    <t>Client Direct Crypto Asset Holdings</t>
  </si>
  <si>
    <t>CA-CT-02</t>
  </si>
  <si>
    <t xml:space="preserve">Are the private keys for wallets held by the Entity? </t>
  </si>
  <si>
    <t>CA-CT-03</t>
  </si>
  <si>
    <t xml:space="preserve">How many clients have their private keys held by the Entity? </t>
  </si>
  <si>
    <t>CA-CT-04</t>
  </si>
  <si>
    <t>Value of Crypto Asset holdings in Reporting Currency</t>
  </si>
  <si>
    <t>CA-CT-05</t>
  </si>
  <si>
    <t>Number of signatories required for transaction approval</t>
  </si>
  <si>
    <t>CA-CT-06</t>
  </si>
  <si>
    <t xml:space="preserve">Name and Surname of all signatories: </t>
  </si>
  <si>
    <t>Client Crypto-Assets Holdings held with third party CASP Custodians</t>
  </si>
  <si>
    <t>CA-CT-07</t>
  </si>
  <si>
    <t xml:space="preserve">Does the Entity hold any clients' Crypto Assets with third party CASP Custodians? </t>
  </si>
  <si>
    <t>CA-CT-08</t>
  </si>
  <si>
    <t xml:space="preserve">How many clients have their Crypto Assets held with third-party CASP Custodians? </t>
  </si>
  <si>
    <t>CA-CT-09</t>
  </si>
  <si>
    <t>What is the amount of Crypto Asset Holdings in reporting Currency</t>
  </si>
  <si>
    <t>CA-CT-10</t>
  </si>
  <si>
    <t>Top 5 Third Parties with which clients' Crypto Assets are held</t>
  </si>
  <si>
    <t>Name of Third Party Custodian</t>
  </si>
  <si>
    <t>Value of CA Holdings in Rep Currency</t>
  </si>
  <si>
    <t>CA-CT-11</t>
  </si>
  <si>
    <t>Total Assets held under custody</t>
  </si>
  <si>
    <t>Private Key Management</t>
  </si>
  <si>
    <t>CA-CT-12</t>
  </si>
  <si>
    <t>Number of individuals that have access to private keys/ partial keys</t>
  </si>
  <si>
    <t>CA-CT-13</t>
  </si>
  <si>
    <t>Number of individuals required to carry out a wallet withdrawal</t>
  </si>
  <si>
    <t>CA-CT-14</t>
  </si>
  <si>
    <t>Are the private keys located in different geographical regions?</t>
  </si>
  <si>
    <t>Hot &amp; Cold Wallets</t>
  </si>
  <si>
    <t>CA-CT-15</t>
  </si>
  <si>
    <t>If the entity holds less than 5 Crypto Assets, kindly fill the remaining "Top 5" with N/A</t>
  </si>
  <si>
    <t>Overall top 5 Crypto Assets</t>
  </si>
  <si>
    <t>If USD/EUR Denominated Stablecoin or Other</t>
  </si>
  <si>
    <t>Hot (%)</t>
  </si>
  <si>
    <t>Warm (%)</t>
  </si>
  <si>
    <t>Cold (%)</t>
  </si>
  <si>
    <t>Reconciliation</t>
  </si>
  <si>
    <t>CA-CT-16</t>
  </si>
  <si>
    <t>Are there any unresolved differences to be reconciled?</t>
  </si>
  <si>
    <t>CA-CT-17</t>
  </si>
  <si>
    <t>Total amount of unresolved differences attributable to client crypto assets</t>
  </si>
  <si>
    <t>CA-CT-18</t>
  </si>
  <si>
    <t>Kindly indicate the frequency of reconciliations</t>
  </si>
  <si>
    <t>CA-CT-19</t>
  </si>
  <si>
    <t>Kindly provide a brief description of the reconciliation process</t>
  </si>
  <si>
    <t>DM-Custody</t>
  </si>
  <si>
    <t>CA-CT-01a</t>
  </si>
  <si>
    <t>Clients are making use of custody services - Malta</t>
  </si>
  <si>
    <t>CA-CT-01b</t>
  </si>
  <si>
    <t xml:space="preserve">Clients are making use of custody services - EU/EEA </t>
  </si>
  <si>
    <t>CA-CT-01c</t>
  </si>
  <si>
    <t>Clients are making use of custody services - RoW</t>
  </si>
  <si>
    <t>CA-CT-01d</t>
  </si>
  <si>
    <t>Clients are making use of custody services - Total</t>
  </si>
  <si>
    <t>CA-CT-03a</t>
  </si>
  <si>
    <t>How many clients have their private keys held by the Entity? - Malta</t>
  </si>
  <si>
    <t>CA-CT-03b</t>
  </si>
  <si>
    <t xml:space="preserve">How many clients have their private keys held by the Entity? - EU/EEA </t>
  </si>
  <si>
    <t>CA-CT-03c</t>
  </si>
  <si>
    <t>How many clients have their private keys held by the Entity? - RoW</t>
  </si>
  <si>
    <t>CA-CT-03d</t>
  </si>
  <si>
    <t>How many clients have their private keys held by the Entity? - Total</t>
  </si>
  <si>
    <t>CA-CT-04a</t>
  </si>
  <si>
    <t>Value of Crypto Asset holdings in Reporting Currency - Malta</t>
  </si>
  <si>
    <t>CA-CT-04b</t>
  </si>
  <si>
    <t xml:space="preserve">Value of Crypto Asset holdings in Reporting Currency - EU/EEA </t>
  </si>
  <si>
    <t>CA-CT-04c</t>
  </si>
  <si>
    <t>Value of Crypto Asset holdings in Reporting Currency - RoW</t>
  </si>
  <si>
    <t>CA-CT-04d</t>
  </si>
  <si>
    <t>Value of Crypto Asset holdings in Reporting Currency - Total</t>
  </si>
  <si>
    <t>CA-CT-04aEur</t>
  </si>
  <si>
    <t>Value of Crypto Asset holdings in Euro - Malta</t>
  </si>
  <si>
    <t>CA-CT-04bEur</t>
  </si>
  <si>
    <t>Value of Crypto Asset holdings in Euro - EU/EEA</t>
  </si>
  <si>
    <t>CA-CT-04cEur</t>
  </si>
  <si>
    <t>Value of Crypto Asset holdings in Euro - RoW</t>
  </si>
  <si>
    <t>CA-CT-04dEur</t>
  </si>
  <si>
    <t>Value of Crypto Asset holdings in Euro - Total</t>
  </si>
  <si>
    <t>CA-CT-08a</t>
  </si>
  <si>
    <t>How many clients have their Crypto Assets held with third-party CASP Custodians? - Malta</t>
  </si>
  <si>
    <t>CA-CT-08b</t>
  </si>
  <si>
    <t xml:space="preserve">How many clients have their Crypto Assets held with third-party CASP Custodians? - EU/EEA </t>
  </si>
  <si>
    <t>CA-CT-08c</t>
  </si>
  <si>
    <t>How many clients have their Crypto Assets held with third-party CASP Custodians? - RoW</t>
  </si>
  <si>
    <t>CA-CT-08d</t>
  </si>
  <si>
    <t>How many clients have their Crypto Assets held with third-party CASP Custodians? - Total</t>
  </si>
  <si>
    <t>CA-CT-09a</t>
  </si>
  <si>
    <t>What is the Value of Crypto Asset Holdings in reporting Currency</t>
  </si>
  <si>
    <t>CA-CT-09b</t>
  </si>
  <si>
    <t>CA-CT-09c</t>
  </si>
  <si>
    <t>CA-CT-09d</t>
  </si>
  <si>
    <t>CA-CT-09aEur</t>
  </si>
  <si>
    <t>What is the Value of Crypto Asset Holdings in Euro</t>
  </si>
  <si>
    <t>CA-CT-09bEur</t>
  </si>
  <si>
    <t>CA-CT-09cEur</t>
  </si>
  <si>
    <t>CA-CT-09dEur</t>
  </si>
  <si>
    <t>CA-CT-10a</t>
  </si>
  <si>
    <t>Name of Third Party Custodian 1</t>
  </si>
  <si>
    <t>CA-CT-10b</t>
  </si>
  <si>
    <t>Name of Third Party Custodian 2</t>
  </si>
  <si>
    <t>CA-CT-10c</t>
  </si>
  <si>
    <t>Name of Third Party Custodian 3</t>
  </si>
  <si>
    <t>CA-CT-10d</t>
  </si>
  <si>
    <t>Name of Third Party Custodian 4</t>
  </si>
  <si>
    <t>CA-CT-10e</t>
  </si>
  <si>
    <t>Name of Third Party Custodian 5</t>
  </si>
  <si>
    <t>CA-CT-10f</t>
  </si>
  <si>
    <t>CA-CT-10g</t>
  </si>
  <si>
    <t>CA-CT-10h</t>
  </si>
  <si>
    <t>CA-CT-10i</t>
  </si>
  <si>
    <t>CA-CT-10j</t>
  </si>
  <si>
    <t>CA-CT-10k</t>
  </si>
  <si>
    <t>Value of CA Holdings in Rep Currency 1</t>
  </si>
  <si>
    <t>CA-CT-10l</t>
  </si>
  <si>
    <t>Value of CA Holdings in Rep Currency 2</t>
  </si>
  <si>
    <t>CA-CT-10m</t>
  </si>
  <si>
    <t>Value of CA Holdings in Rep Currency 3</t>
  </si>
  <si>
    <t>CA-CT-10n</t>
  </si>
  <si>
    <t>Value of CA Holdings in Rep Currency 4</t>
  </si>
  <si>
    <t>CA-CT-10o</t>
  </si>
  <si>
    <t>Value of CA Holdings in Rep Currency 5</t>
  </si>
  <si>
    <t>CA-CT-10kEur</t>
  </si>
  <si>
    <t>Amount of CA Holdings in Eur 1</t>
  </si>
  <si>
    <t>CA-CT-10lEur</t>
  </si>
  <si>
    <t>Amount of CA Holdings in Eur 2</t>
  </si>
  <si>
    <t>CA-CT-10mEur</t>
  </si>
  <si>
    <t>Amount of CA Holdings in Eur 3</t>
  </si>
  <si>
    <t>CA-CT-10nEur</t>
  </si>
  <si>
    <t>Amount of CA Holdings in Eur 4</t>
  </si>
  <si>
    <t>CA-CT-10oEur</t>
  </si>
  <si>
    <t>Amount of CA Holdings in Eur 5</t>
  </si>
  <si>
    <t>CA-CT-11a</t>
  </si>
  <si>
    <t>Total Assets held under custody - Malta</t>
  </si>
  <si>
    <t>CA-CT-11b</t>
  </si>
  <si>
    <t xml:space="preserve">Total Assets held under custody - EU/EEA </t>
  </si>
  <si>
    <t>CA-CT-11c</t>
  </si>
  <si>
    <t>Total Assets held under custody - RoW</t>
  </si>
  <si>
    <t>CA-CT-11d</t>
  </si>
  <si>
    <t>Total Assets held under custody - Total</t>
  </si>
  <si>
    <t>Number of individuals that have access to private keys/ partial keys:</t>
  </si>
  <si>
    <t>Number of individuals required to carry out a wallet withdrawal:</t>
  </si>
  <si>
    <t>CA-CT-15a</t>
  </si>
  <si>
    <t>Overall top 5 Crypto Assets 1</t>
  </si>
  <si>
    <t>CA-CT-15b</t>
  </si>
  <si>
    <t>Overall top 5 Crypto Assets 2</t>
  </si>
  <si>
    <t>CA-CT-15c</t>
  </si>
  <si>
    <t>Overall top 5 Crypto Assets 3</t>
  </si>
  <si>
    <t>CA-CT-15d</t>
  </si>
  <si>
    <t>Overall top 5 Crypto Assets 4</t>
  </si>
  <si>
    <t>CA-CT-15e</t>
  </si>
  <si>
    <t>Overall top 5 Crypto Assets 5</t>
  </si>
  <si>
    <t>CA-CT-15f</t>
  </si>
  <si>
    <t>If "Other" or USD/EUR Denominated Stable Coin 1</t>
  </si>
  <si>
    <t>CA-CT-15g</t>
  </si>
  <si>
    <t>If "Other" or USD/EUR Denominated Stable Coin 2</t>
  </si>
  <si>
    <t>CA-CT-15h</t>
  </si>
  <si>
    <t>If "Other" or USD/EUR Denominated Stable Coin 3</t>
  </si>
  <si>
    <t>CA-CT-15i</t>
  </si>
  <si>
    <t>If "Other" or USD/EUR Denominated Stable Coin 4</t>
  </si>
  <si>
    <t>CA-CT-15j</t>
  </si>
  <si>
    <t>If "Other" or USD/EUR Denominated Stable Coin 5</t>
  </si>
  <si>
    <t>CA-CT-15k</t>
  </si>
  <si>
    <t>Hot 1</t>
  </si>
  <si>
    <t>CA-CT-15l</t>
  </si>
  <si>
    <t>Hot 2</t>
  </si>
  <si>
    <t>CA-CT-15m</t>
  </si>
  <si>
    <t>Hot 3</t>
  </si>
  <si>
    <t>CA-CT-15n</t>
  </si>
  <si>
    <t>Hot 4</t>
  </si>
  <si>
    <t>CA-CT-15o</t>
  </si>
  <si>
    <t>Hot 5</t>
  </si>
  <si>
    <t>CA-CT-15p</t>
  </si>
  <si>
    <t>Warm 1</t>
  </si>
  <si>
    <t>CA-CT-15q</t>
  </si>
  <si>
    <t>Warm 2</t>
  </si>
  <si>
    <t>CA-CT-15r</t>
  </si>
  <si>
    <t>Warm 3</t>
  </si>
  <si>
    <t>CA-CT-15s</t>
  </si>
  <si>
    <t>Warm 4</t>
  </si>
  <si>
    <t>CA-CT-15t</t>
  </si>
  <si>
    <t>Warm 5</t>
  </si>
  <si>
    <t>CA-CT-15u</t>
  </si>
  <si>
    <t>Cold 1</t>
  </si>
  <si>
    <t>CA-CT-15v</t>
  </si>
  <si>
    <t>Cold 2</t>
  </si>
  <si>
    <t>CA-CT-15w</t>
  </si>
  <si>
    <t>Cold 3</t>
  </si>
  <si>
    <t>CA-CT-15x</t>
  </si>
  <si>
    <t>Cold 4</t>
  </si>
  <si>
    <t>CA-CT-15y</t>
  </si>
  <si>
    <t>Cold 5</t>
  </si>
  <si>
    <t>CA-CT-15z</t>
  </si>
  <si>
    <t>Total 1</t>
  </si>
  <si>
    <t>CA-CT-15aa</t>
  </si>
  <si>
    <t>Total 2</t>
  </si>
  <si>
    <t>CA-CT-15ab</t>
  </si>
  <si>
    <t>Total 3</t>
  </si>
  <si>
    <t>CA-CT-15ac</t>
  </si>
  <si>
    <t>Total 4</t>
  </si>
  <si>
    <t>CA-CT-15ad</t>
  </si>
  <si>
    <t>Total 5</t>
  </si>
  <si>
    <t>Frequency of Reconciliations</t>
  </si>
  <si>
    <t>Description of the reconciliation process</t>
  </si>
  <si>
    <t>CA-CT-11aEur</t>
  </si>
  <si>
    <t>Total Assets held under custody - Malta Eur</t>
  </si>
  <si>
    <t>CA-CT-11bEur</t>
  </si>
  <si>
    <t>Total Assets held under custody - EU/EEA Eur</t>
  </si>
  <si>
    <t>CA-CT-11cEur</t>
  </si>
  <si>
    <t>Total Assets held under custody - RoW Eur</t>
  </si>
  <si>
    <t>CA-CT-11dEur</t>
  </si>
  <si>
    <t>Total Assets held under custody - Total Eur</t>
  </si>
  <si>
    <t>List of Products and Services</t>
  </si>
  <si>
    <t>CA-CP-01</t>
  </si>
  <si>
    <t>Kindly provide the following details</t>
  </si>
  <si>
    <t>Product or Service Name</t>
  </si>
  <si>
    <t>Description of Product or Service</t>
  </si>
  <si>
    <t>Product/Service related to:</t>
  </si>
  <si>
    <t>If "Other"</t>
  </si>
  <si>
    <t>Type of Client</t>
  </si>
  <si>
    <t>Number of Clients</t>
  </si>
  <si>
    <t>Name of the Product or Service as it is known (or appears) to the Client</t>
  </si>
  <si>
    <t>Provide a Brief Description of the Product or Service</t>
  </si>
  <si>
    <t xml:space="preserve">Select an Activity from the drop-down list. Should a Product/Service be related to multiple activities, you may select more than one feature, up to a maximum of 5. </t>
  </si>
  <si>
    <t>If "Other" was selected in Product/Service Related To, kindly specify the Type of Activity, otherwise this may be left blank</t>
  </si>
  <si>
    <t>Select the Type of Client to whom the product or service is offered</t>
  </si>
  <si>
    <t>Total Number of Clients</t>
  </si>
  <si>
    <t>DM-Products</t>
  </si>
  <si>
    <t>CA-CP-01a1</t>
  </si>
  <si>
    <t>Name of Product or Service 1</t>
  </si>
  <si>
    <t>CA-CP-01a2</t>
  </si>
  <si>
    <t>Name of Product or Service 2</t>
  </si>
  <si>
    <t>CA-CP-01a3</t>
  </si>
  <si>
    <t>Name of Product or Service 3</t>
  </si>
  <si>
    <t>CA-CP-01a4</t>
  </si>
  <si>
    <t>Name of Product or Service 4</t>
  </si>
  <si>
    <t>CA-CP-01a5</t>
  </si>
  <si>
    <t>Name of Product or Service 5</t>
  </si>
  <si>
    <t>CA-CP-01a6</t>
  </si>
  <si>
    <t>Name of Product or Service 6</t>
  </si>
  <si>
    <t>CA-CP-01a7</t>
  </si>
  <si>
    <t>Name of Product or Service 7</t>
  </si>
  <si>
    <t>CA-CP-01a8</t>
  </si>
  <si>
    <t>Name of Product or Service 8</t>
  </si>
  <si>
    <t>CA-CP-01a9</t>
  </si>
  <si>
    <t>Name of Product or Service 9</t>
  </si>
  <si>
    <t>CA-CP-01a10</t>
  </si>
  <si>
    <t>Name of Product or Service 10</t>
  </si>
  <si>
    <t>CA-CP-01a11</t>
  </si>
  <si>
    <t>Name of Product or Service 11</t>
  </si>
  <si>
    <t>CA-CP-01a12</t>
  </si>
  <si>
    <t>Name of Product or Service 12</t>
  </si>
  <si>
    <t>CA-CP-01a13</t>
  </si>
  <si>
    <t>Name of Product or Service 13</t>
  </si>
  <si>
    <t>CA-CP-01a14</t>
  </si>
  <si>
    <t>Name of Product or Service 14</t>
  </si>
  <si>
    <t>CA-CP-01a15</t>
  </si>
  <si>
    <t>Name of Product or Service 15</t>
  </si>
  <si>
    <t>CA-CP-01b1</t>
  </si>
  <si>
    <t>Description of Product or Service 1</t>
  </si>
  <si>
    <t>CA-CP-01b2</t>
  </si>
  <si>
    <t>Description of Product or Service 2</t>
  </si>
  <si>
    <t>CA-CP-01b3</t>
  </si>
  <si>
    <t>Description of Product or Service 3</t>
  </si>
  <si>
    <t>CA-CP-01b4</t>
  </si>
  <si>
    <t>Description of Product or Service 4</t>
  </si>
  <si>
    <t>CA-CP-01b5</t>
  </si>
  <si>
    <t>Description of Product or Service 5</t>
  </si>
  <si>
    <t>CA-CP-01b6</t>
  </si>
  <si>
    <t>Description of Product or Service 6</t>
  </si>
  <si>
    <t>CA-CP-01b7</t>
  </si>
  <si>
    <t>Description of Product or Service 7</t>
  </si>
  <si>
    <t>CA-CP-01b8</t>
  </si>
  <si>
    <t>Description of Product or Service 8</t>
  </si>
  <si>
    <t>CA-CP-01b9</t>
  </si>
  <si>
    <t>Description of Product or Service 9</t>
  </si>
  <si>
    <t>CA-CP-01b10</t>
  </si>
  <si>
    <t>Description of Product or Service 10</t>
  </si>
  <si>
    <t>CA-CP-01b11</t>
  </si>
  <si>
    <t>Description of Product or Service 11</t>
  </si>
  <si>
    <t>CA-CP-01b12</t>
  </si>
  <si>
    <t>Description of Product or Service 12</t>
  </si>
  <si>
    <t>CA-CP-01b13</t>
  </si>
  <si>
    <t>Description of Product or Service 13</t>
  </si>
  <si>
    <t>CA-CP-01b14</t>
  </si>
  <si>
    <t>Description of Product or Service 14</t>
  </si>
  <si>
    <t>CA-CP-01b15</t>
  </si>
  <si>
    <t>Description of Product or Service 15</t>
  </si>
  <si>
    <t>CA-CP-01c1a</t>
  </si>
  <si>
    <t>Service Related to 1a</t>
  </si>
  <si>
    <t>CA-CP-01c1b</t>
  </si>
  <si>
    <t>Service Related to 1b</t>
  </si>
  <si>
    <t>CA-CP-01c1c</t>
  </si>
  <si>
    <t>Service Related to 1c</t>
  </si>
  <si>
    <t>CA-CP-01c1d</t>
  </si>
  <si>
    <t>Service Related to 1d</t>
  </si>
  <si>
    <t>CA-CP-01c1e</t>
  </si>
  <si>
    <t>Service Related to 1e</t>
  </si>
  <si>
    <t>CA-CP-01c2a</t>
  </si>
  <si>
    <t>Service Related to 2a</t>
  </si>
  <si>
    <t>CA-CP-01c2b</t>
  </si>
  <si>
    <t>Service Related to 2b</t>
  </si>
  <si>
    <t>CA-CP-01c2c</t>
  </si>
  <si>
    <t>Service Related to 2c</t>
  </si>
  <si>
    <t>CA-CP-01c2d</t>
  </si>
  <si>
    <t>Service Related to 2d</t>
  </si>
  <si>
    <t>CA-CP-01c2e</t>
  </si>
  <si>
    <t>Service Related to 2e</t>
  </si>
  <si>
    <t>CA-CP-01c3a</t>
  </si>
  <si>
    <t>Service Related to 3a</t>
  </si>
  <si>
    <t>CA-CP-01c3b</t>
  </si>
  <si>
    <t>Service Related to 3b</t>
  </si>
  <si>
    <t>CA-CP-01c3c</t>
  </si>
  <si>
    <t>Service Related to 3c</t>
  </si>
  <si>
    <t>CA-CP-01c3d</t>
  </si>
  <si>
    <t>Service Related to 3d</t>
  </si>
  <si>
    <t>CA-CP-01c3e</t>
  </si>
  <si>
    <t>Service Related to 3e</t>
  </si>
  <si>
    <t>CA-CP-01c4a</t>
  </si>
  <si>
    <t>Service Related to 4a</t>
  </si>
  <si>
    <t>CA-CP-01c4b</t>
  </si>
  <si>
    <t>Service Related to 4b</t>
  </si>
  <si>
    <t>CA-CP-01c4c</t>
  </si>
  <si>
    <t>Service Related to 4c</t>
  </si>
  <si>
    <t>CA-CP-01c4d</t>
  </si>
  <si>
    <t>Service Related to 4d</t>
  </si>
  <si>
    <t>CA-CP-01c4e</t>
  </si>
  <si>
    <t>Service Related to 4e</t>
  </si>
  <si>
    <t>CA-CP-01c5a</t>
  </si>
  <si>
    <t>Service Related to 5a</t>
  </si>
  <si>
    <t>CA-CP-01c5b</t>
  </si>
  <si>
    <t>Service Related to 5b</t>
  </si>
  <si>
    <t>CA-CP-01c5c</t>
  </si>
  <si>
    <t>Service Related to 5c</t>
  </si>
  <si>
    <t>CA-CP-01c5d</t>
  </si>
  <si>
    <t>Service Related to 5d</t>
  </si>
  <si>
    <t>CA-CP-01c5e</t>
  </si>
  <si>
    <t>Service Related to 5e</t>
  </si>
  <si>
    <t>CA-CP-01c6a</t>
  </si>
  <si>
    <t>Service Related to 6a</t>
  </si>
  <si>
    <t>CA-CP-01c6b</t>
  </si>
  <si>
    <t>Service Related to 6b</t>
  </si>
  <si>
    <t>CA-CP-01c6c</t>
  </si>
  <si>
    <t>Service Related to 6c</t>
  </si>
  <si>
    <t>CA-CP-01c6d</t>
  </si>
  <si>
    <t>Service Related to 6d</t>
  </si>
  <si>
    <t>CA-CP-01c6e</t>
  </si>
  <si>
    <t>Service Related to 6e</t>
  </si>
  <si>
    <t>CA-CP-01c7a</t>
  </si>
  <si>
    <t>Service Related to 7a</t>
  </si>
  <si>
    <t>CA-CP-01c7b</t>
  </si>
  <si>
    <t>Service Related to 7b</t>
  </si>
  <si>
    <t>CA-CP-01c7c</t>
  </si>
  <si>
    <t>Service Related to 7c</t>
  </si>
  <si>
    <t>CA-CP-01c7d</t>
  </si>
  <si>
    <t>Service Related to 7d</t>
  </si>
  <si>
    <t>CA-CP-01c7e</t>
  </si>
  <si>
    <t>Service Related to 7e</t>
  </si>
  <si>
    <t>CA-CP-01c8a</t>
  </si>
  <si>
    <t>Service Related to 8a</t>
  </si>
  <si>
    <t>CA-CP-01c8b</t>
  </si>
  <si>
    <t>Service Related to 8b</t>
  </si>
  <si>
    <t>CA-CP-01c8c</t>
  </si>
  <si>
    <t>Service Related to 8c</t>
  </si>
  <si>
    <t>CA-CP-01c8d</t>
  </si>
  <si>
    <t>Service Related to 8d</t>
  </si>
  <si>
    <t>CA-CP-01c8e</t>
  </si>
  <si>
    <t>Service Related to 8e</t>
  </si>
  <si>
    <t>CA-CP-01c9a</t>
  </si>
  <si>
    <t>Service Related to 9a</t>
  </si>
  <si>
    <t>CA-CP-01c9b</t>
  </si>
  <si>
    <t>Service Related to 9b</t>
  </si>
  <si>
    <t>CA-CP-01c9c</t>
  </si>
  <si>
    <t>Service Related to 9c</t>
  </si>
  <si>
    <t>CA-CP-01c9d</t>
  </si>
  <si>
    <t>Service Related to 9d</t>
  </si>
  <si>
    <t>CA-CP-01c9e</t>
  </si>
  <si>
    <t>Service Related to 9e</t>
  </si>
  <si>
    <t>CA-CP-01c10a</t>
  </si>
  <si>
    <t>Service Related to 10a</t>
  </si>
  <si>
    <t>CA-CP-01c10b</t>
  </si>
  <si>
    <t>Service Related to 10b</t>
  </si>
  <si>
    <t>CA-CP-01c10c</t>
  </si>
  <si>
    <t>Service Related to 10c</t>
  </si>
  <si>
    <t>CA-CP-01c10d</t>
  </si>
  <si>
    <t>Service Related to 10d</t>
  </si>
  <si>
    <t>CA-CP-01c10e</t>
  </si>
  <si>
    <t>Service Related to 10e</t>
  </si>
  <si>
    <t>CA-CP-01c11a</t>
  </si>
  <si>
    <t>Service Related to 11a</t>
  </si>
  <si>
    <t>CA-CP-01c11b</t>
  </si>
  <si>
    <t>Service Related to 11b</t>
  </si>
  <si>
    <t>CA-CP-01c11c</t>
  </si>
  <si>
    <t>Service Related to 11c</t>
  </si>
  <si>
    <t>CA-CP-01c11d</t>
  </si>
  <si>
    <t>Service Related to 11d</t>
  </si>
  <si>
    <t>CA-CP-01c11e</t>
  </si>
  <si>
    <t>Service Related to 11e</t>
  </si>
  <si>
    <t>CA-CP-01c12a</t>
  </si>
  <si>
    <t>Service Related to 12a</t>
  </si>
  <si>
    <t>CA-CP-01c12b</t>
  </si>
  <si>
    <t>Service Related to 12b</t>
  </si>
  <si>
    <t>CA-CP-01c12c</t>
  </si>
  <si>
    <t>Service Related to 12c</t>
  </si>
  <si>
    <t>CA-CP-01c12d</t>
  </si>
  <si>
    <t>Service Related to 12d</t>
  </si>
  <si>
    <t>CA-CP-01c12e</t>
  </si>
  <si>
    <t>Service Related to 12e</t>
  </si>
  <si>
    <t>CA-CP-01c13a</t>
  </si>
  <si>
    <t>Service Related to 13a</t>
  </si>
  <si>
    <t>CA-CP-01c13b</t>
  </si>
  <si>
    <t>Service Related to 13b</t>
  </si>
  <si>
    <t>CA-CP-01c13c</t>
  </si>
  <si>
    <t>Service Related to 13c</t>
  </si>
  <si>
    <t>CA-CP-01c13d</t>
  </si>
  <si>
    <t>Service Related to 13d</t>
  </si>
  <si>
    <t>CA-CP-01c13e</t>
  </si>
  <si>
    <t>Service Related to 13e</t>
  </si>
  <si>
    <t>CA-CP-01c14a</t>
  </si>
  <si>
    <t>Service Related to 14a</t>
  </si>
  <si>
    <t>CA-CP-01c14b</t>
  </si>
  <si>
    <t>Service Related to 14b</t>
  </si>
  <si>
    <t>CA-CP-01c14c</t>
  </si>
  <si>
    <t>Service Related to 14c</t>
  </si>
  <si>
    <t>CA-CP-01c14d</t>
  </si>
  <si>
    <t>Service Related to 14d</t>
  </si>
  <si>
    <t>CA-CP-01c14e</t>
  </si>
  <si>
    <t>Service Related to 14e</t>
  </si>
  <si>
    <t>CA-CP-01c15a</t>
  </si>
  <si>
    <t>Service Related to 15a</t>
  </si>
  <si>
    <t>CA-CP-01c15b</t>
  </si>
  <si>
    <t>Service Related to 15b</t>
  </si>
  <si>
    <t>CA-CP-01c15c</t>
  </si>
  <si>
    <t>Service Related to 15c</t>
  </si>
  <si>
    <t>CA-CP-01c15d</t>
  </si>
  <si>
    <t>Service Related to 15d</t>
  </si>
  <si>
    <t>CA-CP-01c15e</t>
  </si>
  <si>
    <t>Service Related to 15e</t>
  </si>
  <si>
    <t>CA-CP-01d1</t>
  </si>
  <si>
    <t>If Other 1</t>
  </si>
  <si>
    <t>CA-CP-01d2</t>
  </si>
  <si>
    <t>If Other 2</t>
  </si>
  <si>
    <t>CA-CP-01d3</t>
  </si>
  <si>
    <t>If Other 3</t>
  </si>
  <si>
    <t>CA-CP-01d4</t>
  </si>
  <si>
    <t>If Other 4</t>
  </si>
  <si>
    <t>CA-CP-01d5</t>
  </si>
  <si>
    <t>If Other 5</t>
  </si>
  <si>
    <t>CA-CP-01d6</t>
  </si>
  <si>
    <t>If Other 6</t>
  </si>
  <si>
    <t>CA-CP-01d7</t>
  </si>
  <si>
    <t>If Other 7</t>
  </si>
  <si>
    <t>CA-CP-01d8</t>
  </si>
  <si>
    <t>If Other 8</t>
  </si>
  <si>
    <t>CA-CP-01d9</t>
  </si>
  <si>
    <t>If Other 9</t>
  </si>
  <si>
    <t>CA-CP-01d10</t>
  </si>
  <si>
    <t>If Other 10</t>
  </si>
  <si>
    <t>CA-CP-01d11</t>
  </si>
  <si>
    <t>If Other 11</t>
  </si>
  <si>
    <t>CA-CP-01d12</t>
  </si>
  <si>
    <t>If Other 12</t>
  </si>
  <si>
    <t>CA-CP-01d13</t>
  </si>
  <si>
    <t>If Other 13</t>
  </si>
  <si>
    <t>CA-CP-01d14</t>
  </si>
  <si>
    <t>If Other 14</t>
  </si>
  <si>
    <t>CA-CP-01d15</t>
  </si>
  <si>
    <t>If Other 15</t>
  </si>
  <si>
    <t>CA-CP-01e1</t>
  </si>
  <si>
    <t>Type of Client 1</t>
  </si>
  <si>
    <t>CA-CP-01e2</t>
  </si>
  <si>
    <t>Type of Client 2</t>
  </si>
  <si>
    <t>CA-CP-01e3</t>
  </si>
  <si>
    <t>Type of Client 3</t>
  </si>
  <si>
    <t>CA-CP-01e4</t>
  </si>
  <si>
    <t>Type of Client 4</t>
  </si>
  <si>
    <t>CA-CP-01e5</t>
  </si>
  <si>
    <t>Type of Client 5</t>
  </si>
  <si>
    <t>CA-CP-01e6</t>
  </si>
  <si>
    <t>Type of Client 6</t>
  </si>
  <si>
    <t>CA-CP-01e7</t>
  </si>
  <si>
    <t>Type of Client 7</t>
  </si>
  <si>
    <t>CA-CP-01e8</t>
  </si>
  <si>
    <t>Type of Client 8</t>
  </si>
  <si>
    <t>CA-CP-01e9</t>
  </si>
  <si>
    <t>Type of Client 9</t>
  </si>
  <si>
    <t>CA-CP-01e10</t>
  </si>
  <si>
    <t>Type of Client 10</t>
  </si>
  <si>
    <t>CA-CP-01e11</t>
  </si>
  <si>
    <t>Type of Client 11</t>
  </si>
  <si>
    <t>CA-CP-01e12</t>
  </si>
  <si>
    <t>Type of Client 12</t>
  </si>
  <si>
    <t>CA-CP-01e13</t>
  </si>
  <si>
    <t>Type of Client 13</t>
  </si>
  <si>
    <t>CA-CP-01e14</t>
  </si>
  <si>
    <t>Type of Client 14</t>
  </si>
  <si>
    <t>CA-CP-01e15</t>
  </si>
  <si>
    <t>Type of Client 15</t>
  </si>
  <si>
    <t>CA-CP-01f1</t>
  </si>
  <si>
    <t>Total Clients 1</t>
  </si>
  <si>
    <t>CA-CP-01f2</t>
  </si>
  <si>
    <t>Total Clients 2</t>
  </si>
  <si>
    <t>CA-CP-01f3</t>
  </si>
  <si>
    <t>Total Clients 3</t>
  </si>
  <si>
    <t>CA-CP-01f4</t>
  </si>
  <si>
    <t>Total Clients 4</t>
  </si>
  <si>
    <t>CA-CP-01f5</t>
  </si>
  <si>
    <t>Total Clients 5</t>
  </si>
  <si>
    <t>CA-CP-01f6</t>
  </si>
  <si>
    <t>Total Clients 6</t>
  </si>
  <si>
    <t>CA-CP-01f7</t>
  </si>
  <si>
    <t>Total Clients 7</t>
  </si>
  <si>
    <t>CA-CP-01f8</t>
  </si>
  <si>
    <t>Total Clients 8</t>
  </si>
  <si>
    <t>CA-CP-01f9</t>
  </si>
  <si>
    <t>Total Clients 9</t>
  </si>
  <si>
    <t>CA-CP-01f10</t>
  </si>
  <si>
    <t>Total Clients 10</t>
  </si>
  <si>
    <t>CA-CP-01f11</t>
  </si>
  <si>
    <t>Total Clients 11</t>
  </si>
  <si>
    <t>CA-CP-01f12</t>
  </si>
  <si>
    <t>Total Clients 12</t>
  </si>
  <si>
    <t>CA-CP-01f13</t>
  </si>
  <si>
    <t>Total Clients 13</t>
  </si>
  <si>
    <t>CA-CP-01f14</t>
  </si>
  <si>
    <t>Total Clients 14</t>
  </si>
  <si>
    <t>CA-CP-01f15</t>
  </si>
  <si>
    <t>Total Clients 15</t>
  </si>
  <si>
    <t>CA-CP-01g1</t>
  </si>
  <si>
    <t>CA-CP-01g2</t>
  </si>
  <si>
    <t>CA-CP-01g3</t>
  </si>
  <si>
    <t>CA-CP-01g4</t>
  </si>
  <si>
    <t>CA-CP-01g5</t>
  </si>
  <si>
    <t>CA-CP-01g6</t>
  </si>
  <si>
    <t>Clients - Malta 6</t>
  </si>
  <si>
    <t>CA-CP-01g7</t>
  </si>
  <si>
    <t>Clients - Malta 7</t>
  </si>
  <si>
    <t>CA-CP-01g8</t>
  </si>
  <si>
    <t>Clients - Malta 8</t>
  </si>
  <si>
    <t>CA-CP-01g9</t>
  </si>
  <si>
    <t>Clients - Malta 9</t>
  </si>
  <si>
    <t>CA-CP-01g10</t>
  </si>
  <si>
    <t>Clients - Malta 10</t>
  </si>
  <si>
    <t>CA-CP-01g11</t>
  </si>
  <si>
    <t>Clients - Malta 11</t>
  </si>
  <si>
    <t>CA-CP-01g12</t>
  </si>
  <si>
    <t>Clients - Malta 12</t>
  </si>
  <si>
    <t>CA-CP-01g13</t>
  </si>
  <si>
    <t>Clients - Malta 13</t>
  </si>
  <si>
    <t>CA-CP-01g14</t>
  </si>
  <si>
    <t>Clients - Malta 14</t>
  </si>
  <si>
    <t>CA-CP-01g15</t>
  </si>
  <si>
    <t>Clients - Malta 15</t>
  </si>
  <si>
    <t>CA-CP-01h1</t>
  </si>
  <si>
    <t>CA-CP-01h2</t>
  </si>
  <si>
    <t>CA-CP-01h3</t>
  </si>
  <si>
    <t>CA-CP-01h4</t>
  </si>
  <si>
    <t>CA-CP-01h5</t>
  </si>
  <si>
    <t>CA-CP-01h6</t>
  </si>
  <si>
    <t>Clients - EU/EEA 6</t>
  </si>
  <si>
    <t>CA-CP-01h7</t>
  </si>
  <si>
    <t>Clients - EU/EEA 7</t>
  </si>
  <si>
    <t>CA-CP-01h8</t>
  </si>
  <si>
    <t>Clients - EU/EEA 8</t>
  </si>
  <si>
    <t>CA-CP-01h9</t>
  </si>
  <si>
    <t>Clients - EU/EEA 9</t>
  </si>
  <si>
    <t>CA-CP-01h10</t>
  </si>
  <si>
    <t>Clients - EU/EEA 10</t>
  </si>
  <si>
    <t>CA-CP-01h11</t>
  </si>
  <si>
    <t>Clients - EU/EEA 11</t>
  </si>
  <si>
    <t>CA-CP-01h12</t>
  </si>
  <si>
    <t>Clients - EU/EEA 12</t>
  </si>
  <si>
    <t>CA-CP-01h13</t>
  </si>
  <si>
    <t>Clients - EU/EEA 13</t>
  </si>
  <si>
    <t>CA-CP-01h14</t>
  </si>
  <si>
    <t>Clients - EU/EEA 14</t>
  </si>
  <si>
    <t>CA-CP-01h15</t>
  </si>
  <si>
    <t>Clients - EU/EEA 15</t>
  </si>
  <si>
    <t>CA-CP-01i1</t>
  </si>
  <si>
    <t>CA-CP-01i2</t>
  </si>
  <si>
    <t>CA-CP-01i3</t>
  </si>
  <si>
    <t>CA-CP-01i4</t>
  </si>
  <si>
    <t>CA-CP-01i5</t>
  </si>
  <si>
    <t>CA-CP-01i6</t>
  </si>
  <si>
    <t>Clients - RoW 6</t>
  </si>
  <si>
    <t>CA-CP-01i7</t>
  </si>
  <si>
    <t>Clients - RoW 7</t>
  </si>
  <si>
    <t>CA-CP-01i8</t>
  </si>
  <si>
    <t>Clients - RoW 8</t>
  </si>
  <si>
    <t>CA-CP-01i9</t>
  </si>
  <si>
    <t>Clients - RoW 9</t>
  </si>
  <si>
    <t>CA-CP-01i10</t>
  </si>
  <si>
    <t>Clients - RoW 10</t>
  </si>
  <si>
    <t>CA-CP-01i11</t>
  </si>
  <si>
    <t>Clients - RoW 11</t>
  </si>
  <si>
    <t>CA-CP-01i12</t>
  </si>
  <si>
    <t>Clients - RoW 12</t>
  </si>
  <si>
    <t>CA-CP-01i13</t>
  </si>
  <si>
    <t>Clients - RoW 13</t>
  </si>
  <si>
    <t>CA-CP-01i14</t>
  </si>
  <si>
    <t>Clients - RoW 14</t>
  </si>
  <si>
    <t>CA-CP-01i15</t>
  </si>
  <si>
    <t>Clients - RoW 15</t>
  </si>
  <si>
    <t>Note that this sheet must be filled in by all License Holders that are required to Safekeeping Clients' Crypto-Assets and Funds as per Article 70 of Regulation (EU) 2023/1114</t>
  </si>
  <si>
    <t>Clients' Money (FIAT)</t>
  </si>
  <si>
    <t>CA-CM-01</t>
  </si>
  <si>
    <t>Does the Entity hold and/or control client money (FIAT)?</t>
  </si>
  <si>
    <t>CA-CM-02</t>
  </si>
  <si>
    <t>Does the Entity have FIAT outstanding attributable to clients at the end of the reporting period? (E.g. due to unsettled transactions)</t>
  </si>
  <si>
    <t>CA-CM-03</t>
  </si>
  <si>
    <t>Number of Clients holding FIAT with the LH</t>
  </si>
  <si>
    <t>CA-CM-04</t>
  </si>
  <si>
    <r>
      <t xml:space="preserve">Total amount of FIAT outstanding attributable to clients at the end of the reporting period </t>
    </r>
    <r>
      <rPr>
        <i/>
        <sz val="11"/>
        <rFont val="Roboto"/>
      </rPr>
      <t>(In reporting currency)</t>
    </r>
  </si>
  <si>
    <t>CA-CM-05</t>
  </si>
  <si>
    <t>Kindly provide details as to the credit institution/other intermediary holding FIAT on behalf of the LH</t>
  </si>
  <si>
    <t>Credit Institution/Intermediary</t>
  </si>
  <si>
    <t>Signatory Name &amp; Surname</t>
  </si>
  <si>
    <t>Date of Submission of Safeguarding Letter</t>
  </si>
  <si>
    <t>EUR Equivalent</t>
  </si>
  <si>
    <t>CA-CM-06</t>
  </si>
  <si>
    <t>Should the entity have additional bank accounts, kindly provide the total amount of FIAT held in these additional accounts (Rep Currency)</t>
  </si>
  <si>
    <t>CA-CM-07</t>
  </si>
  <si>
    <t>Aggregate amount of clients' money holding</t>
  </si>
  <si>
    <t>CA-CM-08</t>
  </si>
  <si>
    <t>The entity is in a safekeeping deficit/surplus</t>
  </si>
  <si>
    <t>CA-CM-09</t>
  </si>
  <si>
    <t>Kindly elaborate on the reason for the Entity having a Surplus/Deficit in its Safekeeping amounts</t>
  </si>
  <si>
    <t>Safekeeping of Crypto Assets</t>
  </si>
  <si>
    <t>CA-CM-10</t>
  </si>
  <si>
    <t xml:space="preserve">Does the entity engage counterparties to hold Crypto Assets on behalf of the Entity, as per the Authorised Crypto-Asset Services under Article 3 of Regulation (EU) 2023/1114?  </t>
  </si>
  <si>
    <t>Kindly provide the details of the counterparties holding Crypto Assets on behalf of the Entity;</t>
  </si>
  <si>
    <t>CASP Counterparty</t>
  </si>
  <si>
    <t>Nature of Relationship</t>
  </si>
  <si>
    <t>If "Other", please provide a description</t>
  </si>
  <si>
    <t>Value Held (Rep Currency)</t>
  </si>
  <si>
    <t>CA-CM-11</t>
  </si>
  <si>
    <t>Does the entity offer payment services as defined in Directive (EU) 2015/2366 in connection with any of the crypto-asset services it offers?</t>
  </si>
  <si>
    <t>CA-CM-12</t>
  </si>
  <si>
    <t>Kindly provide the value of payment services provided in reporting currency</t>
  </si>
  <si>
    <t>CA-CM-13</t>
  </si>
  <si>
    <t>Kindly provide the details of the payment services provided</t>
  </si>
  <si>
    <t>CA-CM-14</t>
  </si>
  <si>
    <t xml:space="preserve">Does the Entity provide payment services under Directive (EU) 2015/2366 through a third party [i.e. partnership or outsourcing]? </t>
  </si>
  <si>
    <t>CA-CM-15</t>
  </si>
  <si>
    <t xml:space="preserve">Kindly provide details on Payment Service Providers which the entity has partnered with; </t>
  </si>
  <si>
    <t>Partner Name</t>
  </si>
  <si>
    <t>Description of Activity</t>
  </si>
  <si>
    <t>Commencement Date</t>
  </si>
  <si>
    <t>Termination Date</t>
  </si>
  <si>
    <t>Value held at the end of the period (Rep Currency)</t>
  </si>
  <si>
    <t>\</t>
  </si>
  <si>
    <t>DM-SK</t>
  </si>
  <si>
    <t>Total amount of FIAT outstanding attributable to clients at the end of the reporting period (In reporting currency)</t>
  </si>
  <si>
    <t>CA-CM-04Eur</t>
  </si>
  <si>
    <t>Total amount of FIAT outstanding attributable to clients at the end of the reporting period (In Euro)</t>
  </si>
  <si>
    <t>CA-CM-05aa</t>
  </si>
  <si>
    <t>Credit Institution/ Intermediary 1</t>
  </si>
  <si>
    <t>CA-CM-05ab</t>
  </si>
  <si>
    <t>Credit Institution/ Intermediary 2</t>
  </si>
  <si>
    <t>CA-CM-05ac</t>
  </si>
  <si>
    <t>Credit Institution/ Intermediary 3</t>
  </si>
  <si>
    <t>CA-CM-05ad</t>
  </si>
  <si>
    <t>Credit Institution/ Intermediary 4</t>
  </si>
  <si>
    <t>CA-CM-05ae</t>
  </si>
  <si>
    <t>Credit Institution/ Intermediary 5</t>
  </si>
  <si>
    <t>CA-CM-05af</t>
  </si>
  <si>
    <t>Credit Institution/ Intermediary 6</t>
  </si>
  <si>
    <t>CA-CM-05ag</t>
  </si>
  <si>
    <t>Credit Institution/ Intermediary 7</t>
  </si>
  <si>
    <t>CA-CM-05ah</t>
  </si>
  <si>
    <t>Credit Institution/ Intermediary 8</t>
  </si>
  <si>
    <t>CA-CM-05ai</t>
  </si>
  <si>
    <t>Credit Institution/ Intermediary 9</t>
  </si>
  <si>
    <t>CA-CM-05aj</t>
  </si>
  <si>
    <t>Credit Institution/ Intermediary 10</t>
  </si>
  <si>
    <t>CA-CM-05ba</t>
  </si>
  <si>
    <t>CA-CM-05bb</t>
  </si>
  <si>
    <t>CA-CM-05bc</t>
  </si>
  <si>
    <t>CA-CM-05bd</t>
  </si>
  <si>
    <t>CA-CM-05be</t>
  </si>
  <si>
    <t>CA-CM-05bf</t>
  </si>
  <si>
    <t>CA-CM-05bg</t>
  </si>
  <si>
    <t>CA-CM-05bh</t>
  </si>
  <si>
    <t>CA-CM-05bi</t>
  </si>
  <si>
    <t>CA-CM-05bj</t>
  </si>
  <si>
    <t>CA-CM-05ca</t>
  </si>
  <si>
    <t>Signatory Name &amp; Surname 1</t>
  </si>
  <si>
    <t>CA-CM-05cb</t>
  </si>
  <si>
    <t>Signatory Name &amp; Surname 2</t>
  </si>
  <si>
    <t>CA-CM-05cc</t>
  </si>
  <si>
    <t>Signatory Name &amp; Surname 3</t>
  </si>
  <si>
    <t>CA-CM-05cd</t>
  </si>
  <si>
    <t>Signatory Name &amp; Surname 4</t>
  </si>
  <si>
    <t>CA-CM-05ce</t>
  </si>
  <si>
    <t>Signatory Name &amp; Surname 5</t>
  </si>
  <si>
    <t>CA-CM-05cf</t>
  </si>
  <si>
    <t>Signatory Name &amp; Surname 6</t>
  </si>
  <si>
    <t>CA-CM-05cg</t>
  </si>
  <si>
    <t>Signatory Name &amp; Surname 7</t>
  </si>
  <si>
    <t>CA-CM-05ch</t>
  </si>
  <si>
    <t>Signatory Name &amp; Surname 8</t>
  </si>
  <si>
    <t>CA-CM-05ci</t>
  </si>
  <si>
    <t>Signatory Name &amp; Surname 9</t>
  </si>
  <si>
    <t>CA-CM-05cj</t>
  </si>
  <si>
    <t>Signatory Name &amp; Surname 10</t>
  </si>
  <si>
    <t>CA-CM-05da</t>
  </si>
  <si>
    <t>CA-CM-05db</t>
  </si>
  <si>
    <t>CA-CM-05dc</t>
  </si>
  <si>
    <t>CA-CM-05dd</t>
  </si>
  <si>
    <t>CA-CM-05de</t>
  </si>
  <si>
    <t>CA-CM-05df</t>
  </si>
  <si>
    <t>CA-CM-05dg</t>
  </si>
  <si>
    <t>CA-CM-05dh</t>
  </si>
  <si>
    <t>CA-CM-05di</t>
  </si>
  <si>
    <t>CA-CM-05dj</t>
  </si>
  <si>
    <t>Amount (Rep Currency) 10</t>
  </si>
  <si>
    <t>CA-CM-05daEur</t>
  </si>
  <si>
    <t xml:space="preserve">EUR Equivalent 1 </t>
  </si>
  <si>
    <t>CA-CM-05dbEur</t>
  </si>
  <si>
    <t>EUR Equivalent 2</t>
  </si>
  <si>
    <t>CA-CM-05dcEur</t>
  </si>
  <si>
    <t>EUR Equivalent 3</t>
  </si>
  <si>
    <t>CA-CM-05ddEur</t>
  </si>
  <si>
    <t>EUR Equivalent 4</t>
  </si>
  <si>
    <t>CA-CM-05deEur</t>
  </si>
  <si>
    <t>EUR Equivalent 5</t>
  </si>
  <si>
    <t>CA-CM-05dfEur</t>
  </si>
  <si>
    <t>EUR Equivalent 6</t>
  </si>
  <si>
    <t>CA-CM-05dgEur</t>
  </si>
  <si>
    <t>EUR Equivalent 7</t>
  </si>
  <si>
    <t>CA-CM-05dhEur</t>
  </si>
  <si>
    <t>EUR Equivalent 8</t>
  </si>
  <si>
    <t>CA-CM-05diEur</t>
  </si>
  <si>
    <t>EUR Equivalent 9</t>
  </si>
  <si>
    <t>CA-CM-05djEur</t>
  </si>
  <si>
    <t>EUR Equivalent 10</t>
  </si>
  <si>
    <t>CA-CM-05ea</t>
  </si>
  <si>
    <t>Safeguarding letter submission date 1</t>
  </si>
  <si>
    <t>CA-CM-05eb</t>
  </si>
  <si>
    <t>Safeguarding letter submission date 2</t>
  </si>
  <si>
    <t>CA-CM-05ec</t>
  </si>
  <si>
    <t>Safeguarding letter submission date 3</t>
  </si>
  <si>
    <t>CA-CM-05ed</t>
  </si>
  <si>
    <t>Safeguarding letter submission date 4</t>
  </si>
  <si>
    <t>CA-CM-05ee</t>
  </si>
  <si>
    <t>Safeguarding letter submission date 5</t>
  </si>
  <si>
    <t>CA-CM-05ef</t>
  </si>
  <si>
    <t>Safeguarding letter submission date 6</t>
  </si>
  <si>
    <t>CA-CM-05eg</t>
  </si>
  <si>
    <t>Safeguarding letter submission date 7</t>
  </si>
  <si>
    <t>CA-CM-05eh</t>
  </si>
  <si>
    <t>Safeguarding letter submission date 8</t>
  </si>
  <si>
    <t>CA-CM-05ei</t>
  </si>
  <si>
    <t>Safeguarding letter submission date 9</t>
  </si>
  <si>
    <t>CA-CM-05ej</t>
  </si>
  <si>
    <t>Safeguarding letter submission date 10</t>
  </si>
  <si>
    <t>Should the entity have additional bank accounts, kindly provide the total amount of FIAT held in these additional accounts (rep currency)</t>
  </si>
  <si>
    <t>CA-CM-06Eur</t>
  </si>
  <si>
    <t>Should the entity have additional bank accounts, kindly provide the total amount of FIAT held in these additional accounts (Euro)</t>
  </si>
  <si>
    <t>The entity is in a safekeeping deficit/surplus:</t>
  </si>
  <si>
    <t xml:space="preserve">Kindly elaborate on the reason for the Entity having a Surplus/Deficit in its Safekeeping amounts. </t>
  </si>
  <si>
    <t>CA-CM-10aa</t>
  </si>
  <si>
    <t>CASP Counterparty 1</t>
  </si>
  <si>
    <t>CA-CM-10ab</t>
  </si>
  <si>
    <t>CASP Counterparty 2</t>
  </si>
  <si>
    <t>CA-CM-10ac</t>
  </si>
  <si>
    <t>CASP Counterparty 3</t>
  </si>
  <si>
    <t>CA-CM-10ad</t>
  </si>
  <si>
    <t>CASP Counterparty 4</t>
  </si>
  <si>
    <t>CA-CM-10ae</t>
  </si>
  <si>
    <t>CASP Counterparty 5</t>
  </si>
  <si>
    <t>CA-CM-10af</t>
  </si>
  <si>
    <t>CASP Counterparty 6</t>
  </si>
  <si>
    <t>CA-CM-10ag</t>
  </si>
  <si>
    <t>CASP Counterparty 7</t>
  </si>
  <si>
    <t>CA-CM-10ah</t>
  </si>
  <si>
    <t>CASP Counterparty 8</t>
  </si>
  <si>
    <t>CA-CM-10ai</t>
  </si>
  <si>
    <t>CASP Counterparty 9</t>
  </si>
  <si>
    <t>CA-CM-10aj</t>
  </si>
  <si>
    <t>CASP Counterparty 10</t>
  </si>
  <si>
    <t>CA-CM-10ba</t>
  </si>
  <si>
    <t>CA-CM-10bb</t>
  </si>
  <si>
    <t>CA-CM-10bc</t>
  </si>
  <si>
    <t>CA-CM-10bd</t>
  </si>
  <si>
    <t>CA-CM-10be</t>
  </si>
  <si>
    <t>CA-CM-10bf</t>
  </si>
  <si>
    <t>CA-CM-10bg</t>
  </si>
  <si>
    <t>CA-CM-10bh</t>
  </si>
  <si>
    <t>CA-CM-10bi</t>
  </si>
  <si>
    <t>CA-CM-10bj</t>
  </si>
  <si>
    <t>CA-CM-10ca</t>
  </si>
  <si>
    <t>Nature of Relationship 1</t>
  </si>
  <si>
    <t>CA-CM-10cb</t>
  </si>
  <si>
    <t>Nature of Relationship 2</t>
  </si>
  <si>
    <t>CA-CM-10cc</t>
  </si>
  <si>
    <t>Nature of Relationship 3</t>
  </si>
  <si>
    <t>CA-CM-10cd</t>
  </si>
  <si>
    <t>Nature of Relationship 4</t>
  </si>
  <si>
    <t>CA-CM-10ce</t>
  </si>
  <si>
    <t>Nature of Relationship 5</t>
  </si>
  <si>
    <t>CA-CM-10cf</t>
  </si>
  <si>
    <t>Nature of Relationship 6</t>
  </si>
  <si>
    <t>CA-CM-10cg</t>
  </si>
  <si>
    <t>Nature of Relationship 7</t>
  </si>
  <si>
    <t>CA-CM-10ch</t>
  </si>
  <si>
    <t>Nature of Relationship 8</t>
  </si>
  <si>
    <t>CA-CM-10ci</t>
  </si>
  <si>
    <t>Nature of Relationship 9</t>
  </si>
  <si>
    <t>CA-CM-10cj</t>
  </si>
  <si>
    <t>Nature of Relationship 10</t>
  </si>
  <si>
    <t>CA-CM-10da</t>
  </si>
  <si>
    <t>If "Other", please provide a description 1</t>
  </si>
  <si>
    <t>CA-CM-10db</t>
  </si>
  <si>
    <t>If "Other", please provide a description 2</t>
  </si>
  <si>
    <t>CA-CM-10dc</t>
  </si>
  <si>
    <t>If "Other", please provide a description 3</t>
  </si>
  <si>
    <t>CA-CM-10dd</t>
  </si>
  <si>
    <t>If "Other", please provide a description 4</t>
  </si>
  <si>
    <t>CA-CM-10de</t>
  </si>
  <si>
    <t>If "Other", please provide a description 5</t>
  </si>
  <si>
    <t>CA-CM-10df</t>
  </si>
  <si>
    <t>If "Other", please provide a description 6</t>
  </si>
  <si>
    <t>CA-CM-10dg</t>
  </si>
  <si>
    <t>If "Other", please provide a description 7</t>
  </si>
  <si>
    <t>CA-CM-10dh</t>
  </si>
  <si>
    <t>If "Other", please provide a description 8</t>
  </si>
  <si>
    <t>CA-CM-10di</t>
  </si>
  <si>
    <t>If "Other", please provide a description 9</t>
  </si>
  <si>
    <t>CA-CM-10dj</t>
  </si>
  <si>
    <t>If "Other", please provide a description 10</t>
  </si>
  <si>
    <t>CA-CM-10-ea</t>
  </si>
  <si>
    <t>Value Held in Reporting Currency 1</t>
  </si>
  <si>
    <t>CA-CM-10-eb</t>
  </si>
  <si>
    <t>Value Held in Reporting Currency 2</t>
  </si>
  <si>
    <t>CA-CM-10-ec</t>
  </si>
  <si>
    <t>Value Held in Reporting Currency 3</t>
  </si>
  <si>
    <t>CA-CM-10-ed</t>
  </si>
  <si>
    <t>Value Held in Reporting Currency 4</t>
  </si>
  <si>
    <t>CA-CM-10-ee</t>
  </si>
  <si>
    <t>Value Held in Reporting Currency 5</t>
  </si>
  <si>
    <t>CA-CM-10-ef</t>
  </si>
  <si>
    <t>Value Held in Reporting Currency 6</t>
  </si>
  <si>
    <t>CA-CM-10-eg</t>
  </si>
  <si>
    <t>Value Held in Reporting Currency 7</t>
  </si>
  <si>
    <t>CA-CM-10-eh</t>
  </si>
  <si>
    <t>Value Held in Reporting Currency 8</t>
  </si>
  <si>
    <t>CA-CM-10-ei</t>
  </si>
  <si>
    <t>Value Held in Reporting Currency 9</t>
  </si>
  <si>
    <t>CA-CM-10-ej</t>
  </si>
  <si>
    <t>Value Held in Reporting Currency 10</t>
  </si>
  <si>
    <t>CA-CM-10-eaEur</t>
  </si>
  <si>
    <t>Value Held in Euro 1</t>
  </si>
  <si>
    <t>CA-CM-10-ebEur</t>
  </si>
  <si>
    <t>Value Held in Euro 2</t>
  </si>
  <si>
    <t>CA-CM-10-ecEur</t>
  </si>
  <si>
    <t>Value Held in Euro 3</t>
  </si>
  <si>
    <t>CA-CM-10-edEur</t>
  </si>
  <si>
    <t>Value Held in Euro 4</t>
  </si>
  <si>
    <t>CA-CM-10-eeEur</t>
  </si>
  <si>
    <t>Value Held in Euro 5</t>
  </si>
  <si>
    <t>CA-CM-10-efEur</t>
  </si>
  <si>
    <t>Value Held in Euro 6</t>
  </si>
  <si>
    <t>CA-CM-10-egEur</t>
  </si>
  <si>
    <t>Value Held in Euro 7</t>
  </si>
  <si>
    <t>CA-CM-10-ehEur</t>
  </si>
  <si>
    <t>Value Held in Euro 8</t>
  </si>
  <si>
    <t>CA-CM-10-eiEur</t>
  </si>
  <si>
    <t>Value Held in Euro 9</t>
  </si>
  <si>
    <t>CA-CM-10-ejEur</t>
  </si>
  <si>
    <t>Value Held in Euro 10</t>
  </si>
  <si>
    <t>Value of payment services provided in reporting currency</t>
  </si>
  <si>
    <t>CA-CM-12Eur</t>
  </si>
  <si>
    <t>Value of payment services provided in Euro</t>
  </si>
  <si>
    <t>Kindly provide the details of the payment services provided:</t>
  </si>
  <si>
    <t xml:space="preserve">Does the Entity outsource payment services under Directive (EU) 2015/2366 to a third party? </t>
  </si>
  <si>
    <t>CA-CM-15a</t>
  </si>
  <si>
    <t>PSP Partner 1</t>
  </si>
  <si>
    <t>CA-CM-15b</t>
  </si>
  <si>
    <t>PSP Partner 2</t>
  </si>
  <si>
    <t>CA-CM-15c</t>
  </si>
  <si>
    <t>PSP Partner 3</t>
  </si>
  <si>
    <t>CA-CM-15d</t>
  </si>
  <si>
    <t>PSP Partner 4</t>
  </si>
  <si>
    <t>CA-CM-15e</t>
  </si>
  <si>
    <t>PSP Partner 5</t>
  </si>
  <si>
    <t>CA-CM-15a1</t>
  </si>
  <si>
    <t>Description 1</t>
  </si>
  <si>
    <t>CA-CM-15b1</t>
  </si>
  <si>
    <t>Description 2</t>
  </si>
  <si>
    <t>CA-CM-15c1</t>
  </si>
  <si>
    <t>Description 3</t>
  </si>
  <si>
    <t>CA-CM-15d1</t>
  </si>
  <si>
    <t>Description 4</t>
  </si>
  <si>
    <t>CA-CM-15e1</t>
  </si>
  <si>
    <t>Description 5</t>
  </si>
  <si>
    <t>CA-CM-15a2</t>
  </si>
  <si>
    <t>CA-CM-15b2</t>
  </si>
  <si>
    <t>CA-CM-15c2</t>
  </si>
  <si>
    <t>CA-CM-15d2</t>
  </si>
  <si>
    <t>CA-CM-15e2</t>
  </si>
  <si>
    <t>CA-CM-15a3</t>
  </si>
  <si>
    <t>Commencement Date 1</t>
  </si>
  <si>
    <t>CA-CM-15b3</t>
  </si>
  <si>
    <t>Commencement Date 2</t>
  </si>
  <si>
    <t>CA-CM-15c3</t>
  </si>
  <si>
    <t>Commencement Date 3</t>
  </si>
  <si>
    <t>CA-CM-15d3</t>
  </si>
  <si>
    <t>Commencement Date 4</t>
  </si>
  <si>
    <t>CA-CM-15e3</t>
  </si>
  <si>
    <t>Commencement Date 5</t>
  </si>
  <si>
    <t>CA-CM-15a4</t>
  </si>
  <si>
    <t>Termination Date 1</t>
  </si>
  <si>
    <t>CA-CM-15b4</t>
  </si>
  <si>
    <t>Termination Date 2</t>
  </si>
  <si>
    <t>CA-CM-15c4</t>
  </si>
  <si>
    <t>Termination Date 3</t>
  </si>
  <si>
    <t>CA-CM-15d4</t>
  </si>
  <si>
    <t>Termination Date 4</t>
  </si>
  <si>
    <t>CA-CM-15e4</t>
  </si>
  <si>
    <t>Termination Date 5</t>
  </si>
  <si>
    <t>CA-CM-15a5</t>
  </si>
  <si>
    <t>Value Held In Rep Currency 1</t>
  </si>
  <si>
    <t>CA-CM-15b5</t>
  </si>
  <si>
    <t>Value Held In Rep Currency 2</t>
  </si>
  <si>
    <t>CA-CM-15c5</t>
  </si>
  <si>
    <t>Value Held In Rep Currency 3</t>
  </si>
  <si>
    <t>CA-CM-15d5</t>
  </si>
  <si>
    <t>Value Held In Rep Currency 4</t>
  </si>
  <si>
    <t>CA-CM-15e5</t>
  </si>
  <si>
    <t>Value Held In Rep Currency 5</t>
  </si>
  <si>
    <t>CA-CM-15a5Eur</t>
  </si>
  <si>
    <t>Value Held In Euro 1</t>
  </si>
  <si>
    <t>CA-CM-15b5Eur</t>
  </si>
  <si>
    <t>Value Held In Euro 2</t>
  </si>
  <si>
    <t>CA-CM-15c5Eur</t>
  </si>
  <si>
    <t>Value Held In Euro 3</t>
  </si>
  <si>
    <t>CA-CM-15d5Eur</t>
  </si>
  <si>
    <t>Value Held In Euro 4</t>
  </si>
  <si>
    <t>CA-CM-15e5Eur</t>
  </si>
  <si>
    <t>Value Held In Euro 5</t>
  </si>
  <si>
    <t>CA-OS-01</t>
  </si>
  <si>
    <t>Does the entity outsource any of its services and/or functions?</t>
  </si>
  <si>
    <t>CA-OS-02</t>
  </si>
  <si>
    <t>Number of outsourced services, functions and/or individuals</t>
  </si>
  <si>
    <t>CA-OS-03</t>
  </si>
  <si>
    <t>Number of third parties to whom the entity outsources its services/functions/individuals</t>
  </si>
  <si>
    <t>CA-OS-04</t>
  </si>
  <si>
    <t>Breakdown of Outsourcing</t>
  </si>
  <si>
    <t>Outsourced Services/ Functions/ Individuals</t>
  </si>
  <si>
    <t>Description of Activities being outsourced</t>
  </si>
  <si>
    <t>Outsourced Party</t>
  </si>
  <si>
    <t>Commencement Date (dd/mm/yyyy)</t>
  </si>
  <si>
    <t>Termination Date (dd/mm/yyyy)</t>
  </si>
  <si>
    <t xml:space="preserve">Is the Service/ Function/ individual Critical or Important? </t>
  </si>
  <si>
    <t xml:space="preserve">Is Sub-Outsourcing utilised? </t>
  </si>
  <si>
    <t>CA-OS-05</t>
  </si>
  <si>
    <t>Should the entity have any additional outsourced services/functions/individuals, kindly provide the above details in the below textbox</t>
  </si>
  <si>
    <t>DM-Out</t>
  </si>
  <si>
    <t>Number of outsourced services, functions and/or individuals:</t>
  </si>
  <si>
    <t>Number of third parties to whom the entity outsources its services/functions/individuals:</t>
  </si>
  <si>
    <t>CA-OS-04aa</t>
  </si>
  <si>
    <t>Outsourced Services/ Functions/ Individuals 1</t>
  </si>
  <si>
    <t>CA-OS-04ab</t>
  </si>
  <si>
    <t>Outsourced Services/ Functions/ Individuals 2</t>
  </si>
  <si>
    <t>CA-OS-04ac</t>
  </si>
  <si>
    <t>Outsourced Services/ Functions/ Individuals 3</t>
  </si>
  <si>
    <t>CA-OS-04ad</t>
  </si>
  <si>
    <t>Outsourced Services/ Functions/ Individuals 4</t>
  </si>
  <si>
    <t>CA-OS-04ae</t>
  </si>
  <si>
    <t>Outsourced Services/ Functions/ Individuals 5</t>
  </si>
  <si>
    <t>CA-OS-04af</t>
  </si>
  <si>
    <t>Outsourced Services/ Functions/ Individuals 6</t>
  </si>
  <si>
    <t>CA-OS-04ag</t>
  </si>
  <si>
    <t>Outsourced Services/ Functions/ Individuals 7</t>
  </si>
  <si>
    <t>CA-OS-04ah</t>
  </si>
  <si>
    <t>Outsourced Services/ Functions/ Individuals 8</t>
  </si>
  <si>
    <t>CA-OS-04ai</t>
  </si>
  <si>
    <t>Outsourced Services/ Functions/ Individuals 9</t>
  </si>
  <si>
    <t>CA-OS-04aj</t>
  </si>
  <si>
    <t>Outsourced Services/ Functions/ Individuals 10</t>
  </si>
  <si>
    <t>CA-OS-04ak</t>
  </si>
  <si>
    <t>Outsourced Services/ Functions/ Individuals 11</t>
  </si>
  <si>
    <t>CA-OS-04al</t>
  </si>
  <si>
    <t>Outsourced Services/ Functions/ Individuals 12</t>
  </si>
  <si>
    <t>CA-OS-04am</t>
  </si>
  <si>
    <t>Outsourced Services/ Functions/ Individuals 13</t>
  </si>
  <si>
    <t>CA-OS-04an</t>
  </si>
  <si>
    <t>Outsourced Services/ Functions/ Individuals 14</t>
  </si>
  <si>
    <t>CA-OS-04ao</t>
  </si>
  <si>
    <t>Outsourced Services/ Functions/ Individuals 15</t>
  </si>
  <si>
    <t>CA-OS-04ba</t>
  </si>
  <si>
    <t>Description of Activities being outsourced 1</t>
  </si>
  <si>
    <t>CA-OS-04bb</t>
  </si>
  <si>
    <t>Description of Activities being outsourced 2</t>
  </si>
  <si>
    <t>CA-OS-04bc</t>
  </si>
  <si>
    <t>Description of Activities being outsourced 3</t>
  </si>
  <si>
    <t>CA-OS-04bd</t>
  </si>
  <si>
    <t>Description of Activities being outsourced 4</t>
  </si>
  <si>
    <t>CA-OS-04be</t>
  </si>
  <si>
    <t>Description of Activities being outsourced 5</t>
  </si>
  <si>
    <t>CA-OS-04bf</t>
  </si>
  <si>
    <t>Description of Activities being outsourced 6</t>
  </si>
  <si>
    <t>CA-OS-04bg</t>
  </si>
  <si>
    <t>Description of Activities being outsourced 7</t>
  </si>
  <si>
    <t>CA-OS-04bh</t>
  </si>
  <si>
    <t>Description of Activities being outsourced 8</t>
  </si>
  <si>
    <t>CA-OS-04bi</t>
  </si>
  <si>
    <t>Description of Activities being outsourced 9</t>
  </si>
  <si>
    <t>CA-OS-04bj</t>
  </si>
  <si>
    <t>Description of Activities being outsourced 10</t>
  </si>
  <si>
    <t>CA-OS-04bk</t>
  </si>
  <si>
    <t>Description of Activities being outsourced 11</t>
  </si>
  <si>
    <t>CA-OS-04bl</t>
  </si>
  <si>
    <t>Description of Activities being outsourced 12</t>
  </si>
  <si>
    <t>CA-OS-04bm</t>
  </si>
  <si>
    <t>Description of Activities being outsourced 13</t>
  </si>
  <si>
    <t>CA-OS-04bn</t>
  </si>
  <si>
    <t>Description of Activities being outsourced 14</t>
  </si>
  <si>
    <t>CA-OS-04bo</t>
  </si>
  <si>
    <t>Description of Activities being outsourced 15</t>
  </si>
  <si>
    <t>CA-OS-04ca</t>
  </si>
  <si>
    <t>CA-OS-04cb</t>
  </si>
  <si>
    <t>CA-OS-04cc</t>
  </si>
  <si>
    <t>CA-OS-04cd</t>
  </si>
  <si>
    <t>CA-OS-04ce</t>
  </si>
  <si>
    <t>CA-OS-04cf</t>
  </si>
  <si>
    <t>CA-OS-04cg</t>
  </si>
  <si>
    <t>CA-OS-04ch</t>
  </si>
  <si>
    <t>CA-OS-04ci</t>
  </si>
  <si>
    <t>CA-OS-04cj</t>
  </si>
  <si>
    <t>CA-OS-04ck</t>
  </si>
  <si>
    <t>Jurisdiction 11</t>
  </si>
  <si>
    <t>CA-OS-04cl</t>
  </si>
  <si>
    <t>Jurisdiction 12</t>
  </si>
  <si>
    <t>CA-OS-04cm</t>
  </si>
  <si>
    <t>Jurisdiction 13</t>
  </si>
  <si>
    <t>CA-OS-04cn</t>
  </si>
  <si>
    <t>Jurisdiction 14</t>
  </si>
  <si>
    <t>CA-OS-04co</t>
  </si>
  <si>
    <t>Jurisdiction 15</t>
  </si>
  <si>
    <t>CA-OS-04da</t>
  </si>
  <si>
    <t>Outsourced Party 1</t>
  </si>
  <si>
    <t>CA-OS-04db</t>
  </si>
  <si>
    <t>Outsourced Party 2</t>
  </si>
  <si>
    <t>CA-OS-04dc</t>
  </si>
  <si>
    <t>Outsourced Party 3</t>
  </si>
  <si>
    <t>CA-OS-04dd</t>
  </si>
  <si>
    <t>Outsourced Party 4</t>
  </si>
  <si>
    <t>CA-OS-04de</t>
  </si>
  <si>
    <t>Outsourced Party 5</t>
  </si>
  <si>
    <t>CA-OS-04df</t>
  </si>
  <si>
    <t>Outsourced Party 6</t>
  </si>
  <si>
    <t>CA-OS-04dg</t>
  </si>
  <si>
    <t>Outsourced Party 7</t>
  </si>
  <si>
    <t>CA-OS-04dh</t>
  </si>
  <si>
    <t>Outsourced Party 8</t>
  </si>
  <si>
    <t>CA-OS-04di</t>
  </si>
  <si>
    <t>Outsourced Party 9</t>
  </si>
  <si>
    <t>CA-OS-04dj</t>
  </si>
  <si>
    <t>Outsourced Party 10</t>
  </si>
  <si>
    <t>CA-OS-04dk</t>
  </si>
  <si>
    <t>Outsourced Party 11</t>
  </si>
  <si>
    <t>CA-OS-04dl</t>
  </si>
  <si>
    <t>Outsourced Party 12</t>
  </si>
  <si>
    <t>CA-OS-04dm</t>
  </si>
  <si>
    <t>Outsourced Party 13</t>
  </si>
  <si>
    <t>CA-OS-04dn</t>
  </si>
  <si>
    <t>Outsourced Party 14</t>
  </si>
  <si>
    <t>CA-OS-04do</t>
  </si>
  <si>
    <t>Outsourced Party 15</t>
  </si>
  <si>
    <t>CA-OS-04ea</t>
  </si>
  <si>
    <t>CA-OS-04eb</t>
  </si>
  <si>
    <t>CA-OS-04ec</t>
  </si>
  <si>
    <t>CA-OS-04ed</t>
  </si>
  <si>
    <t>CA-OS-04ee</t>
  </si>
  <si>
    <t>CA-OS-04ef</t>
  </si>
  <si>
    <t>Commencement Date 6</t>
  </si>
  <si>
    <t>CA-OS-04eg</t>
  </si>
  <si>
    <t>Commencement Date 7</t>
  </si>
  <si>
    <t>CA-OS-04eh</t>
  </si>
  <si>
    <t>Commencement Date 8</t>
  </si>
  <si>
    <t>CA-OS-04ei</t>
  </si>
  <si>
    <t>Commencement Date 9</t>
  </si>
  <si>
    <t>CA-OS-04ej</t>
  </si>
  <si>
    <t>Commencement Date 10</t>
  </si>
  <si>
    <t>CA-OS-04ek</t>
  </si>
  <si>
    <t>Commencement Date 11</t>
  </si>
  <si>
    <t>CA-OS-04el</t>
  </si>
  <si>
    <t>Commencement Date 12</t>
  </si>
  <si>
    <t>CA-OS-04em</t>
  </si>
  <si>
    <t>Commencement Date 13</t>
  </si>
  <si>
    <t>CA-OS-04en</t>
  </si>
  <si>
    <t>Commencement Date 14</t>
  </si>
  <si>
    <t>CA-OS-04eo</t>
  </si>
  <si>
    <t>Commencement Date 15</t>
  </si>
  <si>
    <t>CA-OS-04fa</t>
  </si>
  <si>
    <t>CA-OS-04fb</t>
  </si>
  <si>
    <t>CA-OS-04fc</t>
  </si>
  <si>
    <t>CA-OS-04fd</t>
  </si>
  <si>
    <t>CA-OS-04fe</t>
  </si>
  <si>
    <t>CA-OS-04ff</t>
  </si>
  <si>
    <t>Termination Date 6</t>
  </si>
  <si>
    <t>CA-OS-04fg</t>
  </si>
  <si>
    <t>Termination Date 7</t>
  </si>
  <si>
    <t>CA-OS-04fh</t>
  </si>
  <si>
    <t>Termination Date 8</t>
  </si>
  <si>
    <t>CA-OS-04fi</t>
  </si>
  <si>
    <t>Termination Date 9</t>
  </si>
  <si>
    <t>CA-OS-04fj</t>
  </si>
  <si>
    <t>Termination Date 10</t>
  </si>
  <si>
    <t>CA-OS-04fk</t>
  </si>
  <si>
    <t>Termination Date 11</t>
  </si>
  <si>
    <t>CA-OS-04fl</t>
  </si>
  <si>
    <t>Termination Date 12</t>
  </si>
  <si>
    <t>CA-OS-04fm</t>
  </si>
  <si>
    <t>Termination Date 13</t>
  </si>
  <si>
    <t>CA-OS-04fn</t>
  </si>
  <si>
    <t>Termination Date 14</t>
  </si>
  <si>
    <t>CA-OS-04fo</t>
  </si>
  <si>
    <t>Termination Date 15</t>
  </si>
  <si>
    <t>CA-OS-04ga</t>
  </si>
  <si>
    <t>Is it Critical and/or Important?  1</t>
  </si>
  <si>
    <t>CA-OS-04gb</t>
  </si>
  <si>
    <t>Is it Critical and/or Important?  2</t>
  </si>
  <si>
    <t>CA-OS-04gc</t>
  </si>
  <si>
    <t>Is it Critical and/or Important?  3</t>
  </si>
  <si>
    <t>CA-OS-04gd</t>
  </si>
  <si>
    <t>Is it Critical and/or Important?  4</t>
  </si>
  <si>
    <t>CA-OS-04ge</t>
  </si>
  <si>
    <t>Is it Critical and/or Important?  5</t>
  </si>
  <si>
    <t>CA-OS-04gf</t>
  </si>
  <si>
    <t>Is it Critical and/or Important?  6</t>
  </si>
  <si>
    <t>CA-OS-04gg</t>
  </si>
  <si>
    <t>Is it Critical and/or Important?  7</t>
  </si>
  <si>
    <t>CA-OS-04gh</t>
  </si>
  <si>
    <t>Is it Critical and/or Important?  8</t>
  </si>
  <si>
    <t>CA-OS-04gi</t>
  </si>
  <si>
    <t>Is it Critical and/or Important?  9</t>
  </si>
  <si>
    <t>CA-OS-04gj</t>
  </si>
  <si>
    <t>Is it Critical and/or Important?  10</t>
  </si>
  <si>
    <t>CA-OS-04gk</t>
  </si>
  <si>
    <t>Is it Critical and/or Important?  11</t>
  </si>
  <si>
    <t>CA-OS-04gl</t>
  </si>
  <si>
    <t>Is it Critical and/or Important?  12</t>
  </si>
  <si>
    <t>CA-OS-04gm</t>
  </si>
  <si>
    <t>Is it Critical and/or Important?  13</t>
  </si>
  <si>
    <t>CA-OS-04gn</t>
  </si>
  <si>
    <t>Is it Critical and/or Important?  14</t>
  </si>
  <si>
    <t>CA-OS-04go</t>
  </si>
  <si>
    <t>Is it Critical and/or Important?  15</t>
  </si>
  <si>
    <t>CA-OS-04ha</t>
  </si>
  <si>
    <t>Is Sub-Outsourcing utilized? 1</t>
  </si>
  <si>
    <t>CA-OS-04hb</t>
  </si>
  <si>
    <t>Is Sub-Outsourcing utilized? 2</t>
  </si>
  <si>
    <t>CA-OS-04hc</t>
  </si>
  <si>
    <t>Is Sub-Outsourcing utilized? 3</t>
  </si>
  <si>
    <t>CA-OS-04hd</t>
  </si>
  <si>
    <t>Is Sub-Outsourcing utilized? 4</t>
  </si>
  <si>
    <t>CA-OS-04he</t>
  </si>
  <si>
    <t>Is Sub-Outsourcing utilized? 5</t>
  </si>
  <si>
    <t>CA-OS-04hf</t>
  </si>
  <si>
    <t>Is Sub-Outsourcing utilized? 6</t>
  </si>
  <si>
    <t>CA-OS-04hg</t>
  </si>
  <si>
    <t>Is Sub-Outsourcing utilized? 7</t>
  </si>
  <si>
    <t>CA-OS-04hh</t>
  </si>
  <si>
    <t>Is Sub-Outsourcing utilized? 8</t>
  </si>
  <si>
    <t>CA-OS-04hi</t>
  </si>
  <si>
    <t>Is Sub-Outsourcing utilized? 9</t>
  </si>
  <si>
    <t>CA-OS-04hj</t>
  </si>
  <si>
    <t>Is Sub-Outsourcing utilized? 10</t>
  </si>
  <si>
    <t>CA-OS-04hk</t>
  </si>
  <si>
    <t>Is Sub-Outsourcing utilized? 11</t>
  </si>
  <si>
    <t>CA-OS-04hl</t>
  </si>
  <si>
    <t>Is Sub-Outsourcing utilized? 12</t>
  </si>
  <si>
    <t>CA-OS-04hm</t>
  </si>
  <si>
    <t>Is Sub-Outsourcing utilized? 13</t>
  </si>
  <si>
    <t>CA-OS-04hn</t>
  </si>
  <si>
    <t>Is Sub-Outsourcing utilized? 14</t>
  </si>
  <si>
    <t>CA-OS-04ho</t>
  </si>
  <si>
    <t>Is Sub-Outsourcing utilized? 15</t>
  </si>
  <si>
    <t>Should the entity have any additional outsourced services/functions/individuals, kindly provide the above details in the below textbox:</t>
  </si>
  <si>
    <t>Clients' Details</t>
  </si>
  <si>
    <t>Total Number of Clients at the end of the Reporting Period</t>
  </si>
  <si>
    <t>CA-CD-01</t>
  </si>
  <si>
    <t>Active</t>
  </si>
  <si>
    <t>Dormant</t>
  </si>
  <si>
    <t>Inactive</t>
  </si>
  <si>
    <t xml:space="preserve">Business-to-Business </t>
  </si>
  <si>
    <t>Business-to-Consumer</t>
  </si>
  <si>
    <t>Active Clients by Residency at the end of the reporting period</t>
  </si>
  <si>
    <t>CA-CD-02</t>
  </si>
  <si>
    <t>For Active Clients only</t>
  </si>
  <si>
    <t xml:space="preserve">EU/EEA </t>
  </si>
  <si>
    <t xml:space="preserve">Note that the total here should match the total active clients in CA-CD-01 above. </t>
  </si>
  <si>
    <r>
      <t>Business-to-Business</t>
    </r>
    <r>
      <rPr>
        <i/>
        <sz val="10.5"/>
        <color theme="1"/>
        <rFont val="Roboto"/>
      </rPr>
      <t xml:space="preserve"> clients refers to corporate clients. </t>
    </r>
  </si>
  <si>
    <r>
      <t>Business-to-Consumer</t>
    </r>
    <r>
      <rPr>
        <i/>
        <sz val="10.5"/>
        <color theme="1"/>
        <rFont val="Roboto"/>
      </rPr>
      <t xml:space="preserve"> clients refers to non-corporate clients. </t>
    </r>
  </si>
  <si>
    <t>Active clients refer to clients which have performed at least one trade in the last 12 months</t>
  </si>
  <si>
    <t>Dormant clients refer to clients which, due to inactivity, require an additional process to 're-activate' their accounts prior to them accessing the services, other than custody and holding of Client Monies. (Thus Dormant clients may still have crypto-assets under custody or FIAT held by the Entity).</t>
  </si>
  <si>
    <t>Inactive clients refer to clients who have not utilised any service other than Custody or transferred FIAT to the Entity's client account. Thus, while clients may have crypto-assets or FIAT held with the CASP, if the previous criteria is met, they are to be reported Inactive (or Dormant should that criteria be met). For clarity's sake, in the Safekeeping and Custody sheets, all Clients for whom FIAT or Crypto-assets are held by the Entity are to be reported there independent of their activity status.</t>
  </si>
  <si>
    <t>Clients' Accounts</t>
  </si>
  <si>
    <t>CA-CD-03</t>
  </si>
  <si>
    <t>Maximum number of accounts per client</t>
  </si>
  <si>
    <t>CA-CD-04</t>
  </si>
  <si>
    <t>Provide the rationale for clients having multiple accounts</t>
  </si>
  <si>
    <t>CA-CD-05</t>
  </si>
  <si>
    <t>Total number of accounts</t>
  </si>
  <si>
    <t>CA-CD-06</t>
  </si>
  <si>
    <t>Number of clients having multiple accounts</t>
  </si>
  <si>
    <t>CA-CD-07</t>
  </si>
  <si>
    <t>Number of Dormant Accounts</t>
  </si>
  <si>
    <t>Corporate Entities</t>
  </si>
  <si>
    <t>CA-CD-08</t>
  </si>
  <si>
    <t>Number of Corporate Entities, of which are;</t>
  </si>
  <si>
    <t>(i) Market makers/liquidity providers</t>
  </si>
  <si>
    <t>(ii) Gaming and Betting</t>
  </si>
  <si>
    <t>(iii) Financial and Insurance</t>
  </si>
  <si>
    <t>(iv) All other corporate entities</t>
  </si>
  <si>
    <t>Client Jurisdictions</t>
  </si>
  <si>
    <t>CA-CD-09</t>
  </si>
  <si>
    <t xml:space="preserve">Does the entity have clients outside of the EU/EEA ? </t>
  </si>
  <si>
    <t>CA-CD-10</t>
  </si>
  <si>
    <t>Total number of jurisdictions where the Entity is providing its services</t>
  </si>
  <si>
    <t>Number of EU/EEA jurisdictions where the Entity provides its services</t>
  </si>
  <si>
    <t>Number of RoW jurisdictions where the Entity provides its services</t>
  </si>
  <si>
    <t>The entity has indicated clients outside the EU/EEA in CA-CD-09</t>
  </si>
  <si>
    <t>CA-CD-11</t>
  </si>
  <si>
    <t>Indicate the top 10 countries (outside of the EU/EEA), where the entity has the most clients, as well as the corresponding number of clients in said countries</t>
  </si>
  <si>
    <t>Kindly indicate each country only once.</t>
  </si>
  <si>
    <t>Clients (#)</t>
  </si>
  <si>
    <t xml:space="preserve">Kindly adjust the order such that the number of clients is descending. </t>
  </si>
  <si>
    <r>
      <rPr>
        <i/>
        <sz val="11"/>
        <color theme="1"/>
        <rFont val="Roboto"/>
      </rPr>
      <t xml:space="preserve">Most Clients         </t>
    </r>
    <r>
      <rPr>
        <b/>
        <i/>
        <sz val="11"/>
        <color theme="1"/>
        <rFont val="Roboto"/>
      </rPr>
      <t>1</t>
    </r>
  </si>
  <si>
    <r>
      <rPr>
        <i/>
        <sz val="11"/>
        <color theme="1"/>
        <rFont val="Roboto"/>
      </rPr>
      <t xml:space="preserve">Least Clients        </t>
    </r>
    <r>
      <rPr>
        <b/>
        <i/>
        <sz val="11"/>
        <color theme="1"/>
        <rFont val="Roboto"/>
      </rPr>
      <t>10</t>
    </r>
  </si>
  <si>
    <t>Customer Risk Assessment</t>
  </si>
  <si>
    <t>CA-CD-12</t>
  </si>
  <si>
    <r>
      <t xml:space="preserve">Number of risk ranks </t>
    </r>
    <r>
      <rPr>
        <i/>
        <sz val="11"/>
        <color theme="1"/>
        <rFont val="Roboto"/>
      </rPr>
      <t>(e.g. 3: Low - Medium - High)</t>
    </r>
  </si>
  <si>
    <t>CA-CD-13</t>
  </si>
  <si>
    <t>What is the Highest Acceptable risk rank?</t>
  </si>
  <si>
    <t>CA-CD-14</t>
  </si>
  <si>
    <t>Number of clients assigned the highest acceptable risk rank</t>
  </si>
  <si>
    <t>Clients' Onboarding</t>
  </si>
  <si>
    <t>CA-CD-15</t>
  </si>
  <si>
    <t>Number of clients onboarded during the reporting period</t>
  </si>
  <si>
    <t>CA-CD-16</t>
  </si>
  <si>
    <t>Number of clients refused onboarding during the reporting period</t>
  </si>
  <si>
    <t>CA-CD-17</t>
  </si>
  <si>
    <t>Number of client relationships terminated during the reporting period</t>
  </si>
  <si>
    <t>Relationships terminated due to concerns or other decisions taken by the Entity</t>
  </si>
  <si>
    <t>CA-CD-18</t>
  </si>
  <si>
    <t>Number of clients on whom EDD was applied during the reporting period</t>
  </si>
  <si>
    <t>DM-CL</t>
  </si>
  <si>
    <t>CA-CD-01a</t>
  </si>
  <si>
    <t xml:space="preserve">Active - Business-to-Business </t>
  </si>
  <si>
    <t>CA-CD-01b</t>
  </si>
  <si>
    <t>Active - Business-to-Consumer</t>
  </si>
  <si>
    <t>CA-CD-01c</t>
  </si>
  <si>
    <t>Active-Total</t>
  </si>
  <si>
    <t>CA-CD-01d</t>
  </si>
  <si>
    <t xml:space="preserve">Dormant - Business-to-Business </t>
  </si>
  <si>
    <t>CA-CD-01e</t>
  </si>
  <si>
    <t>Dormant - Business-to-Consumer</t>
  </si>
  <si>
    <t>CA-CD-01f</t>
  </si>
  <si>
    <t>Dormant-Total</t>
  </si>
  <si>
    <t>CA-CD-01g</t>
  </si>
  <si>
    <t xml:space="preserve">Inactive - Business-to-Business </t>
  </si>
  <si>
    <t>CA-CD-01h</t>
  </si>
  <si>
    <t>Inactive - Business-to-Consumer</t>
  </si>
  <si>
    <t>CA-CD-01i</t>
  </si>
  <si>
    <t>Inactive-Total</t>
  </si>
  <si>
    <t>CA-CD-01j</t>
  </si>
  <si>
    <t xml:space="preserve">Total - Business-to-Business </t>
  </si>
  <si>
    <t>CA-CD-01k</t>
  </si>
  <si>
    <t>Total - Business-to-Consumer</t>
  </si>
  <si>
    <t>CA-CD-01l</t>
  </si>
  <si>
    <t>Total-Total</t>
  </si>
  <si>
    <t>CA-CD-02a</t>
  </si>
  <si>
    <t xml:space="preserve">Malta - Business-to-Business </t>
  </si>
  <si>
    <t>CA-CD-02b</t>
  </si>
  <si>
    <t>Malta - Business-to-Consumer</t>
  </si>
  <si>
    <t>CA-CD-02c</t>
  </si>
  <si>
    <t>Malta-Total</t>
  </si>
  <si>
    <t>CA-CD-02d</t>
  </si>
  <si>
    <t xml:space="preserve">EU/EEA - Business-to-Business </t>
  </si>
  <si>
    <t>CA-CD-02e</t>
  </si>
  <si>
    <t>EU/EEA - Business-to-Consumer</t>
  </si>
  <si>
    <t>CA-CD-02f</t>
  </si>
  <si>
    <t>EU/EEA-Total</t>
  </si>
  <si>
    <t>CA-CD-02g</t>
  </si>
  <si>
    <t xml:space="preserve">RoW - Business-to-Business </t>
  </si>
  <si>
    <t>CA-CD-02h</t>
  </si>
  <si>
    <t>RoW - Business-to-Consumer</t>
  </si>
  <si>
    <t>CA-CD-02i</t>
  </si>
  <si>
    <t>RoW-Total</t>
  </si>
  <si>
    <t>CA-CD-02j</t>
  </si>
  <si>
    <t>CA-CD-02k</t>
  </si>
  <si>
    <t>CA-CD-02l</t>
  </si>
  <si>
    <t>CA-CD-08a</t>
  </si>
  <si>
    <t>Number of Corporate Entities Malta</t>
  </si>
  <si>
    <t>CA-CD-08a1</t>
  </si>
  <si>
    <t>Market makers/liquity providers Malta</t>
  </si>
  <si>
    <t>CA-CD-08a2</t>
  </si>
  <si>
    <t>Gaming and Betting Malta</t>
  </si>
  <si>
    <t>CA-CD-08a3</t>
  </si>
  <si>
    <t>Financial and Insurance Malta</t>
  </si>
  <si>
    <t>CA-CD-08a4</t>
  </si>
  <si>
    <t>All other corporate entities Malta</t>
  </si>
  <si>
    <t>CA-CD-08b</t>
  </si>
  <si>
    <t>Number of Corporate Entities EU/EEA</t>
  </si>
  <si>
    <t>CA-CD-08b1</t>
  </si>
  <si>
    <t>Market makers/liquity providers EU/EEA</t>
  </si>
  <si>
    <t>CA-CD-08b2</t>
  </si>
  <si>
    <t>Gaming and Betting EU/EEA</t>
  </si>
  <si>
    <t>CA-CD-08b3</t>
  </si>
  <si>
    <t>Financial and Insurance EU/EEA</t>
  </si>
  <si>
    <t>CA-CD-08b4</t>
  </si>
  <si>
    <t>All other corporate entities EU/EEA</t>
  </si>
  <si>
    <t>CA-CD-08c</t>
  </si>
  <si>
    <t>Number of Corporate Entities RoW</t>
  </si>
  <si>
    <t>CA-CD-08c1</t>
  </si>
  <si>
    <t>Market makers/liquity providers RoW</t>
  </si>
  <si>
    <t>CA-CD-08c2</t>
  </si>
  <si>
    <t>Gaming and Betting RoW</t>
  </si>
  <si>
    <t>CA-CD-08c3</t>
  </si>
  <si>
    <t>Financial and Insurance RoW</t>
  </si>
  <si>
    <t>CA-CD-08c4</t>
  </si>
  <si>
    <t>All other corporate entities RoW</t>
  </si>
  <si>
    <t>CA-CD-08d</t>
  </si>
  <si>
    <t>Number of Corporate Entities Total</t>
  </si>
  <si>
    <t>CA-CD-08d1</t>
  </si>
  <si>
    <t>Market makers/liquity providers Total</t>
  </si>
  <si>
    <t>CA-CD-08d2</t>
  </si>
  <si>
    <t>Gaming and Betting Total</t>
  </si>
  <si>
    <t>CA-CD-08d3</t>
  </si>
  <si>
    <t>Financial and Insurance Total</t>
  </si>
  <si>
    <t>CA-CD-08d4</t>
  </si>
  <si>
    <t>All other corporate entities Total</t>
  </si>
  <si>
    <t xml:space="preserve">Does the entity have clients outside of the EU/EEA? </t>
  </si>
  <si>
    <t>CA-CD-10a</t>
  </si>
  <si>
    <t>Total number of jurisdictions where the Entity is providing its services:</t>
  </si>
  <si>
    <t>CA-CD-10b</t>
  </si>
  <si>
    <t>CA-CD-10c</t>
  </si>
  <si>
    <t>CA-CD-11a</t>
  </si>
  <si>
    <t>CA-CD-11b</t>
  </si>
  <si>
    <t>CA-CD-11c</t>
  </si>
  <si>
    <t>CA-CD-11d</t>
  </si>
  <si>
    <t>Country 4</t>
  </si>
  <si>
    <t>CA-CD-11e</t>
  </si>
  <si>
    <t>Country 5</t>
  </si>
  <si>
    <t>CA-CD-11f</t>
  </si>
  <si>
    <t>Country 6</t>
  </si>
  <si>
    <t>CA-CD-11g</t>
  </si>
  <si>
    <t>Country 7</t>
  </si>
  <si>
    <t>CA-CD-11h</t>
  </si>
  <si>
    <t>Country 8</t>
  </si>
  <si>
    <t>CA-CD-11i</t>
  </si>
  <si>
    <t>Country 9</t>
  </si>
  <si>
    <t>CA-CD-11j</t>
  </si>
  <si>
    <t>Country 10</t>
  </si>
  <si>
    <t>CA-CD-11k</t>
  </si>
  <si>
    <t>Clients 1</t>
  </si>
  <si>
    <t>CA-CD-11l</t>
  </si>
  <si>
    <t>Clients 2</t>
  </si>
  <si>
    <t>CA-CD-11m</t>
  </si>
  <si>
    <t>Clients 3</t>
  </si>
  <si>
    <t>CA-CD-11n</t>
  </si>
  <si>
    <t>Clients 4</t>
  </si>
  <si>
    <t>CA-CD-11o</t>
  </si>
  <si>
    <t>Clients 5</t>
  </si>
  <si>
    <t>CA-CD-11p</t>
  </si>
  <si>
    <t>Clients 6</t>
  </si>
  <si>
    <t>CA-CD-11q</t>
  </si>
  <si>
    <t>Clients 7</t>
  </si>
  <si>
    <t>CA-CD-11r</t>
  </si>
  <si>
    <t>Clients 8</t>
  </si>
  <si>
    <t>CA-CD-11s</t>
  </si>
  <si>
    <t>Clients 9</t>
  </si>
  <si>
    <t>CA-CD-11t</t>
  </si>
  <si>
    <t>Clients 10</t>
  </si>
  <si>
    <t>CA-CD-11u</t>
  </si>
  <si>
    <t>Total clients</t>
  </si>
  <si>
    <t>Number of risk ranks (e.g. 3: Low - Medium - High)</t>
  </si>
  <si>
    <t>CA-CD-15a</t>
  </si>
  <si>
    <t>CA-CD-15b</t>
  </si>
  <si>
    <t>CA-CD-15c</t>
  </si>
  <si>
    <t>CA-CD-15d</t>
  </si>
  <si>
    <t>CA-CD-15e</t>
  </si>
  <si>
    <t>CA-CD-15f</t>
  </si>
  <si>
    <t>CA-CD-15g</t>
  </si>
  <si>
    <t>CA-CD-15h</t>
  </si>
  <si>
    <t>CA-CD-15i</t>
  </si>
  <si>
    <t>CA-CD-15j</t>
  </si>
  <si>
    <t>CA-CD-15k</t>
  </si>
  <si>
    <t>CA-CD-15l</t>
  </si>
  <si>
    <t>CA-CD-16a</t>
  </si>
  <si>
    <t>CA-CD-16b</t>
  </si>
  <si>
    <t>CA-CD-16c</t>
  </si>
  <si>
    <t>CA-CD-16d</t>
  </si>
  <si>
    <t>CA-CD-16e</t>
  </si>
  <si>
    <t>CA-CD-16f</t>
  </si>
  <si>
    <t>CA-CD-16g</t>
  </si>
  <si>
    <t>CA-CD-16h</t>
  </si>
  <si>
    <t>CA-CD-16i</t>
  </si>
  <si>
    <t>CA-CD-16j</t>
  </si>
  <si>
    <t>CA-CD-16k</t>
  </si>
  <si>
    <t>CA-CD-16l</t>
  </si>
  <si>
    <t>CA-CD-17a</t>
  </si>
  <si>
    <t>CA-CD-17b</t>
  </si>
  <si>
    <t>CA-CD-17c</t>
  </si>
  <si>
    <t>CA-CD-17d</t>
  </si>
  <si>
    <t>CA-CD-17e</t>
  </si>
  <si>
    <t>CA-CD-17f</t>
  </si>
  <si>
    <t>CA-CD-17g</t>
  </si>
  <si>
    <t>CA-CD-17h</t>
  </si>
  <si>
    <t>CA-CD-17i</t>
  </si>
  <si>
    <t>CA-CD-17j</t>
  </si>
  <si>
    <t>CA-CD-17k</t>
  </si>
  <si>
    <t>CA-CD-17l</t>
  </si>
  <si>
    <t>CA-CD-18a</t>
  </si>
  <si>
    <t>CA-CD-18b</t>
  </si>
  <si>
    <t>CA-CD-18c</t>
  </si>
  <si>
    <t>CA-CD-18d</t>
  </si>
  <si>
    <t>CA-CD-18e</t>
  </si>
  <si>
    <t>CA-CD-18f</t>
  </si>
  <si>
    <t>CA-CD-18g</t>
  </si>
  <si>
    <t>CA-CD-18h</t>
  </si>
  <si>
    <t>CA-CD-18i</t>
  </si>
  <si>
    <t>CA-CD-18j</t>
  </si>
  <si>
    <t>CA-CD-18k</t>
  </si>
  <si>
    <t>CA-CD-18l</t>
  </si>
  <si>
    <t>CA-PS-1</t>
  </si>
  <si>
    <t xml:space="preserve">Does the entity passport its services across the EU/EEA? </t>
  </si>
  <si>
    <t>CA-PS-2</t>
  </si>
  <si>
    <t>Kindly provide the following information regarding the entity's passported services during the reporting period (in reporting currency)</t>
  </si>
  <si>
    <t xml:space="preserve">EU/EEA Member States </t>
  </si>
  <si>
    <t>Exchange of Crypto-Assets for other Crypto-Assets</t>
  </si>
  <si>
    <t>Transfer of Crypto-Assets</t>
  </si>
  <si>
    <r>
      <rPr>
        <b/>
        <sz val="11"/>
        <color theme="1"/>
        <rFont val="Roboto"/>
      </rPr>
      <t xml:space="preserve">Total </t>
    </r>
    <r>
      <rPr>
        <sz val="11"/>
        <color theme="1"/>
        <rFont val="Roboto"/>
      </rPr>
      <t>number of  clients</t>
    </r>
  </si>
  <si>
    <r>
      <t xml:space="preserve">Number of </t>
    </r>
    <r>
      <rPr>
        <b/>
        <sz val="11"/>
        <color theme="1"/>
        <rFont val="Roboto"/>
      </rPr>
      <t>active</t>
    </r>
    <r>
      <rPr>
        <sz val="11"/>
        <color theme="1"/>
        <rFont val="Roboto"/>
      </rPr>
      <t xml:space="preserve"> clients</t>
    </r>
  </si>
  <si>
    <t>Value of assets held under custody</t>
  </si>
  <si>
    <t>Trade value for the reporting period</t>
  </si>
  <si>
    <t>Value of trades on own account during the reporting period</t>
  </si>
  <si>
    <t>Value of orders executed on behalf of clients</t>
  </si>
  <si>
    <t>Value of orders transmitted for execution on behalf of clients</t>
  </si>
  <si>
    <t>Number of clients to whom investment advice was issued</t>
  </si>
  <si>
    <t>Value of crypto-assets under management at the end of reporting period</t>
  </si>
  <si>
    <t>Value of crypto-assets transferred during the reporting period</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</si>
  <si>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</si>
  <si>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</si>
  <si>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</si>
  <si>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</si>
  <si>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</si>
  <si>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</si>
  <si>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</si>
  <si>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</si>
  <si>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</si>
  <si>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</si>
  <si>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</si>
  <si>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</si>
  <si>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</si>
  <si>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</si>
  <si>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</si>
  <si>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</si>
  <si>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</si>
  <si>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</si>
  <si>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</si>
  <si>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</si>
  <si>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Netherlands</t>
  </si>
  <si>
    <t>Norway</t>
  </si>
  <si>
    <t>Poland</t>
  </si>
  <si>
    <t>Portugal</t>
  </si>
  <si>
    <t>Romania</t>
  </si>
  <si>
    <t>Slovakia</t>
  </si>
  <si>
    <t>Slovenia</t>
  </si>
  <si>
    <t>Spain</t>
  </si>
  <si>
    <t>Sweden</t>
  </si>
  <si>
    <t>DM-PS</t>
  </si>
  <si>
    <t xml:space="preserve">Does the entity passport its services across the EU? </t>
  </si>
  <si>
    <t>Kindly provide the following information regarding the entity's passported services during the reporting period (in reporting currency);</t>
  </si>
  <si>
    <t>CA-PS-2a1</t>
  </si>
  <si>
    <t>Number of  Clients - Austria</t>
  </si>
  <si>
    <t>CA-PS-2a2</t>
  </si>
  <si>
    <t>Number of  Clients - Belgium</t>
  </si>
  <si>
    <t>CA-PS-2a3</t>
  </si>
  <si>
    <t>Number of  Clients - Bulgaria</t>
  </si>
  <si>
    <t>CA-PS-2a4</t>
  </si>
  <si>
    <t>Number of  Clients - Croatia</t>
  </si>
  <si>
    <t>CA-PS-2a5</t>
  </si>
  <si>
    <t>Number of  Clients - Cyprus</t>
  </si>
  <si>
    <t>CA-PS-2a6</t>
  </si>
  <si>
    <t>Number of  Clients - Czech Republic</t>
  </si>
  <si>
    <t>CA-PS-2a7</t>
  </si>
  <si>
    <t>Number of  Clients - Denmark</t>
  </si>
  <si>
    <t>CA-PS-2a8</t>
  </si>
  <si>
    <t>Number of  Clients - Estonia</t>
  </si>
  <si>
    <t>CA-PS-2a9</t>
  </si>
  <si>
    <t>Number of  Clients - Finland</t>
  </si>
  <si>
    <t>CA-PS-2a10</t>
  </si>
  <si>
    <t>Number of  Clients - France</t>
  </si>
  <si>
    <t>CA-PS-2a11</t>
  </si>
  <si>
    <t>Number of  Clients - Germany</t>
  </si>
  <si>
    <t>CA-PS-2a12</t>
  </si>
  <si>
    <t>Number of  Clients - Greece</t>
  </si>
  <si>
    <t>CA-PS-2a13</t>
  </si>
  <si>
    <t>Number of  Clients - Hungary</t>
  </si>
  <si>
    <t>CA-PS-2a14</t>
  </si>
  <si>
    <t>Number of  Clients - Iceland</t>
  </si>
  <si>
    <t>CA-PS-2a15</t>
  </si>
  <si>
    <t>Number of Clients - Ireland</t>
  </si>
  <si>
    <t>CA-PS-2a16</t>
  </si>
  <si>
    <t>Number of Clients - Italy</t>
  </si>
  <si>
    <t>CA-PS-2a17</t>
  </si>
  <si>
    <t>Number of Clients - Latvia</t>
  </si>
  <si>
    <t>CA-PS-2a18</t>
  </si>
  <si>
    <t>Number of Clients - Liechtenstein</t>
  </si>
  <si>
    <t>CA-PS-2a19</t>
  </si>
  <si>
    <t>Number of Clients - Lithuania</t>
  </si>
  <si>
    <t>CA-PS-2a20</t>
  </si>
  <si>
    <t>Number of Clients - Luxembourg</t>
  </si>
  <si>
    <t>CA-PS-2a21</t>
  </si>
  <si>
    <t>Number of Clients - Netherlands</t>
  </si>
  <si>
    <t>CA-PS-2a22</t>
  </si>
  <si>
    <t>Number of Clients - Norway</t>
  </si>
  <si>
    <t>CA-PS-2a23</t>
  </si>
  <si>
    <t>Number of Clients - Poland</t>
  </si>
  <si>
    <t>CA-PS-2a24</t>
  </si>
  <si>
    <t>Number of Clients - Portugal</t>
  </si>
  <si>
    <t>CA-PS-2a25</t>
  </si>
  <si>
    <t>Number of Clients - Romania</t>
  </si>
  <si>
    <t>CA-PS-2a26</t>
  </si>
  <si>
    <t>Number of Clients - Slovakia</t>
  </si>
  <si>
    <t>CA-PS-2a27</t>
  </si>
  <si>
    <t>Number of Clients - Slovenia</t>
  </si>
  <si>
    <t>CA-PS-2a28</t>
  </si>
  <si>
    <t>Number of Clients - Spain</t>
  </si>
  <si>
    <t>CA-PS-2a29</t>
  </si>
  <si>
    <t>Number of Clients - Sweden</t>
  </si>
  <si>
    <t>CA-PS-2a30</t>
  </si>
  <si>
    <t>Number of Clients - Total</t>
  </si>
  <si>
    <t>CA-PS-2a31</t>
  </si>
  <si>
    <t>Number of Clients - Malta</t>
  </si>
  <si>
    <t>CA-PS-2b1</t>
  </si>
  <si>
    <t>Value of assets held under custody  - Austria</t>
  </si>
  <si>
    <t>CA-PS-2b2</t>
  </si>
  <si>
    <t>Value of assets held under custody  - Belgium</t>
  </si>
  <si>
    <t>CA-PS-2b3</t>
  </si>
  <si>
    <t>Value of assets held under custody  - Bulgaria</t>
  </si>
  <si>
    <t>CA-PS-2b4</t>
  </si>
  <si>
    <t>Value of assets held under custody  - Croatia</t>
  </si>
  <si>
    <t>CA-PS-2b5</t>
  </si>
  <si>
    <t>Value of assets held under custody  - Cyprus</t>
  </si>
  <si>
    <t>CA-PS-2b6</t>
  </si>
  <si>
    <t>Value of assets held under custody  - Czech Republic</t>
  </si>
  <si>
    <t>CA-PS-2b7</t>
  </si>
  <si>
    <t>Value of assets held under custody  - Denmark</t>
  </si>
  <si>
    <t>CA-PS-2b8</t>
  </si>
  <si>
    <t>Value of assets held under custody  - Estonia</t>
  </si>
  <si>
    <t>CA-PS-2b9</t>
  </si>
  <si>
    <t>Value of assets held under custody  - Finland</t>
  </si>
  <si>
    <t>CA-PS-2b10</t>
  </si>
  <si>
    <t>Value of assets held under custody  - France</t>
  </si>
  <si>
    <t>CA-PS-2b11</t>
  </si>
  <si>
    <t>Value of assets held under custody  - Germany</t>
  </si>
  <si>
    <t>CA-PS-2b12</t>
  </si>
  <si>
    <t>Value of assets held under custody  - Greece</t>
  </si>
  <si>
    <t>CA-PS-2b13</t>
  </si>
  <si>
    <t>Value of assets held under custody  - Hungary</t>
  </si>
  <si>
    <t>CA-PS-2b14</t>
  </si>
  <si>
    <t>Value of assets held under custody  - Iceland</t>
  </si>
  <si>
    <t>CA-PS-2b15</t>
  </si>
  <si>
    <t>Value of assets held under custody  - Ireland</t>
  </si>
  <si>
    <t>CA-PS-2b16</t>
  </si>
  <si>
    <t>Value of assets held under custody  - Italy</t>
  </si>
  <si>
    <t>CA-PS-2b17</t>
  </si>
  <si>
    <t>Value of assets held under custody  - Latvia</t>
  </si>
  <si>
    <t>CA-PS-2b18</t>
  </si>
  <si>
    <t>Value of assets held under custody  - Liechtenstein</t>
  </si>
  <si>
    <t>CA-PS-2b19</t>
  </si>
  <si>
    <t>Value of assets held under custody  - Lithuania</t>
  </si>
  <si>
    <t>CA-PS-2b20</t>
  </si>
  <si>
    <t>Value of assets held under custody  - Luxembourg</t>
  </si>
  <si>
    <t>CA-PS-2b21</t>
  </si>
  <si>
    <t>Value of assets held under custody  - Netherlands</t>
  </si>
  <si>
    <t>CA-PS-2b22</t>
  </si>
  <si>
    <t>Value of assets held under custody  - Norway</t>
  </si>
  <si>
    <t>CA-PS-2b23</t>
  </si>
  <si>
    <t>Value of assets held under custody  - Poland</t>
  </si>
  <si>
    <t>CA-PS-2b24</t>
  </si>
  <si>
    <t>Value of assets held under custody  - Portugal</t>
  </si>
  <si>
    <t>CA-PS-2b25</t>
  </si>
  <si>
    <t>Value of assets held under custody  - Romania</t>
  </si>
  <si>
    <t>CA-PS-2b26</t>
  </si>
  <si>
    <t>Value of assets held under custody  - Slovakia</t>
  </si>
  <si>
    <t>CA-PS-2b27</t>
  </si>
  <si>
    <t>Value of assets held under custody  - Slovenia</t>
  </si>
  <si>
    <t>CA-PS-2b28</t>
  </si>
  <si>
    <t>Value of assets held under custody  - Spain</t>
  </si>
  <si>
    <t>CA-PS-2b29</t>
  </si>
  <si>
    <t>Value of assets held under custody  - Sweden</t>
  </si>
  <si>
    <t>CA-PS-2b30</t>
  </si>
  <si>
    <t>Value of assets held under custody  - Total</t>
  </si>
  <si>
    <t>CA-PS-2b31</t>
  </si>
  <si>
    <t>Value of assets held under custody  - Malta</t>
  </si>
  <si>
    <t>CA-PS-2c1</t>
  </si>
  <si>
    <t>Trade value for the reporting period - Austria</t>
  </si>
  <si>
    <t>CA-PS-2c2</t>
  </si>
  <si>
    <t>Trade value for the reporting period - Belgium</t>
  </si>
  <si>
    <t>CA-PS-2c3</t>
  </si>
  <si>
    <t>Trade value for the reporting period - Bulgaria</t>
  </si>
  <si>
    <t>CA-PS-2c4</t>
  </si>
  <si>
    <t>Trade value for the reporting period - Croatia</t>
  </si>
  <si>
    <t>CA-PS-2c5</t>
  </si>
  <si>
    <t>Trade value for the reporting period - Cyprus</t>
  </si>
  <si>
    <t>CA-PS-2c6</t>
  </si>
  <si>
    <t>Trade value for the reporting period - Czech Republic</t>
  </si>
  <si>
    <t>CA-PS-2c7</t>
  </si>
  <si>
    <t>Trade value for the reporting period - Denmark</t>
  </si>
  <si>
    <t>CA-PS-2c8</t>
  </si>
  <si>
    <t>Trade value for the reporting period - Estonia</t>
  </si>
  <si>
    <t>CA-PS-2c9</t>
  </si>
  <si>
    <t>Trade value for the reporting period - Finland</t>
  </si>
  <si>
    <t>CA-PS-2c10</t>
  </si>
  <si>
    <t>Trade value for the reporting period - France</t>
  </si>
  <si>
    <t>CA-PS-2c11</t>
  </si>
  <si>
    <t>Trade value for the reporting period - Germany</t>
  </si>
  <si>
    <t>CA-PS-2c12</t>
  </si>
  <si>
    <t>Trade value for the reporting period - Greece</t>
  </si>
  <si>
    <t>CA-PS-2c13</t>
  </si>
  <si>
    <t>Trade value for the reporting period - Hungary</t>
  </si>
  <si>
    <t>CA-PS-2c14</t>
  </si>
  <si>
    <t>Trade value for the reporting period - Iceland</t>
  </si>
  <si>
    <t>CA-PS-2c15</t>
  </si>
  <si>
    <t>Trade value for the reporting period - Ireland</t>
  </si>
  <si>
    <t>CA-PS-2c16</t>
  </si>
  <si>
    <t>Trade value for the reporting period - Italy</t>
  </si>
  <si>
    <t>CA-PS-2c17</t>
  </si>
  <si>
    <t>Trade value for the reporting period - Latvia</t>
  </si>
  <si>
    <t>CA-PS-2c18</t>
  </si>
  <si>
    <t>Trade value for the reporting period - Liechtenstein</t>
  </si>
  <si>
    <t>CA-PS-2c19</t>
  </si>
  <si>
    <t>Trade value for the reporting period - Lithuania</t>
  </si>
  <si>
    <t>CA-PS-2c20</t>
  </si>
  <si>
    <t>Trade value for the reporting period - Luxembourg</t>
  </si>
  <si>
    <t>CA-PS-2c21</t>
  </si>
  <si>
    <t>Trade value for the reporting period - Netherlands</t>
  </si>
  <si>
    <t>CA-PS-2c22</t>
  </si>
  <si>
    <t>Trade value for the reporting period - Norway</t>
  </si>
  <si>
    <t>CA-PS-2c23</t>
  </si>
  <si>
    <t>Trade value for the reporting period - Poland</t>
  </si>
  <si>
    <t>CA-PS-2c24</t>
  </si>
  <si>
    <t>Trade value for the reporting period - Portugal</t>
  </si>
  <si>
    <t>CA-PS-2c25</t>
  </si>
  <si>
    <t>Trade value for the reporting period - Romania</t>
  </si>
  <si>
    <t>CA-PS-2c26</t>
  </si>
  <si>
    <t>Trade value for the reporting period - Slovakia</t>
  </si>
  <si>
    <t>CA-PS-2c27</t>
  </si>
  <si>
    <t>Trade value for the reporting period - Slovenia</t>
  </si>
  <si>
    <t>CA-PS-2c28</t>
  </si>
  <si>
    <t>Trade value for the reporting period - Spain</t>
  </si>
  <si>
    <t>CA-PS-2c29</t>
  </si>
  <si>
    <t>Trade value for the reporting period - Sweden</t>
  </si>
  <si>
    <t>CA-PS-2c30</t>
  </si>
  <si>
    <t>Trade value for the reporting period - Total</t>
  </si>
  <si>
    <t>CA-PS-2c31</t>
  </si>
  <si>
    <t>Trade value for the reporting period - Malta</t>
  </si>
  <si>
    <t>CA-PS-2d1</t>
  </si>
  <si>
    <t>Value of trades on own account during the reporting period - Austria</t>
  </si>
  <si>
    <t>CA-PS-2d2</t>
  </si>
  <si>
    <t>Value of trades on own account during the reporting period - Belgium</t>
  </si>
  <si>
    <t>CA-PS-2d3</t>
  </si>
  <si>
    <t>Value of trades on own account during the reporting period - Bulgaria</t>
  </si>
  <si>
    <t>CA-PS-2d4</t>
  </si>
  <si>
    <t>Value of trades on own account during the reporting period - Croatia</t>
  </si>
  <si>
    <t>CA-PS-2d5</t>
  </si>
  <si>
    <t>Value of trades on own account during the reporting period - Cyprus</t>
  </si>
  <si>
    <t>CA-PS-2d6</t>
  </si>
  <si>
    <t>Value of trades on own account during the reporting period - Czech Republic</t>
  </si>
  <si>
    <t>CA-PS-2d7</t>
  </si>
  <si>
    <t>Value of trades on own account during the reporting period - Denmark</t>
  </si>
  <si>
    <t>CA-PS-2d8</t>
  </si>
  <si>
    <t>Value of trades on own account during the reporting period - Estonia</t>
  </si>
  <si>
    <t>CA-PS-2d9</t>
  </si>
  <si>
    <t>Value of trades on own account during the reporting period - Finland</t>
  </si>
  <si>
    <t>CA-PS-2d10</t>
  </si>
  <si>
    <t>Value of trades on own account during the reporting period - France</t>
  </si>
  <si>
    <t>CA-PS-2d11</t>
  </si>
  <si>
    <t>Value of trades on own account during the reporting period - Germany</t>
  </si>
  <si>
    <t>CA-PS-2d12</t>
  </si>
  <si>
    <t>Value of trades on own account during the reporting period - Greece</t>
  </si>
  <si>
    <t>CA-PS-2d13</t>
  </si>
  <si>
    <t>Value of trades on own account during the reporting period - Hungary</t>
  </si>
  <si>
    <t>CA-PS-2d14</t>
  </si>
  <si>
    <t>Value of trades on own account during the reporting period - Iceland</t>
  </si>
  <si>
    <t>CA-PS-2d15</t>
  </si>
  <si>
    <t>Value of trades on own account during the reporting period - Ireland</t>
  </si>
  <si>
    <t>CA-PS-2d16</t>
  </si>
  <si>
    <t>Value of trades on own account during the reporting period - Italy</t>
  </si>
  <si>
    <t>CA-PS-2d17</t>
  </si>
  <si>
    <t>Value of trades on own account during the reporting period - Latvia</t>
  </si>
  <si>
    <t>CA-PS-2d18</t>
  </si>
  <si>
    <t>Value of trades on own account during the reporting period - Liechtenstein</t>
  </si>
  <si>
    <t>CA-PS-2d19</t>
  </si>
  <si>
    <t>Value of trades on own account during the reporting period - Lithuania</t>
  </si>
  <si>
    <t>CA-PS-2d20</t>
  </si>
  <si>
    <t>Value of trades on own account during the reporting period - Luxembourg</t>
  </si>
  <si>
    <t>CA-PS-2d21</t>
  </si>
  <si>
    <t>Value of trades on own account during the reporting period - Netherlands</t>
  </si>
  <si>
    <t>CA-PS-2d22</t>
  </si>
  <si>
    <t>Value of trades on own account during the reporting period - Norway</t>
  </si>
  <si>
    <t>CA-PS-2d23</t>
  </si>
  <si>
    <t>Value of trades on own account during the reporting period - Poland</t>
  </si>
  <si>
    <t>CA-PS-2d24</t>
  </si>
  <si>
    <t>Value of trades on own account during the reporting period - Portugal</t>
  </si>
  <si>
    <t>CA-PS-2d25</t>
  </si>
  <si>
    <t>Value of trades on own account during the reporting period - Romania</t>
  </si>
  <si>
    <t>CA-PS-2d26</t>
  </si>
  <si>
    <t>Value of trades on own account during the reporting period - Slovakia</t>
  </si>
  <si>
    <t>CA-PS-2d27</t>
  </si>
  <si>
    <t>Value of trades on own account during the reporting period - Slovenia</t>
  </si>
  <si>
    <t>CA-PS-2d28</t>
  </si>
  <si>
    <t>Value of trades on own account during the reporting period - Spain</t>
  </si>
  <si>
    <t>CA-PS-2d29</t>
  </si>
  <si>
    <t>Value of trades on own account during the reporting period - Sweden</t>
  </si>
  <si>
    <t>CA-PS-2d30</t>
  </si>
  <si>
    <t>Value of trades on own account during the reporting period - Total</t>
  </si>
  <si>
    <t>CA-PS-2d31</t>
  </si>
  <si>
    <t>Value of trades on own account during the reporting period - Malta</t>
  </si>
  <si>
    <t>CA-PS-2e1</t>
  </si>
  <si>
    <t>CA-PS-2e2</t>
  </si>
  <si>
    <t>CA-PS-2e3</t>
  </si>
  <si>
    <t>CA-PS-2e4</t>
  </si>
  <si>
    <t>CA-PS-2e5</t>
  </si>
  <si>
    <t>CA-PS-2e6</t>
  </si>
  <si>
    <t>CA-PS-2e7</t>
  </si>
  <si>
    <t>CA-PS-2e8</t>
  </si>
  <si>
    <t>CA-PS-2e9</t>
  </si>
  <si>
    <t>CA-PS-2e10</t>
  </si>
  <si>
    <t>CA-PS-2e11</t>
  </si>
  <si>
    <t>CA-PS-2e12</t>
  </si>
  <si>
    <t>CA-PS-2e13</t>
  </si>
  <si>
    <t>CA-PS-2e14</t>
  </si>
  <si>
    <t>CA-PS-2e15</t>
  </si>
  <si>
    <t>CA-PS-2e16</t>
  </si>
  <si>
    <t>CA-PS-2e17</t>
  </si>
  <si>
    <t>CA-PS-2e18</t>
  </si>
  <si>
    <t>CA-PS-2e19</t>
  </si>
  <si>
    <t>CA-PS-2e20</t>
  </si>
  <si>
    <t>CA-PS-2e21</t>
  </si>
  <si>
    <t>CA-PS-2e22</t>
  </si>
  <si>
    <t>CA-PS-2e23</t>
  </si>
  <si>
    <t>CA-PS-2e24</t>
  </si>
  <si>
    <t>CA-PS-2e25</t>
  </si>
  <si>
    <t>CA-PS-2e26</t>
  </si>
  <si>
    <t>CA-PS-2e27</t>
  </si>
  <si>
    <t>CA-PS-2e28</t>
  </si>
  <si>
    <t>CA-PS-2e29</t>
  </si>
  <si>
    <t>CA-PS-2e30</t>
  </si>
  <si>
    <t>CA-PS-2e31</t>
  </si>
  <si>
    <t>CA-PS-2f1</t>
  </si>
  <si>
    <t>Value of orders executed on behalf of clients - Austria</t>
  </si>
  <si>
    <t>CA-PS-2f2</t>
  </si>
  <si>
    <t>Value of orders executed on behalf of clients - Belgium</t>
  </si>
  <si>
    <t>CA-PS-2f3</t>
  </si>
  <si>
    <t>Value of orders executed on behalf of clients - Bulgaria</t>
  </si>
  <si>
    <t>CA-PS-2f4</t>
  </si>
  <si>
    <t>Value of orders executed on behalf of clients - Croatia</t>
  </si>
  <si>
    <t>CA-PS-2f5</t>
  </si>
  <si>
    <t>Value of orders executed on behalf of clients - Cyprus</t>
  </si>
  <si>
    <t>CA-PS-2f6</t>
  </si>
  <si>
    <t>Value of orders executed on behalf of clients - Czech Republic</t>
  </si>
  <si>
    <t>CA-PS-2f7</t>
  </si>
  <si>
    <t>Value of orders executed on behalf of clients - Denmark</t>
  </si>
  <si>
    <t>CA-PS-2f8</t>
  </si>
  <si>
    <t>Value of orders executed on behalf of clients - Estonia</t>
  </si>
  <si>
    <t>CA-PS-2f9</t>
  </si>
  <si>
    <t>Value of orders executed on behalf of clients - Finland</t>
  </si>
  <si>
    <t>CA-PS-2f10</t>
  </si>
  <si>
    <t>Value of orders executed on behalf of clients - France</t>
  </si>
  <si>
    <t>CA-PS-2f11</t>
  </si>
  <si>
    <t>Value of orders executed on behalf of clients - Germany</t>
  </si>
  <si>
    <t>CA-PS-2f12</t>
  </si>
  <si>
    <t>Value of orders executed on behalf of clients - Greece</t>
  </si>
  <si>
    <t>CA-PS-2f13</t>
  </si>
  <si>
    <t>Value of orders executed on behalf of clients - Hungary</t>
  </si>
  <si>
    <t>CA-PS-2f14</t>
  </si>
  <si>
    <t>Value of orders executed on behalf of clients - Iceland</t>
  </si>
  <si>
    <t>CA-PS-2f15</t>
  </si>
  <si>
    <t>Value of orders executed on behalf of clients - Ireland</t>
  </si>
  <si>
    <t>CA-PS-2f16</t>
  </si>
  <si>
    <t>Value of orders executed on behalf of clients - Italy</t>
  </si>
  <si>
    <t>CA-PS-2f17</t>
  </si>
  <si>
    <t>Value of orders executed on behalf of clients - Latvia</t>
  </si>
  <si>
    <t>CA-PS-2f18</t>
  </si>
  <si>
    <t>Value of orders executed on behalf of clients - Liechtenstein</t>
  </si>
  <si>
    <t>CA-PS-2f19</t>
  </si>
  <si>
    <t>Value of orders executed on behalf of clients - Lithuania</t>
  </si>
  <si>
    <t>CA-PS-2f20</t>
  </si>
  <si>
    <t>Value of orders executed on behalf of clients - Luxembourg</t>
  </si>
  <si>
    <t>CA-PS-2f21</t>
  </si>
  <si>
    <t>Value of orders executed on behalf of clients - Netherlands</t>
  </si>
  <si>
    <t>CA-PS-2f22</t>
  </si>
  <si>
    <t>Value of orders executed on behalf of clients - Norway</t>
  </si>
  <si>
    <t>CA-PS-2f23</t>
  </si>
  <si>
    <t>Value of orders executed on behalf of clients - Poland</t>
  </si>
  <si>
    <t>CA-PS-2f24</t>
  </si>
  <si>
    <t>Value of orders executed on behalf of clients - Portugal</t>
  </si>
  <si>
    <t>CA-PS-2f25</t>
  </si>
  <si>
    <t>Value of orders executed on behalf of clients - Romania</t>
  </si>
  <si>
    <t>CA-PS-2f26</t>
  </si>
  <si>
    <t>Value of orders executed on behalf of clients - Slovakia</t>
  </si>
  <si>
    <t>CA-PS-2f27</t>
  </si>
  <si>
    <t>Value of orders executed on behalf of clients - Slovenia</t>
  </si>
  <si>
    <t>CA-PS-2f28</t>
  </si>
  <si>
    <t>Value of orders executed on behalf of clients - Spain</t>
  </si>
  <si>
    <t>CA-PS-2f29</t>
  </si>
  <si>
    <t>Value of orders executed on behalf of clients - Sweden</t>
  </si>
  <si>
    <t>CA-PS-2f30</t>
  </si>
  <si>
    <t>Value of orders executed on behalf of clients - Total</t>
  </si>
  <si>
    <t>CA-PS-2f31</t>
  </si>
  <si>
    <t>Value of orders executed on behalf of clients - Malta</t>
  </si>
  <si>
    <t>CA-PS-2h1</t>
  </si>
  <si>
    <t>Number of crypto-assets marketed on behalf of or for the account of the offeror or a party related to the offeror to purchasers - Austria</t>
  </si>
  <si>
    <t>CA-PS-2h2</t>
  </si>
  <si>
    <t>Number of crypto-assets marketed on behalf of or for the account of the offeror or a party related to the offeror to purchasers - Belgium</t>
  </si>
  <si>
    <t>CA-PS-2h3</t>
  </si>
  <si>
    <t>Number of crypto-assets marketed on behalf of or for the account of the offeror or a party related to the offeror to purchasers - Bulgaria</t>
  </si>
  <si>
    <t>CA-PS-2h4</t>
  </si>
  <si>
    <t>Number of crypto-assets marketed on behalf of or for the account of the offeror or a party related to the offeror to purchasers - Croatia</t>
  </si>
  <si>
    <t>CA-PS-2h5</t>
  </si>
  <si>
    <t>Number of crypto-assets marketed on behalf of or for the account of the offeror or a party related to the offeror to purchasers - Cyprus</t>
  </si>
  <si>
    <t>CA-PS-2h6</t>
  </si>
  <si>
    <t>Number of crypto-assets marketed on behalf of or for the account of the offeror or a party related to the offeror to purchasers - Czech Republic</t>
  </si>
  <si>
    <t>CA-PS-2h7</t>
  </si>
  <si>
    <t>Number of crypto-assets marketed on behalf of or for the account of the offeror or a party related to the offeror to purchasers - Denmark</t>
  </si>
  <si>
    <t>CA-PS-2h8</t>
  </si>
  <si>
    <t>Number of crypto-assets marketed on behalf of or for the account of the offeror or a party related to the offeror to purchasers - Estonia</t>
  </si>
  <si>
    <t>CA-PS-2h9</t>
  </si>
  <si>
    <t>Number of crypto-assets marketed on behalf of or for the account of the offeror or a party related to the offeror to purchasers - Finland</t>
  </si>
  <si>
    <t>CA-PS-2h10</t>
  </si>
  <si>
    <t>Number of crypto-assets marketed on behalf of or for the account of the offeror or a party related to the offeror to purchasers - France</t>
  </si>
  <si>
    <t>CA-PS-2h11</t>
  </si>
  <si>
    <t>Number of crypto-assets marketed on behalf of or for the account of the offeror or a party related to the offeror to purchasers - Germany</t>
  </si>
  <si>
    <t>CA-PS-2h12</t>
  </si>
  <si>
    <t>Number of crypto-assets marketed on behalf of or for the account of the offeror or a party related to the offeror to purchasers - Greece</t>
  </si>
  <si>
    <t>CA-PS-2h13</t>
  </si>
  <si>
    <t>Number of crypto-assets marketed on behalf of or for the account of the offeror or a party related to the offeror to purchasers - Hungary</t>
  </si>
  <si>
    <t>CA-PS-2h14</t>
  </si>
  <si>
    <t>Number of crypto-assets marketed on behalf of or for the account of the offeror or a party related to the offeror to purchasers - Iceland</t>
  </si>
  <si>
    <t>CA-PS-2h15</t>
  </si>
  <si>
    <t>Number of crypto-assets marketed on behalf of or for the account of the offeror or a party related to the offeror to purchasers - Ireland</t>
  </si>
  <si>
    <t>CA-PS-2h16</t>
  </si>
  <si>
    <t>Number of crypto-assets marketed on behalf of or for the account of the offeror or a party related to the offeror to purchasers - Italy</t>
  </si>
  <si>
    <t>CA-PS-2h17</t>
  </si>
  <si>
    <t>Number of crypto-assets marketed on behalf of or for the account of the offeror or a party related to the offeror to purchasers - Latvia</t>
  </si>
  <si>
    <t>CA-PS-2h18</t>
  </si>
  <si>
    <t>Number of crypto-assets marketed on behalf of or for the account of the offeror or a party related to the offeror to purchasers - Liechtenstein</t>
  </si>
  <si>
    <t>CA-PS-2h19</t>
  </si>
  <si>
    <t>Number of crypto-assets marketed on behalf of or for the account of the offeror or a party related to the offeror to purchasers - Lithuania</t>
  </si>
  <si>
    <t>CA-PS-2h20</t>
  </si>
  <si>
    <t>Number of crypto-assets marketed on behalf of or for the account of the offeror or a party related to the offeror to purchasers - Luxembourg</t>
  </si>
  <si>
    <t>CA-PS-2h21</t>
  </si>
  <si>
    <t>Number of crypto-assets marketed on behalf of or for the account of the offeror or a party related to the offeror to purchasers - Netherlands</t>
  </si>
  <si>
    <t>CA-PS-2h22</t>
  </si>
  <si>
    <t>Number of crypto-assets marketed on behalf of or for the account of the offeror or a party related to the offeror to purchasers - Norway</t>
  </si>
  <si>
    <t>CA-PS-2h23</t>
  </si>
  <si>
    <t>Number of crypto-assets marketed on behalf of or for the account of the offeror or a party related to the offeror to purchasers - Poland</t>
  </si>
  <si>
    <t>CA-PS-2h24</t>
  </si>
  <si>
    <t>Number of crypto-assets marketed on behalf of or for the account of the offeror or a party related to the offeror to purchasers - Portugal</t>
  </si>
  <si>
    <t>CA-PS-2h25</t>
  </si>
  <si>
    <t>Number of crypto-assets marketed on behalf of or for the account of the offeror or a party related to the offeror to purchasers - Romania</t>
  </si>
  <si>
    <t>CA-PS-2h26</t>
  </si>
  <si>
    <t>Number of crypto-assets marketed on behalf of or for the account of the offeror or a party related to the offeror to purchasers - Slovakia</t>
  </si>
  <si>
    <t>CA-PS-2h27</t>
  </si>
  <si>
    <t>Number of crypto-assets marketed on behalf of or for the account of the offeror or a party related to the offeror to purchasers - Slovenia</t>
  </si>
  <si>
    <t>CA-PS-2h28</t>
  </si>
  <si>
    <t>Number of crypto-assets marketed on behalf of or for the account of the offeror or a party related to the offeror to purchasers - Spain</t>
  </si>
  <si>
    <t>CA-PS-2h29</t>
  </si>
  <si>
    <t>Number of crypto-assets marketed on behalf of or for the account of the offeror or a party related to the offeror to purchasers - Sweden</t>
  </si>
  <si>
    <t>CA-PS-2h30</t>
  </si>
  <si>
    <t>Number of crypto-assets marketed on behalf of or for the account of the offeror or a party related to the offeror to purchasers - Total</t>
  </si>
  <si>
    <t>CA-PS-2h31</t>
  </si>
  <si>
    <t>Number of crypto-assets marketed on behalf of or for the account of the offeror or a party related to the offeror to purchasers - Malta</t>
  </si>
  <si>
    <t>CA-PS-2i1</t>
  </si>
  <si>
    <t>Value of orders transmitted for execution on behalf of clients - Austria</t>
  </si>
  <si>
    <t>CA-PS-2i2</t>
  </si>
  <si>
    <t>Value of orders transmitted for execution on behalf of clients - Belgium</t>
  </si>
  <si>
    <t>CA-PS-2i3</t>
  </si>
  <si>
    <t>Value of orders transmitted for execution on behalf of clients - Bulgaria</t>
  </si>
  <si>
    <t>CA-PS-2i4</t>
  </si>
  <si>
    <t>Value of orders transmitted for execution on behalf of clients - Croatia</t>
  </si>
  <si>
    <t>CA-PS-2i5</t>
  </si>
  <si>
    <t>Value of orders transmitted for execution on behalf of clients - Cyprus</t>
  </si>
  <si>
    <t>CA-PS-2i6</t>
  </si>
  <si>
    <t>Value of orders transmitted for execution on behalf of clients - Czech Republic</t>
  </si>
  <si>
    <t>CA-PS-2i7</t>
  </si>
  <si>
    <t>Value of orders transmitted for execution on behalf of clients - Denmark</t>
  </si>
  <si>
    <t>CA-PS-2i8</t>
  </si>
  <si>
    <t>Value of orders transmitted for execution on behalf of clients - Estonia</t>
  </si>
  <si>
    <t>CA-PS-2i9</t>
  </si>
  <si>
    <t>Value of orders transmitted for execution on behalf of clients - Finland</t>
  </si>
  <si>
    <t>CA-PS-2i10</t>
  </si>
  <si>
    <t>Value of orders transmitted for execution on behalf of clients - France</t>
  </si>
  <si>
    <t>CA-PS-2i11</t>
  </si>
  <si>
    <t>Value of orders transmitted for execution on behalf of clients - Germany</t>
  </si>
  <si>
    <t>CA-PS-2i12</t>
  </si>
  <si>
    <t>Value of orders transmitted for execution on behalf of clients - Greece</t>
  </si>
  <si>
    <t>CA-PS-2i13</t>
  </si>
  <si>
    <t>Value of orders transmitted for execution on behalf of clients - Hungary</t>
  </si>
  <si>
    <t>CA-PS-2i14</t>
  </si>
  <si>
    <t>Value of orders transmitted for execution on behalf of clients - Iceland</t>
  </si>
  <si>
    <t>CA-PS-2i15</t>
  </si>
  <si>
    <t>Value of orders transmitted for execution on behalf of clients - Ireland</t>
  </si>
  <si>
    <t>CA-PS-2i16</t>
  </si>
  <si>
    <t>Value of orders transmitted for execution on behalf of clients - Italy</t>
  </si>
  <si>
    <t>CA-PS-2i17</t>
  </si>
  <si>
    <t>Value of orders transmitted for execution on behalf of clients - Latvia</t>
  </si>
  <si>
    <t>CA-PS-2i18</t>
  </si>
  <si>
    <t>Value of orders transmitted for execution on behalf of clients - Liechtenstein</t>
  </si>
  <si>
    <t>CA-PS-2i19</t>
  </si>
  <si>
    <t>Value of orders transmitted for execution on behalf of clients - Lithuania</t>
  </si>
  <si>
    <t>CA-PS-2i20</t>
  </si>
  <si>
    <t>Value of orders transmitted for execution on behalf of clients - Luxembourg</t>
  </si>
  <si>
    <t>CA-PS-2i21</t>
  </si>
  <si>
    <t>Value of orders transmitted for execution on behalf of clients - Netherlands</t>
  </si>
  <si>
    <t>CA-PS-2i22</t>
  </si>
  <si>
    <t>Value of orders transmitted for execution on behalf of clients - Norway</t>
  </si>
  <si>
    <t>CA-PS-2i23</t>
  </si>
  <si>
    <t>Value of orders transmitted for execution on behalf of clients - Poland</t>
  </si>
  <si>
    <t>CA-PS-2i24</t>
  </si>
  <si>
    <t>Value of orders transmitted for execution on behalf of clients - Portugal</t>
  </si>
  <si>
    <t>CA-PS-2i25</t>
  </si>
  <si>
    <t>Value of orders transmitted for execution on behalf of clients - Romania</t>
  </si>
  <si>
    <t>CA-PS-2i26</t>
  </si>
  <si>
    <t>Value of orders transmitted for execution on behalf of clients - Slovakia</t>
  </si>
  <si>
    <t>CA-PS-2i27</t>
  </si>
  <si>
    <t>Value of orders transmitted for execution on behalf of clients - Slovenia</t>
  </si>
  <si>
    <t>CA-PS-2i28</t>
  </si>
  <si>
    <t>Value of orders transmitted for execution on behalf of clients - Spain</t>
  </si>
  <si>
    <t>CA-PS-2i29</t>
  </si>
  <si>
    <t>Value of orders transmitted for execution on behalf of clients - Sweden</t>
  </si>
  <si>
    <t>CA-PS-2i30</t>
  </si>
  <si>
    <t>Value of orders transmitted for execution on behalf of clients - Total</t>
  </si>
  <si>
    <t>CA-PS-2i31</t>
  </si>
  <si>
    <t>Value of orders transmitted for execution on behalf of clients - Malta</t>
  </si>
  <si>
    <t>CA-PS-2j1</t>
  </si>
  <si>
    <t>Number of clients to whom investment advice was issued - Austria</t>
  </si>
  <si>
    <t>CA-PS-2j2</t>
  </si>
  <si>
    <t>Number of clients to whom investment advice was issued - Belgium</t>
  </si>
  <si>
    <t>CA-PS-2j3</t>
  </si>
  <si>
    <t>Number of clients to whom investment advice was issued - Bulgaria</t>
  </si>
  <si>
    <t>CA-PS-2j4</t>
  </si>
  <si>
    <t>Number of clients to whom investment advice was issued - Croatia</t>
  </si>
  <si>
    <t>CA-PS-2j5</t>
  </si>
  <si>
    <t>Number of clients to whom investment advice was issued - Cyprus</t>
  </si>
  <si>
    <t>CA-PS-2j6</t>
  </si>
  <si>
    <t>Number of clients to whom investment advice was issued - Czech Republic</t>
  </si>
  <si>
    <t>CA-PS-2j7</t>
  </si>
  <si>
    <t>Number of clients to whom investment advice was issued - Denmark</t>
  </si>
  <si>
    <t>CA-PS-2j8</t>
  </si>
  <si>
    <t>Number of clients to whom investment advice was issued - Estonia</t>
  </si>
  <si>
    <t>CA-PS-2j9</t>
  </si>
  <si>
    <t>Number of clients to whom investment advice was issued - Finland</t>
  </si>
  <si>
    <t>CA-PS-2j10</t>
  </si>
  <si>
    <t>Number of clients to whom investment advice was issued - France</t>
  </si>
  <si>
    <t>CA-PS-2j11</t>
  </si>
  <si>
    <t>Number of clients to whom investment advice was issued - Germany</t>
  </si>
  <si>
    <t>CA-PS-2j12</t>
  </si>
  <si>
    <t>Number of clients to whom investment advice was issued - Greece</t>
  </si>
  <si>
    <t>CA-PS-2j13</t>
  </si>
  <si>
    <t>Number of clients to whom investment advice was issued - Hungary</t>
  </si>
  <si>
    <t>CA-PS-2j14</t>
  </si>
  <si>
    <t>Number of clients to whom investment advice was issued - Iceland</t>
  </si>
  <si>
    <t>CA-PS-2j15</t>
  </si>
  <si>
    <t>Number of clients to whom investment advice was issued - Ireland</t>
  </si>
  <si>
    <t>CA-PS-2j16</t>
  </si>
  <si>
    <t>Number of clients to whom investment advice was issued - Italy</t>
  </si>
  <si>
    <t>CA-PS-2j17</t>
  </si>
  <si>
    <t>Number of clients to whom investment advice was issued - Latvia</t>
  </si>
  <si>
    <t>CA-PS-2j18</t>
  </si>
  <si>
    <t>Number of clients to whom investment advice was issued - Liechtenstein</t>
  </si>
  <si>
    <t>CA-PS-2j19</t>
  </si>
  <si>
    <t>Number of clients to whom investment advice was issued - Lithuania</t>
  </si>
  <si>
    <t>CA-PS-2j20</t>
  </si>
  <si>
    <t>Number of clients to whom investment advice was issued - Luxembourg</t>
  </si>
  <si>
    <t>CA-PS-2j21</t>
  </si>
  <si>
    <t>Number of clients to whom investment advice was issued - Netherlands</t>
  </si>
  <si>
    <t>CA-PS-2j22</t>
  </si>
  <si>
    <t>Number of clients to whom investment advice was issued - Norway</t>
  </si>
  <si>
    <t>CA-PS-2j23</t>
  </si>
  <si>
    <t>Number of clients to whom investment advice was issued - Poland</t>
  </si>
  <si>
    <t>CA-PS-2j24</t>
  </si>
  <si>
    <t>Number of clients to whom investment advice was issued - Portugal</t>
  </si>
  <si>
    <t>CA-PS-2j25</t>
  </si>
  <si>
    <t>Number of clients to whom investment advice was issued - Romania</t>
  </si>
  <si>
    <t>CA-PS-2j26</t>
  </si>
  <si>
    <t>Number of clients to whom investment advice was issued - Slovakia</t>
  </si>
  <si>
    <t>CA-PS-2j27</t>
  </si>
  <si>
    <t>Number of clients to whom investment advice was issued - Slovenia</t>
  </si>
  <si>
    <t>CA-PS-2j28</t>
  </si>
  <si>
    <t>Number of clients to whom investment advice was issued - Spain</t>
  </si>
  <si>
    <t>CA-PS-2j29</t>
  </si>
  <si>
    <t>Number of clients to whom investment advice was issued - Sweden</t>
  </si>
  <si>
    <t>CA-PS-2j30</t>
  </si>
  <si>
    <t>Number of clients to whom investment advice was issued - Total</t>
  </si>
  <si>
    <t>CA-PS-2j31</t>
  </si>
  <si>
    <t>Number of clients to whom investment advice was issued - Malta</t>
  </si>
  <si>
    <t>CA-PS-2k1</t>
  </si>
  <si>
    <t>Value of crypto-assets under management at the end of reporting period - Austria</t>
  </si>
  <si>
    <t>CA-PS-2k2</t>
  </si>
  <si>
    <t>Value of crypto-assets under management at the end of reporting period - Belgium</t>
  </si>
  <si>
    <t>CA-PS-2k3</t>
  </si>
  <si>
    <t>Value of crypto-assets under management at the end of reporting period - Bulgaria</t>
  </si>
  <si>
    <t>CA-PS-2k4</t>
  </si>
  <si>
    <t>Value of crypto-assets under management at the end of reporting period - Croatia</t>
  </si>
  <si>
    <t>CA-PS-2k5</t>
  </si>
  <si>
    <t>Value of crypto-assets under management at the end of reporting period - Cyprus</t>
  </si>
  <si>
    <t>CA-PS-2k6</t>
  </si>
  <si>
    <t>Value of crypto-assets under management at the end of reporting period - Czech Republic</t>
  </si>
  <si>
    <t>CA-PS-2k7</t>
  </si>
  <si>
    <t>Value of crypto-assets under management at the end of reporting period - Denmark</t>
  </si>
  <si>
    <t>CA-PS-2k8</t>
  </si>
  <si>
    <t>Value of crypto-assets under management at the end of reporting period - Estonia</t>
  </si>
  <si>
    <t>CA-PS-2k9</t>
  </si>
  <si>
    <t>Value of crypto-assets under management at the end of reporting period - Finland</t>
  </si>
  <si>
    <t>CA-PS-2k10</t>
  </si>
  <si>
    <t>Value of crypto-assets under management at the end of reporting period - France</t>
  </si>
  <si>
    <t>CA-PS-2k11</t>
  </si>
  <si>
    <t>Value of crypto-assets under management at the end of reporting period - Germany</t>
  </si>
  <si>
    <t>CA-PS-2k12</t>
  </si>
  <si>
    <t>Value of crypto-assets under management at the end of reporting period - Greece</t>
  </si>
  <si>
    <t>CA-PS-2k13</t>
  </si>
  <si>
    <t>Value of crypto-assets under management at the end of reporting period - Hungary</t>
  </si>
  <si>
    <t>CA-PS-2k14</t>
  </si>
  <si>
    <t>Value of crypto-assets under management at the end of reporting period - Iceland</t>
  </si>
  <si>
    <t>CA-PS-2k15</t>
  </si>
  <si>
    <t>Value of crypto-assets under management at the end of reporting period - Ireland</t>
  </si>
  <si>
    <t>CA-PS-2k16</t>
  </si>
  <si>
    <t>Value of crypto-assets under management at the end of reporting period - Italy</t>
  </si>
  <si>
    <t>CA-PS-2k17</t>
  </si>
  <si>
    <t>Value of crypto-assets under management at the end of reporting period - Latvia</t>
  </si>
  <si>
    <t>CA-PS-2k18</t>
  </si>
  <si>
    <t>Value of crypto-assets under management at the end of reporting period - Liechtenstein</t>
  </si>
  <si>
    <t>CA-PS-2k19</t>
  </si>
  <si>
    <t>Value of crypto-assets under management at the end of reporting period - Lithuania</t>
  </si>
  <si>
    <t>CA-PS-2k20</t>
  </si>
  <si>
    <t>Value of crypto-assets under management at the end of reporting period - Luxembourg</t>
  </si>
  <si>
    <t>CA-PS-2k21</t>
  </si>
  <si>
    <t>Value of crypto-assets under management at the end of reporting period - Netherlands</t>
  </si>
  <si>
    <t>CA-PS-2k22</t>
  </si>
  <si>
    <t>Value of crypto-assets under management at the end of reporting period - Norway</t>
  </si>
  <si>
    <t>CA-PS-2k23</t>
  </si>
  <si>
    <t>Value of crypto-assets under management at the end of reporting period - Poland</t>
  </si>
  <si>
    <t>CA-PS-2k24</t>
  </si>
  <si>
    <t>Value of crypto-assets under management at the end of reporting period - Portugal</t>
  </si>
  <si>
    <t>CA-PS-2k25</t>
  </si>
  <si>
    <t>Value of crypto-assets under management at the end of reporting period - Romania</t>
  </si>
  <si>
    <t>CA-PS-2k26</t>
  </si>
  <si>
    <t>Value of crypto-assets under management at the end of reporting period - Slovakia</t>
  </si>
  <si>
    <t>CA-PS-2k27</t>
  </si>
  <si>
    <t>Value of crypto-assets under management at the end of reporting period - Slovenia</t>
  </si>
  <si>
    <t>CA-PS-2k28</t>
  </si>
  <si>
    <t>Value of crypto-assets under management at the end of reporting period - Spain</t>
  </si>
  <si>
    <t>CA-PS-2k29</t>
  </si>
  <si>
    <t>Value of crypto-assets under management at the end of reporting period - Sweden</t>
  </si>
  <si>
    <t>CA-PS-2k30</t>
  </si>
  <si>
    <t>Value of crypto-assets under management at the end of reporting period - Total</t>
  </si>
  <si>
    <t>CA-PS-2k31</t>
  </si>
  <si>
    <t>Value of crypto-assets under management at the end of reporting period - Malta</t>
  </si>
  <si>
    <t>CA-PS-2l1</t>
  </si>
  <si>
    <t>Value of crypto-assets transferred during the reporting period - Austria</t>
  </si>
  <si>
    <t>CA-PS-2l2</t>
  </si>
  <si>
    <t>Value of crypto-assets transferred during the reporting period - Belgium</t>
  </si>
  <si>
    <t>CA-PS-2l3</t>
  </si>
  <si>
    <t>Value of crypto-assets transferred during the reporting period - Bulgaria</t>
  </si>
  <si>
    <t>CA-PS-2l4</t>
  </si>
  <si>
    <t>Value of crypto-assets transferred during the reporting period - Croatia</t>
  </si>
  <si>
    <t>CA-PS-2l5</t>
  </si>
  <si>
    <t>Value of crypto-assets transferred during the reporting period - Cyprus</t>
  </si>
  <si>
    <t>CA-PS-2l6</t>
  </si>
  <si>
    <t>Value of crypto-assets transferred during the reporting period - Czech Republic</t>
  </si>
  <si>
    <t>CA-PS-2l7</t>
  </si>
  <si>
    <t>Value of crypto-assets transferred during the reporting period - Denmark</t>
  </si>
  <si>
    <t>CA-PS-2l8</t>
  </si>
  <si>
    <t>Value of crypto-assets transferred during the reporting period - Estonia</t>
  </si>
  <si>
    <t>CA-PS-2l9</t>
  </si>
  <si>
    <t>Value of crypto-assets transferred during the reporting period - Finland</t>
  </si>
  <si>
    <t>CA-PS-2l10</t>
  </si>
  <si>
    <t>Value of crypto-assets transferred during the reporting period - France</t>
  </si>
  <si>
    <t>CA-PS-2l11</t>
  </si>
  <si>
    <t>Value of crypto-assets transferred during the reporting period - Germany</t>
  </si>
  <si>
    <t>CA-PS-2l12</t>
  </si>
  <si>
    <t>Value of crypto-assets transferred during the reporting period - Greece</t>
  </si>
  <si>
    <t>CA-PS-2l13</t>
  </si>
  <si>
    <t>Value of crypto-assets transferred during the reporting period - Hungary</t>
  </si>
  <si>
    <t>CA-PS-2l14</t>
  </si>
  <si>
    <t>Value of crypto-assets transferred during the reporting period - Iceland</t>
  </si>
  <si>
    <t>CA-PS-2l15</t>
  </si>
  <si>
    <t>Value of crypto-assets transferred during the reporting period - Ireland</t>
  </si>
  <si>
    <t>CA-PS-2l16</t>
  </si>
  <si>
    <t>Value of crypto-assets transferred during the reporting period - Italy</t>
  </si>
  <si>
    <t>CA-PS-2l17</t>
  </si>
  <si>
    <t>Value of crypto-assets transferred during the reporting period - Latvia</t>
  </si>
  <si>
    <t>CA-PS-2l18</t>
  </si>
  <si>
    <t>Value of crypto-assets transferred during the reporting period - Liechtenstein</t>
  </si>
  <si>
    <t>CA-PS-2l19</t>
  </si>
  <si>
    <t>Value of crypto-assets transferred during the reporting period - Lithuania</t>
  </si>
  <si>
    <t>CA-PS-2l20</t>
  </si>
  <si>
    <t>Value of crypto-assets transferred during the reporting period - Luxembourg</t>
  </si>
  <si>
    <t>CA-PS-2l21</t>
  </si>
  <si>
    <t>Value of crypto-assets transferred during the reporting period - Netherlands</t>
  </si>
  <si>
    <t>CA-PS-2l22</t>
  </si>
  <si>
    <t>Value of crypto-assets transferred during the reporting period - Norway</t>
  </si>
  <si>
    <t>CA-PS-2l23</t>
  </si>
  <si>
    <t>Value of crypto-assets transferred during the reporting period - Poland</t>
  </si>
  <si>
    <t>CA-PS-2l24</t>
  </si>
  <si>
    <t>Value of crypto-assets transferred during the reporting period - Portugal</t>
  </si>
  <si>
    <t>CA-PS-2l25</t>
  </si>
  <si>
    <t>Value of crypto-assets transferred during the reporting period - Romania</t>
  </si>
  <si>
    <t>CA-PS-2l26</t>
  </si>
  <si>
    <t>Value of crypto-assets transferred during the reporting period - Slovakia</t>
  </si>
  <si>
    <t>CA-PS-2l27</t>
  </si>
  <si>
    <t>Value of crypto-assets transferred during the reporting period - Slovenia</t>
  </si>
  <si>
    <t>CA-PS-2l28</t>
  </si>
  <si>
    <t>Value of crypto-assets transferred during the reporting period - Spain</t>
  </si>
  <si>
    <t>CA-PS-2l29</t>
  </si>
  <si>
    <t>Value of crypto-assets transferred during the reporting period - Sweden</t>
  </si>
  <si>
    <t>CA-PS-2l30</t>
  </si>
  <si>
    <t>Value of crypto-assets transferred during the reporting period - Total</t>
  </si>
  <si>
    <t>CA-PS-2l31</t>
  </si>
  <si>
    <t>Value of crypto-assets transferred during the reporting period - Malta</t>
  </si>
  <si>
    <t>CA-PS-2m1</t>
  </si>
  <si>
    <t>Number of  Active Clients - Austria</t>
  </si>
  <si>
    <t>CA-PS-2m2</t>
  </si>
  <si>
    <t>Number of  Active Clients - Belgium</t>
  </si>
  <si>
    <t>CA-PS-2m3</t>
  </si>
  <si>
    <t>Number of  Active Clients - Bulgaria</t>
  </si>
  <si>
    <t>CA-PS-2m4</t>
  </si>
  <si>
    <t>Number of  Active Clients - Croatia</t>
  </si>
  <si>
    <t>CA-PS-2m5</t>
  </si>
  <si>
    <t>Number of  Active Clients - Cyprus</t>
  </si>
  <si>
    <t>CA-PS-2m6</t>
  </si>
  <si>
    <t>Number of  Active Clients - Czech Republic</t>
  </si>
  <si>
    <t>CA-PS-2m7</t>
  </si>
  <si>
    <t>Number of  Active Clients - Denmark</t>
  </si>
  <si>
    <t>CA-PS-2m8</t>
  </si>
  <si>
    <t>Number of  Active Clients - Estonia</t>
  </si>
  <si>
    <t>CA-PS-2m9</t>
  </si>
  <si>
    <t>Number of  Active Clients - Finland</t>
  </si>
  <si>
    <t>CA-PS-2m10</t>
  </si>
  <si>
    <t>Number of  Active Clients - France</t>
  </si>
  <si>
    <t>CA-PS-2m11</t>
  </si>
  <si>
    <t>Number of  Active Clients - Germany</t>
  </si>
  <si>
    <t>CA-PS-2m12</t>
  </si>
  <si>
    <t>Number of  Active Clients - Greece</t>
  </si>
  <si>
    <t>CA-PS-2m13</t>
  </si>
  <si>
    <t>Number of  Active Clients - Hungary</t>
  </si>
  <si>
    <t>CA-PS-2m14</t>
  </si>
  <si>
    <t>Number of  Active Clients - Iceland</t>
  </si>
  <si>
    <t>CA-PS-2m15</t>
  </si>
  <si>
    <t>Number of Active Clients - Ireland</t>
  </si>
  <si>
    <t>CA-PS-2m16</t>
  </si>
  <si>
    <t>Number of Active Clients - Italy</t>
  </si>
  <si>
    <t>CA-PS-2m17</t>
  </si>
  <si>
    <t>Number of Active Clients - Latvia</t>
  </si>
  <si>
    <t>CA-PS-2m18</t>
  </si>
  <si>
    <t>Number of Active Clients - Liechtenstein</t>
  </si>
  <si>
    <t>CA-PS-2m19</t>
  </si>
  <si>
    <t>Number of Active Clients - Lithuania</t>
  </si>
  <si>
    <t>CA-PS-2m20</t>
  </si>
  <si>
    <t>Number of Active Clients - Luxembourg</t>
  </si>
  <si>
    <t>CA-PS-2m21</t>
  </si>
  <si>
    <t>Number of Active Clients - Netherlands</t>
  </si>
  <si>
    <t>CA-PS-2m22</t>
  </si>
  <si>
    <t>Number of Active Clients - Norway</t>
  </si>
  <si>
    <t>CA-PS-2m23</t>
  </si>
  <si>
    <t>Number of Active Clients - Poland</t>
  </si>
  <si>
    <t>CA-PS-2m24</t>
  </si>
  <si>
    <t>Number of Active Clients - Portugal</t>
  </si>
  <si>
    <t>CA-PS-2m25</t>
  </si>
  <si>
    <t>Number of Active Clients - Romania</t>
  </si>
  <si>
    <t>CA-PS-2m26</t>
  </si>
  <si>
    <t>Number of Active Clients - Slovakia</t>
  </si>
  <si>
    <t>CA-PS-2m27</t>
  </si>
  <si>
    <t>Number of Active Clients - Slovenia</t>
  </si>
  <si>
    <t>CA-PS-2m28</t>
  </si>
  <si>
    <t>Number of Active Clients - Spain</t>
  </si>
  <si>
    <t>CA-PS-2m29</t>
  </si>
  <si>
    <t>Number of Active Clients - Sweden</t>
  </si>
  <si>
    <t>CA-PS-2m30</t>
  </si>
  <si>
    <t>Number of Active Clients - Total</t>
  </si>
  <si>
    <t>CA-PS-2m31</t>
  </si>
  <si>
    <t>Number of Active Clients - Malta</t>
  </si>
  <si>
    <t>CA-PS-2b1Eur</t>
  </si>
  <si>
    <t>Value of assets held under custody  - Austria - Eur</t>
  </si>
  <si>
    <t>CA-PS-2b2Eur</t>
  </si>
  <si>
    <t>Value of assets held under custody  - Belgium - Eur</t>
  </si>
  <si>
    <t>CA-PS-2b3Eur</t>
  </si>
  <si>
    <t>Value of assets held under custody  - Bulgaria - Eur</t>
  </si>
  <si>
    <t>CA-PS-2b4Eur</t>
  </si>
  <si>
    <t>Value of assets held under custody  - Croatia - Eur</t>
  </si>
  <si>
    <t>CA-PS-2b5Eur</t>
  </si>
  <si>
    <t>Value of assets held under custody  - Cyprus - Eur</t>
  </si>
  <si>
    <t>CA-PS-2b6Eur</t>
  </si>
  <si>
    <t>Value of assets held under custody  - Czech Republic - Eur</t>
  </si>
  <si>
    <t>CA-PS-2b7Eur</t>
  </si>
  <si>
    <t>Value of assets held under custody  - Denmark - Eur</t>
  </si>
  <si>
    <t>CA-PS-2b8Eur</t>
  </si>
  <si>
    <t>Value of assets held under custody  - Estonia - Eur</t>
  </si>
  <si>
    <t>CA-PS-2b9Eur</t>
  </si>
  <si>
    <t>Value of assets held under custody  - Finland - Eur</t>
  </si>
  <si>
    <t>CA-PS-2b10Eur</t>
  </si>
  <si>
    <t>Value of assets held under custody  - France - Eur</t>
  </si>
  <si>
    <t>CA-PS-2b11Eur</t>
  </si>
  <si>
    <t>Value of assets held under custody  - Germany - Eur</t>
  </si>
  <si>
    <t>CA-PS-2b12Eur</t>
  </si>
  <si>
    <t>Value of assets held under custody  - Greece - Eur</t>
  </si>
  <si>
    <t>CA-PS-2b13Eur</t>
  </si>
  <si>
    <t>Value of assets held under custody  - Hungary - Eur</t>
  </si>
  <si>
    <t>CA-PS-2b14Eur</t>
  </si>
  <si>
    <t>Value of assets held under custody  - Iceland - Eur</t>
  </si>
  <si>
    <t>CA-PS-2b15Eur</t>
  </si>
  <si>
    <t>Value of assets held under custody  - Ireland - Eur</t>
  </si>
  <si>
    <t>CA-PS-2b16Eur</t>
  </si>
  <si>
    <t>Value of assets held under custody  - Italy - Eur</t>
  </si>
  <si>
    <t>CA-PS-2b17Eur</t>
  </si>
  <si>
    <t>Value of assets held under custody  - Latvia - Eur</t>
  </si>
  <si>
    <t>CA-PS-2b18Eur</t>
  </si>
  <si>
    <t>Value of assets held under custody  - Liechtenstein - Eur</t>
  </si>
  <si>
    <t>CA-PS-2b19Eur</t>
  </si>
  <si>
    <t>Value of assets held under custody  - Lithuania - Eur</t>
  </si>
  <si>
    <t>CA-PS-2b20Eur</t>
  </si>
  <si>
    <t>Value of assets held under custody  - Luxembourg - Eur</t>
  </si>
  <si>
    <t>CA-PS-2b21Eur</t>
  </si>
  <si>
    <t>Value of assets held under custody  - Netherlands - Eur</t>
  </si>
  <si>
    <t>CA-PS-2b22Eur</t>
  </si>
  <si>
    <t>Value of assets held under custody  - Norway - Eur</t>
  </si>
  <si>
    <t>CA-PS-2b23Eur</t>
  </si>
  <si>
    <t>Value of assets held under custody  - Poland - Eur</t>
  </si>
  <si>
    <t>CA-PS-2b24Eur</t>
  </si>
  <si>
    <t>Value of assets held under custody  - Portugal - Eur</t>
  </si>
  <si>
    <t>CA-PS-2b25Eur</t>
  </si>
  <si>
    <t>Value of assets held under custody  - Romania - Eur</t>
  </si>
  <si>
    <t>CA-PS-2b26Eur</t>
  </si>
  <si>
    <t>Value of assets held under custody  - Slovakia - Eur</t>
  </si>
  <si>
    <t>CA-PS-2b27Eur</t>
  </si>
  <si>
    <t>Value of assets held under custody  - Slovenia - Eur</t>
  </si>
  <si>
    <t>CA-PS-2b28Eur</t>
  </si>
  <si>
    <t>Value of assets held under custody  - Spain - Eur</t>
  </si>
  <si>
    <t>CA-PS-2b29Eur</t>
  </si>
  <si>
    <t>Value of assets held under custody  - Sweden - Eur</t>
  </si>
  <si>
    <t>CA-PS-2b30Eur</t>
  </si>
  <si>
    <t>Value of assets held under custody  - Total - Eur</t>
  </si>
  <si>
    <t>CA-PS-2b31Eur</t>
  </si>
  <si>
    <t>Value of assets held under custody  - Malta - Eur</t>
  </si>
  <si>
    <t>CA-PS-2c1Eur</t>
  </si>
  <si>
    <t>Trade value for the reporting period - Austria - Eur</t>
  </si>
  <si>
    <t>CA-PS-2c2Eur</t>
  </si>
  <si>
    <t>Trade value for the reporting period - Belgium - Eur</t>
  </si>
  <si>
    <t>CA-PS-2c3Eur</t>
  </si>
  <si>
    <t>Trade value for the reporting period - Bulgaria - Eur</t>
  </si>
  <si>
    <t>CA-PS-2c4Eur</t>
  </si>
  <si>
    <t>Trade value for the reporting period - Croatia - Eur</t>
  </si>
  <si>
    <t>CA-PS-2c5Eur</t>
  </si>
  <si>
    <t>Trade value for the reporting period - Cyprus - Eur</t>
  </si>
  <si>
    <t>CA-PS-2c6Eur</t>
  </si>
  <si>
    <t>Trade value for the reporting period - Czech Republic - Eur</t>
  </si>
  <si>
    <t>CA-PS-2c7Eur</t>
  </si>
  <si>
    <t>Trade value for the reporting period - Denmark - Eur</t>
  </si>
  <si>
    <t>CA-PS-2c8Eur</t>
  </si>
  <si>
    <t>Trade value for the reporting period - Estonia - Eur</t>
  </si>
  <si>
    <t>CA-PS-2c9Eur</t>
  </si>
  <si>
    <t>Trade value for the reporting period - Finland - Eur</t>
  </si>
  <si>
    <t>CA-PS-2c10Eur</t>
  </si>
  <si>
    <t>Trade value for the reporting period - France - Eur</t>
  </si>
  <si>
    <t>CA-PS-2c11Eur</t>
  </si>
  <si>
    <t>Trade value for the reporting period - Germany - Eur</t>
  </si>
  <si>
    <t>CA-PS-2c12Eur</t>
  </si>
  <si>
    <t>Trade value for the reporting period - Greece - Eur</t>
  </si>
  <si>
    <t>CA-PS-2c13Eur</t>
  </si>
  <si>
    <t>Trade value for the reporting period - Hungary - Eur</t>
  </si>
  <si>
    <t>CA-PS-2c14Eur</t>
  </si>
  <si>
    <t>Trade value for the reporting period - Iceland - Eur</t>
  </si>
  <si>
    <t>CA-PS-2c15Eur</t>
  </si>
  <si>
    <t>Trade value for the reporting period - Ireland - Eur</t>
  </si>
  <si>
    <t>CA-PS-2c16Eur</t>
  </si>
  <si>
    <t>Trade value for the reporting period - Italy - Eur</t>
  </si>
  <si>
    <t>CA-PS-2c17Eur</t>
  </si>
  <si>
    <t>Trade value for the reporting period - Latvia - Eur</t>
  </si>
  <si>
    <t>CA-PS-2c18Eur</t>
  </si>
  <si>
    <t>Trade value for the reporting period - Liechtenstein - Eur</t>
  </si>
  <si>
    <t>CA-PS-2c19Eur</t>
  </si>
  <si>
    <t>Trade value for the reporting period - Lithuania - Eur</t>
  </si>
  <si>
    <t>CA-PS-2c20Eur</t>
  </si>
  <si>
    <t>Trade value for the reporting period - Luxembourg - Eur</t>
  </si>
  <si>
    <t>CA-PS-2c21Eur</t>
  </si>
  <si>
    <t>Trade value for the reporting period - Netherlands - Eur</t>
  </si>
  <si>
    <t>CA-PS-2c22Eur</t>
  </si>
  <si>
    <t>Trade value for the reporting period - Norway - Eur</t>
  </si>
  <si>
    <t>CA-PS-2c23Eur</t>
  </si>
  <si>
    <t>Trade value for the reporting period - Poland - Eur</t>
  </si>
  <si>
    <t>CA-PS-2c24Eur</t>
  </si>
  <si>
    <t>Trade value for the reporting period - Portugal - Eur</t>
  </si>
  <si>
    <t>CA-PS-2c25Eur</t>
  </si>
  <si>
    <t>Trade value for the reporting period - Romania - Eur</t>
  </si>
  <si>
    <t>CA-PS-2c26Eur</t>
  </si>
  <si>
    <t>Trade value for the reporting period - Slovakia - Eur</t>
  </si>
  <si>
    <t>CA-PS-2c27Eur</t>
  </si>
  <si>
    <t>Trade value for the reporting period - Slovenia - Eur</t>
  </si>
  <si>
    <t>CA-PS-2c28Eur</t>
  </si>
  <si>
    <t>Trade value for the reporting period - Spain - Eur</t>
  </si>
  <si>
    <t>CA-PS-2c29Eur</t>
  </si>
  <si>
    <t>Trade value for the reporting period - Sweden - Eur</t>
  </si>
  <si>
    <t>CA-PS-2c30Eur</t>
  </si>
  <si>
    <t>Trade value for the reporting period - Total - Eur</t>
  </si>
  <si>
    <t>CA-PS-2c31Eur</t>
  </si>
  <si>
    <t>Trade value for the reporting period - Malta - Eur</t>
  </si>
  <si>
    <t>CA-PS-2d1Eur</t>
  </si>
  <si>
    <t>Value of trades on own account during the reporting period - Austria - Eur</t>
  </si>
  <si>
    <t>CA-PS-2d2Eur</t>
  </si>
  <si>
    <t>Value of trades on own account during the reporting period - Belgium - Eur</t>
  </si>
  <si>
    <t>CA-PS-2d3Eur</t>
  </si>
  <si>
    <t>Value of trades on own account during the reporting period - Bulgaria - Eur</t>
  </si>
  <si>
    <t>CA-PS-2d4Eur</t>
  </si>
  <si>
    <t>Value of trades on own account during the reporting period - Croatia - Eur</t>
  </si>
  <si>
    <t>CA-PS-2d5Eur</t>
  </si>
  <si>
    <t>Value of trades on own account during the reporting period - Cyprus - Eur</t>
  </si>
  <si>
    <t>CA-PS-2d6Eur</t>
  </si>
  <si>
    <t>Value of trades on own account during the reporting period - Czech Republic - Eur</t>
  </si>
  <si>
    <t>CA-PS-2d7Eur</t>
  </si>
  <si>
    <t>Value of trades on own account during the reporting period - Denmark - Eur</t>
  </si>
  <si>
    <t>CA-PS-2d8Eur</t>
  </si>
  <si>
    <t>Value of trades on own account during the reporting period - Estonia - Eur</t>
  </si>
  <si>
    <t>CA-PS-2d9Eur</t>
  </si>
  <si>
    <t>Value of trades on own account during the reporting period - Finland - Eur</t>
  </si>
  <si>
    <t>CA-PS-2d10Eur</t>
  </si>
  <si>
    <t>Value of trades on own account during the reporting period - France - Eur</t>
  </si>
  <si>
    <t>CA-PS-2d11Eur</t>
  </si>
  <si>
    <t>Value of trades on own account during the reporting period - Germany - Eur</t>
  </si>
  <si>
    <t>CA-PS-2d12Eur</t>
  </si>
  <si>
    <t>Value of trades on own account during the reporting period - Greece - Eur</t>
  </si>
  <si>
    <t>CA-PS-2d13Eur</t>
  </si>
  <si>
    <t>Value of trades on own account during the reporting period - Hungary - Eur</t>
  </si>
  <si>
    <t>CA-PS-2d14Eur</t>
  </si>
  <si>
    <t>Value of trades on own account during the reporting period - Iceland - Eur</t>
  </si>
  <si>
    <t>CA-PS-2d15Eur</t>
  </si>
  <si>
    <t>Value of trades on own account during the reporting period - Ireland - Eur</t>
  </si>
  <si>
    <t>CA-PS-2d16Eur</t>
  </si>
  <si>
    <t>Value of trades on own account during the reporting period - Italy - Eur</t>
  </si>
  <si>
    <t>CA-PS-2d17Eur</t>
  </si>
  <si>
    <t>Value of trades on own account during the reporting period - Latvia - Eur</t>
  </si>
  <si>
    <t>CA-PS-2d18Eur</t>
  </si>
  <si>
    <t>Value of trades on own account during the reporting period - Liechtenstein - Eur</t>
  </si>
  <si>
    <t>CA-PS-2d19Eur</t>
  </si>
  <si>
    <t>Value of trades on own account during the reporting period - Lithuania - Eur</t>
  </si>
  <si>
    <t>CA-PS-2d20Eur</t>
  </si>
  <si>
    <t>Value of trades on own account during the reporting period - Luxembourg - Eur</t>
  </si>
  <si>
    <t>CA-PS-2d21Eur</t>
  </si>
  <si>
    <t>Value of trades on own account during the reporting period - Netherlands - Eur</t>
  </si>
  <si>
    <t>CA-PS-2d22Eur</t>
  </si>
  <si>
    <t>Value of trades on own account during the reporting period - Norway - Eur</t>
  </si>
  <si>
    <t>CA-PS-2d23Eur</t>
  </si>
  <si>
    <t>Value of trades on own account during the reporting period - Poland - Eur</t>
  </si>
  <si>
    <t>CA-PS-2d24Eur</t>
  </si>
  <si>
    <t>Value of trades on own account during the reporting period - Portugal - Eur</t>
  </si>
  <si>
    <t>CA-PS-2d25Eur</t>
  </si>
  <si>
    <t>Value of trades on own account during the reporting period - Romania - Eur</t>
  </si>
  <si>
    <t>CA-PS-2d26Eur</t>
  </si>
  <si>
    <t>Value of trades on own account during the reporting period - Slovakia - Eur</t>
  </si>
  <si>
    <t>CA-PS-2d27Eur</t>
  </si>
  <si>
    <t>Value of trades on own account during the reporting period - Slovenia - Eur</t>
  </si>
  <si>
    <t>CA-PS-2d28Eur</t>
  </si>
  <si>
    <t>Value of trades on own account during the reporting period - Spain - Eur</t>
  </si>
  <si>
    <t>CA-PS-2d29Eur</t>
  </si>
  <si>
    <t>Value of trades on own account during the reporting period - Sweden - Eur</t>
  </si>
  <si>
    <t>CA-PS-2d30Eur</t>
  </si>
  <si>
    <t>Value of trades on own account during the reporting period - Total - Eur</t>
  </si>
  <si>
    <t>CA-PS-2d31Eur</t>
  </si>
  <si>
    <t>Value of trades on own account during the reporting period - Malta - Eur</t>
  </si>
  <si>
    <t>CA-PS-2e1Eur</t>
  </si>
  <si>
    <t>CA-PS-2e2Eur</t>
  </si>
  <si>
    <t>CA-PS-2e3Eur</t>
  </si>
  <si>
    <t>CA-PS-2e4Eur</t>
  </si>
  <si>
    <t>CA-PS-2e5Eur</t>
  </si>
  <si>
    <t>CA-PS-2e6Eur</t>
  </si>
  <si>
    <t>CA-PS-2e7Eur</t>
  </si>
  <si>
    <t>CA-PS-2e8Eur</t>
  </si>
  <si>
    <t>CA-PS-2e9Eur</t>
  </si>
  <si>
    <t>CA-PS-2e10Eur</t>
  </si>
  <si>
    <t>CA-PS-2e11Eur</t>
  </si>
  <si>
    <t>CA-PS-2e12Eur</t>
  </si>
  <si>
    <t>CA-PS-2e13Eur</t>
  </si>
  <si>
    <t>CA-PS-2e14Eur</t>
  </si>
  <si>
    <t>CA-PS-2e15Eur</t>
  </si>
  <si>
    <t>CA-PS-2e16Eur</t>
  </si>
  <si>
    <t>CA-PS-2e17Eur</t>
  </si>
  <si>
    <t>CA-PS-2e18Eur</t>
  </si>
  <si>
    <t>CA-PS-2e19Eur</t>
  </si>
  <si>
    <t>CA-PS-2e20Eur</t>
  </si>
  <si>
    <t>CA-PS-2e21Eur</t>
  </si>
  <si>
    <t>CA-PS-2e22Eur</t>
  </si>
  <si>
    <t>CA-PS-2e23Eur</t>
  </si>
  <si>
    <t>CA-PS-2e24Eur</t>
  </si>
  <si>
    <t>CA-PS-2e25Eur</t>
  </si>
  <si>
    <t>CA-PS-2e26Eur</t>
  </si>
  <si>
    <t>CA-PS-2e27Eur</t>
  </si>
  <si>
    <t>CA-PS-2e28Eur</t>
  </si>
  <si>
    <t>CA-PS-2e29Eur</t>
  </si>
  <si>
    <t>CA-PS-2e30Eur</t>
  </si>
  <si>
    <t>CA-PS-2e31Eur</t>
  </si>
  <si>
    <t>CA-PS-2f1Eur</t>
  </si>
  <si>
    <t>Value of orders executed on behalf of clients - Austria - Eur</t>
  </si>
  <si>
    <t>CA-PS-2f2Eur</t>
  </si>
  <si>
    <t>Value of orders executed on behalf of clients - Belgium - Eur</t>
  </si>
  <si>
    <t>CA-PS-2f3Eur</t>
  </si>
  <si>
    <t>Value of orders executed on behalf of clients - Bulgaria - Eur</t>
  </si>
  <si>
    <t>CA-PS-2f4Eur</t>
  </si>
  <si>
    <t>Value of orders executed on behalf of clients - Croatia - Eur</t>
  </si>
  <si>
    <t>CA-PS-2f5Eur</t>
  </si>
  <si>
    <t>Value of orders executed on behalf of clients - Cyprus - Eur</t>
  </si>
  <si>
    <t>CA-PS-2f6Eur</t>
  </si>
  <si>
    <t>Value of orders executed on behalf of clients - Czech Republic - Eur</t>
  </si>
  <si>
    <t>CA-PS-2f7Eur</t>
  </si>
  <si>
    <t>Value of orders executed on behalf of clients - Denmark - Eur</t>
  </si>
  <si>
    <t>CA-PS-2f8Eur</t>
  </si>
  <si>
    <t>Value of orders executed on behalf of clients - Estonia - Eur</t>
  </si>
  <si>
    <t>CA-PS-2f9Eur</t>
  </si>
  <si>
    <t>Value of orders executed on behalf of clients - Finland - Eur</t>
  </si>
  <si>
    <t>CA-PS-2f10Eur</t>
  </si>
  <si>
    <t>Value of orders executed on behalf of clients - France - Eur</t>
  </si>
  <si>
    <t>CA-PS-2f11Eur</t>
  </si>
  <si>
    <t>Value of orders executed on behalf of clients - Germany - Eur</t>
  </si>
  <si>
    <t>CA-PS-2f12Eur</t>
  </si>
  <si>
    <t>Value of orders executed on behalf of clients - Greece - Eur</t>
  </si>
  <si>
    <t>CA-PS-2f13Eur</t>
  </si>
  <si>
    <t>Value of orders executed on behalf of clients - Hungary - Eur</t>
  </si>
  <si>
    <t>CA-PS-2f14Eur</t>
  </si>
  <si>
    <t>Value of orders executed on behalf of clients - Iceland - Eur</t>
  </si>
  <si>
    <t>CA-PS-2f15Eur</t>
  </si>
  <si>
    <t>Value of orders executed on behalf of clients - Ireland - Eur</t>
  </si>
  <si>
    <t>CA-PS-2f16Eur</t>
  </si>
  <si>
    <t>Value of orders executed on behalf of clients - Italy - Eur</t>
  </si>
  <si>
    <t>CA-PS-2f17Eur</t>
  </si>
  <si>
    <t>Value of orders executed on behalf of clients - Latvia - Eur</t>
  </si>
  <si>
    <t>CA-PS-2f18Eur</t>
  </si>
  <si>
    <t>Value of orders executed on behalf of clients - Liechtenstein - Eur</t>
  </si>
  <si>
    <t>CA-PS-2f19Eur</t>
  </si>
  <si>
    <t>Value of orders executed on behalf of clients - Lithuania - Eur</t>
  </si>
  <si>
    <t>CA-PS-2f20Eur</t>
  </si>
  <si>
    <t>Value of orders executed on behalf of clients - Luxembourg - Eur</t>
  </si>
  <si>
    <t>CA-PS-2f21Eur</t>
  </si>
  <si>
    <t>Value of orders executed on behalf of clients - Netherlands - Eur</t>
  </si>
  <si>
    <t>CA-PS-2f22Eur</t>
  </si>
  <si>
    <t>Value of orders executed on behalf of clients - Norway - Eur</t>
  </si>
  <si>
    <t>CA-PS-2f23Eur</t>
  </si>
  <si>
    <t>Value of orders executed on behalf of clients - Poland - Eur</t>
  </si>
  <si>
    <t>CA-PS-2f24Eur</t>
  </si>
  <si>
    <t>Value of orders executed on behalf of clients - Portugal - Eur</t>
  </si>
  <si>
    <t>CA-PS-2f25Eur</t>
  </si>
  <si>
    <t>Value of orders executed on behalf of clients - Romania - Eur</t>
  </si>
  <si>
    <t>CA-PS-2f26Eur</t>
  </si>
  <si>
    <t>Value of orders executed on behalf of clients - Slovakia - Eur</t>
  </si>
  <si>
    <t>CA-PS-2f27Eur</t>
  </si>
  <si>
    <t>Value of orders executed on behalf of clients - Slovenia - Eur</t>
  </si>
  <si>
    <t>CA-PS-2f28Eur</t>
  </si>
  <si>
    <t>Value of orders executed on behalf of clients - Spain - Eur</t>
  </si>
  <si>
    <t>CA-PS-2f29Eur</t>
  </si>
  <si>
    <t>Value of orders executed on behalf of clients - Sweden - Eur</t>
  </si>
  <si>
    <t>CA-PS-2f30Eur</t>
  </si>
  <si>
    <t>Value of orders executed on behalf of clients - Total - Eur</t>
  </si>
  <si>
    <t>CA-PS-2f31Eur</t>
  </si>
  <si>
    <t>Value of orders executed on behalf of clients - Malta - Eur</t>
  </si>
  <si>
    <t>CA-PS-2h1Eur</t>
  </si>
  <si>
    <t>Number of crypto-assets marketed on behalf of or for the account of the offeror or a party related to the offeror to purchasers - Austria - Eur</t>
  </si>
  <si>
    <t>CA-PS-2h2Eur</t>
  </si>
  <si>
    <t>Number of crypto-assets marketed on behalf of or for the account of the offeror or a party related to the offeror to purchasers - Belgium - Eur</t>
  </si>
  <si>
    <t>CA-PS-2h3Eur</t>
  </si>
  <si>
    <t>Number of crypto-assets marketed on behalf of or for the account of the offeror or a party related to the offeror to purchasers - Bulgaria - Eur</t>
  </si>
  <si>
    <t>CA-PS-2h4Eur</t>
  </si>
  <si>
    <t>Number of crypto-assets marketed on behalf of or for the account of the offeror or a party related to the offeror to purchasers - Croatia - Eur</t>
  </si>
  <si>
    <t>CA-PS-2h5Eur</t>
  </si>
  <si>
    <t>Number of crypto-assets marketed on behalf of or for the account of the offeror or a party related to the offeror to purchasers - Cyprus - Eur</t>
  </si>
  <si>
    <t>CA-PS-2h6Eur</t>
  </si>
  <si>
    <t>Number of crypto-assets marketed on behalf of or for the account of the offeror or a party related to the offeror to purchasers - Czech Republic - Eur</t>
  </si>
  <si>
    <t>CA-PS-2h7Eur</t>
  </si>
  <si>
    <t>Number of crypto-assets marketed on behalf of or for the account of the offeror or a party related to the offeror to purchasers - Denmark - Eur</t>
  </si>
  <si>
    <t>CA-PS-2h8Eur</t>
  </si>
  <si>
    <t>Number of crypto-assets marketed on behalf of or for the account of the offeror or a party related to the offeror to purchasers - Estonia - Eur</t>
  </si>
  <si>
    <t>CA-PS-2h9Eur</t>
  </si>
  <si>
    <t>Number of crypto-assets marketed on behalf of or for the account of the offeror or a party related to the offeror to purchasers - Finland - Eur</t>
  </si>
  <si>
    <t>CA-PS-2h10Eur</t>
  </si>
  <si>
    <t>Number of crypto-assets marketed on behalf of or for the account of the offeror or a party related to the offeror to purchasers - France - Eur</t>
  </si>
  <si>
    <t>CA-PS-2h11Eur</t>
  </si>
  <si>
    <t>Number of crypto-assets marketed on behalf of or for the account of the offeror or a party related to the offeror to purchasers - Germany - Eur</t>
  </si>
  <si>
    <t>CA-PS-2h12Eur</t>
  </si>
  <si>
    <t>Number of crypto-assets marketed on behalf of or for the account of the offeror or a party related to the offeror to purchasers - Greece - Eur</t>
  </si>
  <si>
    <t>CA-PS-2h13Eur</t>
  </si>
  <si>
    <t>Number of crypto-assets marketed on behalf of or for the account of the offeror or a party related to the offeror to purchasers - Hungary - Eur</t>
  </si>
  <si>
    <t>CA-PS-2h14Eur</t>
  </si>
  <si>
    <t>Number of crypto-assets marketed on behalf of or for the account of the offeror or a party related to the offeror to purchasers - Iceland - Eur</t>
  </si>
  <si>
    <t>CA-PS-2h15Eur</t>
  </si>
  <si>
    <t>Number of crypto-assets marketed on behalf of or for the account of the offeror or a party related to the offeror to purchasers - Ireland - Eur</t>
  </si>
  <si>
    <t>CA-PS-2h16Eur</t>
  </si>
  <si>
    <t>Number of crypto-assets marketed on behalf of or for the account of the offeror or a party related to the offeror to purchasers - Italy - Eur</t>
  </si>
  <si>
    <t>CA-PS-2h17Eur</t>
  </si>
  <si>
    <t>Number of crypto-assets marketed on behalf of or for the account of the offeror or a party related to the offeror to purchasers - Latvia - Eur</t>
  </si>
  <si>
    <t>CA-PS-2h18Eur</t>
  </si>
  <si>
    <t>Number of crypto-assets marketed on behalf of or for the account of the offeror or a party related to the offeror to purchasers - Liechtenstein - Eur</t>
  </si>
  <si>
    <t>CA-PS-2h19Eur</t>
  </si>
  <si>
    <t>Number of crypto-assets marketed on behalf of or for the account of the offeror or a party related to the offeror to purchasers - Lithuania - Eur</t>
  </si>
  <si>
    <t>CA-PS-2h20Eur</t>
  </si>
  <si>
    <t>Number of crypto-assets marketed on behalf of or for the account of the offeror or a party related to the offeror to purchasers - Luxembourg - Eur</t>
  </si>
  <si>
    <t>CA-PS-2h21Eur</t>
  </si>
  <si>
    <t>Number of crypto-assets marketed on behalf of or for the account of the offeror or a party related to the offeror to purchasers - Netherlands - Eur</t>
  </si>
  <si>
    <t>CA-PS-2h22Eur</t>
  </si>
  <si>
    <t>Number of crypto-assets marketed on behalf of or for the account of the offeror or a party related to the offeror to purchasers - Norway - Eur</t>
  </si>
  <si>
    <t>CA-PS-2h23Eur</t>
  </si>
  <si>
    <t>Number of crypto-assets marketed on behalf of or for the account of the offeror or a party related to the offeror to purchasers - Poland - Eur</t>
  </si>
  <si>
    <t>CA-PS-2h24Eur</t>
  </si>
  <si>
    <t>Number of crypto-assets marketed on behalf of or for the account of the offeror or a party related to the offeror to purchasers - Portugal - Eur</t>
  </si>
  <si>
    <t>CA-PS-2h25Eur</t>
  </si>
  <si>
    <t>Number of crypto-assets marketed on behalf of or for the account of the offeror or a party related to the offeror to purchasers - Romania - Eur</t>
  </si>
  <si>
    <t>CA-PS-2h26Eur</t>
  </si>
  <si>
    <t>Number of crypto-assets marketed on behalf of or for the account of the offeror or a party related to the offeror to purchasers - Slovakia - Eur</t>
  </si>
  <si>
    <t>CA-PS-2h27Eur</t>
  </si>
  <si>
    <t>Number of crypto-assets marketed on behalf of or for the account of the offeror or a party related to the offeror to purchasers - Slovenia - Eur</t>
  </si>
  <si>
    <t>CA-PS-2h28Eur</t>
  </si>
  <si>
    <t>Number of crypto-assets marketed on behalf of or for the account of the offeror or a party related to the offeror to purchasers - Spain - Eur</t>
  </si>
  <si>
    <t>CA-PS-2h29Eur</t>
  </si>
  <si>
    <t>Number of crypto-assets marketed on behalf of or for the account of the offeror or a party related to the offeror to purchasers - Sweden - Eur</t>
  </si>
  <si>
    <t>CA-PS-2h30Eur</t>
  </si>
  <si>
    <t>Number of crypto-assets marketed on behalf of or for the account of the offeror or a party related to the offeror to purchasers - Total - Eur</t>
  </si>
  <si>
    <t>CA-PS-2h31Eur</t>
  </si>
  <si>
    <t>Number of crypto-assets marketed on behalf of or for the account of the offeror or a party related to the offeror to purchasers - Malta - Eur</t>
  </si>
  <si>
    <t>CA-PS-2i1Eur</t>
  </si>
  <si>
    <t>Value of orders transmitted for execution on behalf of clients - Austria - Eur</t>
  </si>
  <si>
    <t>CA-PS-2i2Eur</t>
  </si>
  <si>
    <t>Value of orders transmitted for execution on behalf of clients - Belgium - Eur</t>
  </si>
  <si>
    <t>CA-PS-2i3Eur</t>
  </si>
  <si>
    <t>Value of orders transmitted for execution on behalf of clients - Bulgaria - Eur</t>
  </si>
  <si>
    <t>CA-PS-2i4Eur</t>
  </si>
  <si>
    <t>Value of orders transmitted for execution on behalf of clients - Croatia - Eur</t>
  </si>
  <si>
    <t>CA-PS-2i5Eur</t>
  </si>
  <si>
    <t>Value of orders transmitted for execution on behalf of clients - Cyprus - Eur</t>
  </si>
  <si>
    <t>CA-PS-2i6Eur</t>
  </si>
  <si>
    <t>Value of orders transmitted for execution on behalf of clients - Czech Republic - Eur</t>
  </si>
  <si>
    <t>CA-PS-2i7Eur</t>
  </si>
  <si>
    <t>Value of orders transmitted for execution on behalf of clients - Denmark - Eur</t>
  </si>
  <si>
    <t>CA-PS-2i8Eur</t>
  </si>
  <si>
    <t>Value of orders transmitted for execution on behalf of clients - Estonia - Eur</t>
  </si>
  <si>
    <t>CA-PS-2i9Eur</t>
  </si>
  <si>
    <t>Value of orders transmitted for execution on behalf of clients - Finland - Eur</t>
  </si>
  <si>
    <t>CA-PS-2i10Eur</t>
  </si>
  <si>
    <t>Value of orders transmitted for execution on behalf of clients - France - Eur</t>
  </si>
  <si>
    <t>CA-PS-2i11Eur</t>
  </si>
  <si>
    <t>Value of orders transmitted for execution on behalf of clients - Germany - Eur</t>
  </si>
  <si>
    <t>CA-PS-2i12Eur</t>
  </si>
  <si>
    <t>Value of orders transmitted for execution on behalf of clients - Greece - Eur</t>
  </si>
  <si>
    <t>CA-PS-2i13Eur</t>
  </si>
  <si>
    <t>Value of orders transmitted for execution on behalf of clients - Hungary - Eur</t>
  </si>
  <si>
    <t>CA-PS-2i14Eur</t>
  </si>
  <si>
    <t>Value of orders transmitted for execution on behalf of clients - Iceland - Eur</t>
  </si>
  <si>
    <t>CA-PS-2i15Eur</t>
  </si>
  <si>
    <t>Value of orders transmitted for execution on behalf of clients - Ireland - Eur</t>
  </si>
  <si>
    <t>CA-PS-2i16Eur</t>
  </si>
  <si>
    <t>Value of orders transmitted for execution on behalf of clients - Italy - Eur</t>
  </si>
  <si>
    <t>CA-PS-2i17Eur</t>
  </si>
  <si>
    <t>Value of orders transmitted for execution on behalf of clients - Latvia - Eur</t>
  </si>
  <si>
    <t>CA-PS-2i18Eur</t>
  </si>
  <si>
    <t>Value of orders transmitted for execution on behalf of clients - Liechtenstein - Eur</t>
  </si>
  <si>
    <t>CA-PS-2i19Eur</t>
  </si>
  <si>
    <t>Value of orders transmitted for execution on behalf of clients - Lithuania - Eur</t>
  </si>
  <si>
    <t>CA-PS-2i20Eur</t>
  </si>
  <si>
    <t>Value of orders transmitted for execution on behalf of clients - Luxembourg - Eur</t>
  </si>
  <si>
    <t>CA-PS-2i21Eur</t>
  </si>
  <si>
    <t>Value of orders transmitted for execution on behalf of clients - Netherlands - Eur</t>
  </si>
  <si>
    <t>CA-PS-2i22Eur</t>
  </si>
  <si>
    <t>Value of orders transmitted for execution on behalf of clients - Norway - Eur</t>
  </si>
  <si>
    <t>CA-PS-2i23Eur</t>
  </si>
  <si>
    <t>Value of orders transmitted for execution on behalf of clients - Poland - Eur</t>
  </si>
  <si>
    <t>CA-PS-2i24Eur</t>
  </si>
  <si>
    <t>Value of orders transmitted for execution on behalf of clients - Portugal - Eur</t>
  </si>
  <si>
    <t>CA-PS-2i25Eur</t>
  </si>
  <si>
    <t>Value of orders transmitted for execution on behalf of clients - Romania - Eur</t>
  </si>
  <si>
    <t>CA-PS-2i26Eur</t>
  </si>
  <si>
    <t>Value of orders transmitted for execution on behalf of clients - Slovakia - Eur</t>
  </si>
  <si>
    <t>CA-PS-2i27Eur</t>
  </si>
  <si>
    <t>Value of orders transmitted for execution on behalf of clients - Slovenia - Eur</t>
  </si>
  <si>
    <t>CA-PS-2i28Eur</t>
  </si>
  <si>
    <t>Value of orders transmitted for execution on behalf of clients - Spain - Eur</t>
  </si>
  <si>
    <t>CA-PS-2i29Eur</t>
  </si>
  <si>
    <t>Value of orders transmitted for execution on behalf of clients - Sweden - Eur</t>
  </si>
  <si>
    <t>CA-PS-2i30Eur</t>
  </si>
  <si>
    <t>Value of orders transmitted for execution on behalf of clients - Total - Eur</t>
  </si>
  <si>
    <t>CA-PS-2i31Eur</t>
  </si>
  <si>
    <t>Value of orders transmitted for execution on behalf of clients - Malta - Eur</t>
  </si>
  <si>
    <t>CA-PS-2j1Eur</t>
  </si>
  <si>
    <t>Number of clients to whom investment advice was issued - Austria - Eur</t>
  </si>
  <si>
    <t>CA-PS-2j2Eur</t>
  </si>
  <si>
    <t>Number of clients to whom investment advice was issued - Belgium - Eur</t>
  </si>
  <si>
    <t>CA-PS-2j3Eur</t>
  </si>
  <si>
    <t>Number of clients to whom investment advice was issued - Bulgaria - Eur</t>
  </si>
  <si>
    <t>CA-PS-2j4Eur</t>
  </si>
  <si>
    <t>Number of clients to whom investment advice was issued - Croatia - Eur</t>
  </si>
  <si>
    <t>CA-PS-2j5Eur</t>
  </si>
  <si>
    <t>Number of clients to whom investment advice was issued - Cyprus - Eur</t>
  </si>
  <si>
    <t>CA-PS-2j6Eur</t>
  </si>
  <si>
    <t>Number of clients to whom investment advice was issued - Czech Republic - Eur</t>
  </si>
  <si>
    <t>CA-PS-2j7Eur</t>
  </si>
  <si>
    <t>Number of clients to whom investment advice was issued - Denmark - Eur</t>
  </si>
  <si>
    <t>CA-PS-2j8Eur</t>
  </si>
  <si>
    <t>Number of clients to whom investment advice was issued - Estonia - Eur</t>
  </si>
  <si>
    <t>CA-PS-2j9Eur</t>
  </si>
  <si>
    <t>Number of clients to whom investment advice was issued - Finland - Eur</t>
  </si>
  <si>
    <t>CA-PS-2j10Eur</t>
  </si>
  <si>
    <t>Number of clients to whom investment advice was issued - France - Eur</t>
  </si>
  <si>
    <t>CA-PS-2j11Eur</t>
  </si>
  <si>
    <t>Number of clients to whom investment advice was issued - Germany - Eur</t>
  </si>
  <si>
    <t>CA-PS-2j12Eur</t>
  </si>
  <si>
    <t>Number of clients to whom investment advice was issued - Greece - Eur</t>
  </si>
  <si>
    <t>CA-PS-2j13Eur</t>
  </si>
  <si>
    <t>Number of clients to whom investment advice was issued - Hungary - Eur</t>
  </si>
  <si>
    <t>CA-PS-2j14Eur</t>
  </si>
  <si>
    <t>Number of clients to whom investment advice was issued - Iceland - Eur</t>
  </si>
  <si>
    <t>CA-PS-2j15Eur</t>
  </si>
  <si>
    <t>Number of clients to whom investment advice was issued - Ireland - Eur</t>
  </si>
  <si>
    <t>CA-PS-2j16Eur</t>
  </si>
  <si>
    <t>Number of clients to whom investment advice was issued - Italy - Eur</t>
  </si>
  <si>
    <t>CA-PS-2j17Eur</t>
  </si>
  <si>
    <t>Number of clients to whom investment advice was issued - Latvia - Eur</t>
  </si>
  <si>
    <t>CA-PS-2j18Eur</t>
  </si>
  <si>
    <t>Number of clients to whom investment advice was issued - Liechtenstein - Eur</t>
  </si>
  <si>
    <t>CA-PS-2j19Eur</t>
  </si>
  <si>
    <t>Number of clients to whom investment advice was issued - Lithuania - Eur</t>
  </si>
  <si>
    <t>CA-PS-2j20Eur</t>
  </si>
  <si>
    <t>Number of clients to whom investment advice was issued - Luxembourg - Eur</t>
  </si>
  <si>
    <t>CA-PS-2j21Eur</t>
  </si>
  <si>
    <t>Number of clients to whom investment advice was issued - Netherlands - Eur</t>
  </si>
  <si>
    <t>CA-PS-2j22Eur</t>
  </si>
  <si>
    <t>Number of clients to whom investment advice was issued - Norway - Eur</t>
  </si>
  <si>
    <t>CA-PS-2j23Eur</t>
  </si>
  <si>
    <t>Number of clients to whom investment advice was issued - Poland - Eur</t>
  </si>
  <si>
    <t>CA-PS-2j24Eur</t>
  </si>
  <si>
    <t>Number of clients to whom investment advice was issued - Portugal - Eur</t>
  </si>
  <si>
    <t>CA-PS-2j25Eur</t>
  </si>
  <si>
    <t>Number of clients to whom investment advice was issued - Romania - Eur</t>
  </si>
  <si>
    <t>CA-PS-2j26Eur</t>
  </si>
  <si>
    <t>Number of clients to whom investment advice was issued - Slovakia - Eur</t>
  </si>
  <si>
    <t>CA-PS-2j27Eur</t>
  </si>
  <si>
    <t>Number of clients to whom investment advice was issued - Slovenia - Eur</t>
  </si>
  <si>
    <t>CA-PS-2j28Eur</t>
  </si>
  <si>
    <t>Number of clients to whom investment advice was issued - Spain - Eur</t>
  </si>
  <si>
    <t>CA-PS-2j29Eur</t>
  </si>
  <si>
    <t>Number of clients to whom investment advice was issued - Sweden - Eur</t>
  </si>
  <si>
    <t>CA-PS-2j30Eur</t>
  </si>
  <si>
    <t>Number of clients to whom investment advice was issued - Total - Eur</t>
  </si>
  <si>
    <t>CA-PS-2j31Eur</t>
  </si>
  <si>
    <t>Number of clients to whom investment advice was issued - Malta - Eur</t>
  </si>
  <si>
    <t>CA-PS-2k1Eur</t>
  </si>
  <si>
    <t>Value of crypto-assets under management at the end of reporting period - Austria - Eur</t>
  </si>
  <si>
    <t>CA-PS-2k2Eur</t>
  </si>
  <si>
    <t>Value of crypto-assets under management at the end of reporting period - Belgium - Eur</t>
  </si>
  <si>
    <t>CA-PS-2k3Eur</t>
  </si>
  <si>
    <t>Value of crypto-assets under management at the end of reporting period - Bulgaria - Eur</t>
  </si>
  <si>
    <t>CA-PS-2k4Eur</t>
  </si>
  <si>
    <t>Value of crypto-assets under management at the end of reporting period - Croatia - Eur</t>
  </si>
  <si>
    <t>CA-PS-2k5Eur</t>
  </si>
  <si>
    <t>Value of crypto-assets under management at the end of reporting period - Cyprus - Eur</t>
  </si>
  <si>
    <t>CA-PS-2k6Eur</t>
  </si>
  <si>
    <t>Value of crypto-assets under management at the end of reporting period - Czech Republic - Eur</t>
  </si>
  <si>
    <t>CA-PS-2k7Eur</t>
  </si>
  <si>
    <t>Value of crypto-assets under management at the end of reporting period - Denmark - Eur</t>
  </si>
  <si>
    <t>CA-PS-2k8Eur</t>
  </si>
  <si>
    <t>Value of crypto-assets under management at the end of reporting period - Estonia - Eur</t>
  </si>
  <si>
    <t>CA-PS-2k9Eur</t>
  </si>
  <si>
    <t>Value of crypto-assets under management at the end of reporting period - Finland - Eur</t>
  </si>
  <si>
    <t>CA-PS-2k10Eur</t>
  </si>
  <si>
    <t>Value of crypto-assets under management at the end of reporting period - France - Eur</t>
  </si>
  <si>
    <t>CA-PS-2k11Eur</t>
  </si>
  <si>
    <t>Value of crypto-assets under management at the end of reporting period - Germany - Eur</t>
  </si>
  <si>
    <t>CA-PS-2k12Eur</t>
  </si>
  <si>
    <t>Value of crypto-assets under management at the end of reporting period - Greece - Eur</t>
  </si>
  <si>
    <t>CA-PS-2k13Eur</t>
  </si>
  <si>
    <t>Value of crypto-assets under management at the end of reporting period - Hungary - Eur</t>
  </si>
  <si>
    <t>CA-PS-2k14Eur</t>
  </si>
  <si>
    <t>Value of crypto-assets under management at the end of reporting period - Iceland - Eur</t>
  </si>
  <si>
    <t>CA-PS-2k15Eur</t>
  </si>
  <si>
    <t>Value of crypto-assets under management at the end of reporting period - Ireland - Eur</t>
  </si>
  <si>
    <t>CA-PS-2k16Eur</t>
  </si>
  <si>
    <t>Value of crypto-assets under management at the end of reporting period - Italy - Eur</t>
  </si>
  <si>
    <t>CA-PS-2k17Eur</t>
  </si>
  <si>
    <t>Value of crypto-assets under management at the end of reporting period - Latvia - Eur</t>
  </si>
  <si>
    <t>CA-PS-2k18Eur</t>
  </si>
  <si>
    <t>Value of crypto-assets under management at the end of reporting period - Liechtenstein - Eur</t>
  </si>
  <si>
    <t>CA-PS-2k19Eur</t>
  </si>
  <si>
    <t>Value of crypto-assets under management at the end of reporting period - Lithuania - Eur</t>
  </si>
  <si>
    <t>CA-PS-2k20Eur</t>
  </si>
  <si>
    <t>Value of crypto-assets under management at the end of reporting period - Luxembourg - Eur</t>
  </si>
  <si>
    <t>CA-PS-2k21Eur</t>
  </si>
  <si>
    <t>Value of crypto-assets under management at the end of reporting period - Netherlands - Eur</t>
  </si>
  <si>
    <t>CA-PS-2k22Eur</t>
  </si>
  <si>
    <t>Value of crypto-assets under management at the end of reporting period - Norway - Eur</t>
  </si>
  <si>
    <t>CA-PS-2k23Eur</t>
  </si>
  <si>
    <t>Value of crypto-assets under management at the end of reporting period - Poland - Eur</t>
  </si>
  <si>
    <t>CA-PS-2k24Eur</t>
  </si>
  <si>
    <t>Value of crypto-assets under management at the end of reporting period - Portugal - Eur</t>
  </si>
  <si>
    <t>CA-PS-2k25Eur</t>
  </si>
  <si>
    <t>Value of crypto-assets under management at the end of reporting period - Romania - Eur</t>
  </si>
  <si>
    <t>CA-PS-2k26Eur</t>
  </si>
  <si>
    <t>Value of crypto-assets under management at the end of reporting period - Slovakia - Eur</t>
  </si>
  <si>
    <t>CA-PS-2k27Eur</t>
  </si>
  <si>
    <t>Value of crypto-assets under management at the end of reporting period - Slovenia - Eur</t>
  </si>
  <si>
    <t>CA-PS-2k28Eur</t>
  </si>
  <si>
    <t>Value of crypto-assets under management at the end of reporting period - Spain - Eur</t>
  </si>
  <si>
    <t>CA-PS-2k29Eur</t>
  </si>
  <si>
    <t>Value of crypto-assets under management at the end of reporting period - Sweden - Eur</t>
  </si>
  <si>
    <t>CA-PS-2k30Eur</t>
  </si>
  <si>
    <t>Value of crypto-assets under management at the end of reporting period - Total - Eur</t>
  </si>
  <si>
    <t>CA-PS-2k31Eur</t>
  </si>
  <si>
    <t>Value of crypto-assets under management at the end of reporting period - Malta - Eur</t>
  </si>
  <si>
    <t>CA-PS-2l1Eur</t>
  </si>
  <si>
    <t>Value of crypto-assets transferred during the reporting period - Austria - Eur</t>
  </si>
  <si>
    <t>CA-PS-2l2Eur</t>
  </si>
  <si>
    <t>Value of crypto-assets transferred during the reporting period - Belgium - Eur</t>
  </si>
  <si>
    <t>CA-PS-2l3Eur</t>
  </si>
  <si>
    <t>Value of crypto-assets transferred during the reporting period - Bulgaria - Eur</t>
  </si>
  <si>
    <t>CA-PS-2l4Eur</t>
  </si>
  <si>
    <t>Value of crypto-assets transferred during the reporting period - Croatia - Eur</t>
  </si>
  <si>
    <t>CA-PS-2l5Eur</t>
  </si>
  <si>
    <t>Value of crypto-assets transferred during the reporting period - Cyprus - Eur</t>
  </si>
  <si>
    <t>CA-PS-2l6Eur</t>
  </si>
  <si>
    <t>Value of crypto-assets transferred during the reporting period - Czech Republic - Eur</t>
  </si>
  <si>
    <t>CA-PS-2l7Eur</t>
  </si>
  <si>
    <t>Value of crypto-assets transferred during the reporting period - Denmark - Eur</t>
  </si>
  <si>
    <t>CA-PS-2l8Eur</t>
  </si>
  <si>
    <t>Value of crypto-assets transferred during the reporting period - Estonia - Eur</t>
  </si>
  <si>
    <t>CA-PS-2l9Eur</t>
  </si>
  <si>
    <t>Value of crypto-assets transferred during the reporting period - Finland - Eur</t>
  </si>
  <si>
    <t>CA-PS-2l10Eur</t>
  </si>
  <si>
    <t>Value of crypto-assets transferred during the reporting period - France - Eur</t>
  </si>
  <si>
    <t>CA-PS-2l11Eur</t>
  </si>
  <si>
    <t>Value of crypto-assets transferred during the reporting period - Germany - Eur</t>
  </si>
  <si>
    <t>CA-PS-2l12Eur</t>
  </si>
  <si>
    <t>Value of crypto-assets transferred during the reporting period - Greece - Eur</t>
  </si>
  <si>
    <t>CA-PS-2l13Eur</t>
  </si>
  <si>
    <t>Value of crypto-assets transferred during the reporting period - Hungary - Eur</t>
  </si>
  <si>
    <t>CA-PS-2l14Eur</t>
  </si>
  <si>
    <t>Value of crypto-assets transferred during the reporting period - Iceland - Eur</t>
  </si>
  <si>
    <t>CA-PS-2l15Eur</t>
  </si>
  <si>
    <t>Value of crypto-assets transferred during the reporting period - Ireland - Eur</t>
  </si>
  <si>
    <t>CA-PS-2l16Eur</t>
  </si>
  <si>
    <t>Value of crypto-assets transferred during the reporting period - Italy - Eur</t>
  </si>
  <si>
    <t>CA-PS-2l17Eur</t>
  </si>
  <si>
    <t>Value of crypto-assets transferred during the reporting period - Latvia - Eur</t>
  </si>
  <si>
    <t>CA-PS-2l18Eur</t>
  </si>
  <si>
    <t>Value of crypto-assets transferred during the reporting period - Liechtenstein - Eur</t>
  </si>
  <si>
    <t>CA-PS-2l19Eur</t>
  </si>
  <si>
    <t>Value of crypto-assets transferred during the reporting period - Lithuania - Eur</t>
  </si>
  <si>
    <t>CA-PS-2l20Eur</t>
  </si>
  <si>
    <t>Value of crypto-assets transferred during the reporting period - Luxembourg - Eur</t>
  </si>
  <si>
    <t>CA-PS-2l21Eur</t>
  </si>
  <si>
    <t>Value of crypto-assets transferred during the reporting period - Netherlands - Eur</t>
  </si>
  <si>
    <t>CA-PS-2l22Eur</t>
  </si>
  <si>
    <t>Value of crypto-assets transferred during the reporting period - Norway - Eur</t>
  </si>
  <si>
    <t>CA-PS-2l23Eur</t>
  </si>
  <si>
    <t>Value of crypto-assets transferred during the reporting period - Poland - Eur</t>
  </si>
  <si>
    <t>CA-PS-2l24Eur</t>
  </si>
  <si>
    <t>Value of crypto-assets transferred during the reporting period - Portugal - Eur</t>
  </si>
  <si>
    <t>CA-PS-2l25Eur</t>
  </si>
  <si>
    <t>Value of crypto-assets transferred during the reporting period - Romania - Eur</t>
  </si>
  <si>
    <t>CA-PS-2l26Eur</t>
  </si>
  <si>
    <t>Value of crypto-assets transferred during the reporting period - Slovakia - Eur</t>
  </si>
  <si>
    <t>CA-PS-2l27Eur</t>
  </si>
  <si>
    <t>Value of crypto-assets transferred during the reporting period - Slovenia - Eur</t>
  </si>
  <si>
    <t>CA-PS-2l28Eur</t>
  </si>
  <si>
    <t>Value of crypto-assets transferred during the reporting period - Spain - Eur</t>
  </si>
  <si>
    <t>CA-PS-2l29Eur</t>
  </si>
  <si>
    <t>Value of crypto-assets transferred during the reporting period - Sweden - Eur</t>
  </si>
  <si>
    <t>CA-PS-2l30Eur</t>
  </si>
  <si>
    <t>Value of crypto-assets transferred during the reporting period - Total - Eur</t>
  </si>
  <si>
    <t>CA-PS-2l31Eur</t>
  </si>
  <si>
    <t>Value of crypto-assets transferred during the reporting period - Malta - Eur</t>
  </si>
  <si>
    <t>CA-CO-01</t>
  </si>
  <si>
    <t>Number of complaints received during the reporting period</t>
  </si>
  <si>
    <t>CA-CO-02</t>
  </si>
  <si>
    <t>Number of pending complaints as at the reporting period</t>
  </si>
  <si>
    <t>CA-CO-03</t>
  </si>
  <si>
    <t>Number of complaints concluded during reporting period</t>
  </si>
  <si>
    <t>CA-CO-04</t>
  </si>
  <si>
    <t>Number of concluded complaints for which no compensation was paid during reporting period</t>
  </si>
  <si>
    <t>CA-CO-05</t>
  </si>
  <si>
    <t>Number of complaints for which compensation was paid during reporting period</t>
  </si>
  <si>
    <t>CA-CO-06</t>
  </si>
  <si>
    <t>Total compensation paid in reporting currency</t>
  </si>
  <si>
    <t>CA-CO-07</t>
  </si>
  <si>
    <t>Realistic compensation payable exposure (for pending complaints) in reporting currency</t>
  </si>
  <si>
    <t>CA-CO-08</t>
  </si>
  <si>
    <t>Top 20 common complaints received during the reporting period</t>
  </si>
  <si>
    <t>Service Related to</t>
  </si>
  <si>
    <t>Nature of Complaint</t>
  </si>
  <si>
    <t>Location</t>
  </si>
  <si>
    <t>Number of complaints</t>
  </si>
  <si>
    <t>If Nature of complaint is "Other"</t>
  </si>
  <si>
    <t>Market Abuse</t>
  </si>
  <si>
    <t>CA-MA-01</t>
  </si>
  <si>
    <t xml:space="preserve">Did the company encounter any instances of Market Abuse? </t>
  </si>
  <si>
    <t>CA-MA-02</t>
  </si>
  <si>
    <t>Elaborate on the abuse spotted and explain the measures undertaken</t>
  </si>
  <si>
    <t>DM-Complaints</t>
  </si>
  <si>
    <t>Number of complaints received during the reporting period:</t>
  </si>
  <si>
    <t>Number of pending complaints as at the reporting period:</t>
  </si>
  <si>
    <t>Number of complaints concluded during reporting period:</t>
  </si>
  <si>
    <t>Number of concluded complaints for which no compensation was paid during reporting period:</t>
  </si>
  <si>
    <t>Number of complaints for which compensation was paid during reporting period:</t>
  </si>
  <si>
    <t>Total compensation paid in reporting currency:</t>
  </si>
  <si>
    <t>CA-CO-06Eur</t>
  </si>
  <si>
    <t>Total compensation paid in Euro:</t>
  </si>
  <si>
    <t>Realistic compensation payable exposure (for pending complaints) in reporting currency:</t>
  </si>
  <si>
    <t>CA-CO-07Eur</t>
  </si>
  <si>
    <t>Realistic compensation payable exposure (for pending complaints) in Euro:</t>
  </si>
  <si>
    <t>Top 20 common complaints received during the reporting period:</t>
  </si>
  <si>
    <t>CA-CO-08aa</t>
  </si>
  <si>
    <t>Service related to 1</t>
  </si>
  <si>
    <t>CA-CO-08ab</t>
  </si>
  <si>
    <t>Service related to 2</t>
  </si>
  <si>
    <t>CA-CO-08ac</t>
  </si>
  <si>
    <t>Service related to 3</t>
  </si>
  <si>
    <t>CA-CO-08ad</t>
  </si>
  <si>
    <t>Service related to 4</t>
  </si>
  <si>
    <t>CA-CO-08ae</t>
  </si>
  <si>
    <t>Service related to 5</t>
  </si>
  <si>
    <t>CA-CO-08af</t>
  </si>
  <si>
    <t>Service related to 6</t>
  </si>
  <si>
    <t>CA-CO-08ag</t>
  </si>
  <si>
    <t>Service related to 7</t>
  </si>
  <si>
    <t>CA-CO-08ah</t>
  </si>
  <si>
    <t>Service related to 8</t>
  </si>
  <si>
    <t>CA-CO-08ai</t>
  </si>
  <si>
    <t>Service related to 9</t>
  </si>
  <si>
    <t>CA-CO-08aj</t>
  </si>
  <si>
    <t>Service related to 10</t>
  </si>
  <si>
    <t>CA-CO-08ak</t>
  </si>
  <si>
    <t>Service related to 11</t>
  </si>
  <si>
    <t>CA-CO-08al</t>
  </si>
  <si>
    <t>Service related to 12</t>
  </si>
  <si>
    <t>CA-CO-08am</t>
  </si>
  <si>
    <t>Service related to 13</t>
  </si>
  <si>
    <t>CA-CO-08an</t>
  </si>
  <si>
    <t>Service related to 14</t>
  </si>
  <si>
    <t>CA-CO-08ao</t>
  </si>
  <si>
    <t>Service related to 15</t>
  </si>
  <si>
    <t>CA-CO-08ap</t>
  </si>
  <si>
    <t>Service related to 16</t>
  </si>
  <si>
    <t>CA-CO-08aq</t>
  </si>
  <si>
    <t>Service related to 17</t>
  </si>
  <si>
    <t>CA-CO-08ar</t>
  </si>
  <si>
    <t>Service related to 18</t>
  </si>
  <si>
    <t>CA-CO-08as</t>
  </si>
  <si>
    <t>Service related to 19</t>
  </si>
  <si>
    <t>CA-CO-08at</t>
  </si>
  <si>
    <t>Service related to 20</t>
  </si>
  <si>
    <t>CA-CO-08ba</t>
  </si>
  <si>
    <t>Nature of Complaint 1</t>
  </si>
  <si>
    <t>CA-CO-08bb</t>
  </si>
  <si>
    <t>Nature of Complaint 2</t>
  </si>
  <si>
    <t>CA-CO-08bc</t>
  </si>
  <si>
    <t>Nature of Complaint 3</t>
  </si>
  <si>
    <t>CA-CO-08bd</t>
  </si>
  <si>
    <t>Nature of Complaint 4</t>
  </si>
  <si>
    <t>CA-CO-08be</t>
  </si>
  <si>
    <t>Nature of Complaint 5</t>
  </si>
  <si>
    <t>CA-CO-08bf</t>
  </si>
  <si>
    <t>Nature of Complaint 6</t>
  </si>
  <si>
    <t>CA-CO-08bg</t>
  </si>
  <si>
    <t>Nature of Complaint 7</t>
  </si>
  <si>
    <t>CA-CO-08bh</t>
  </si>
  <si>
    <t>Nature of Complaint 8</t>
  </si>
  <si>
    <t>CA-CO-08bi</t>
  </si>
  <si>
    <t>Nature of Complaint 9</t>
  </si>
  <si>
    <t>CA-CO-08bj</t>
  </si>
  <si>
    <t>Nature of Complaint 10</t>
  </si>
  <si>
    <t>CA-CO-08bk</t>
  </si>
  <si>
    <t>Nature of Complaint 11</t>
  </si>
  <si>
    <t>CA-CO-08bl</t>
  </si>
  <si>
    <t>Nature of Complaint 12</t>
  </si>
  <si>
    <t>CA-CO-08bm</t>
  </si>
  <si>
    <t>Nature of Complaint 13</t>
  </si>
  <si>
    <t>CA-CO-08bn</t>
  </si>
  <si>
    <t>Nature of Complaint 14</t>
  </si>
  <si>
    <t>CA-CO-08bo</t>
  </si>
  <si>
    <t>Nature of Complaint 15</t>
  </si>
  <si>
    <t>CA-CO-08bp</t>
  </si>
  <si>
    <t>Nature of Complaint 16</t>
  </si>
  <si>
    <t>CA-CO-08bq</t>
  </si>
  <si>
    <t>Nature of Complaint 17</t>
  </si>
  <si>
    <t>CA-CO-08br</t>
  </si>
  <si>
    <t>Nature of Complaint 18</t>
  </si>
  <si>
    <t>CA-CO-08bs</t>
  </si>
  <si>
    <t>Nature of Complaint 19</t>
  </si>
  <si>
    <t>CA-CO-08bt</t>
  </si>
  <si>
    <t>Nature of Complaint 20</t>
  </si>
  <si>
    <t>CA-CO-08ca</t>
  </si>
  <si>
    <t>Location 1</t>
  </si>
  <si>
    <t>CA-CO-08cb</t>
  </si>
  <si>
    <t>Location 2</t>
  </si>
  <si>
    <t>CA-CO-08cc</t>
  </si>
  <si>
    <t>Location 3</t>
  </si>
  <si>
    <t>CA-CO-08cd</t>
  </si>
  <si>
    <t>Location 4</t>
  </si>
  <si>
    <t>CA-CO-08ce</t>
  </si>
  <si>
    <t>Location 5</t>
  </si>
  <si>
    <t>CA-CO-08cf</t>
  </si>
  <si>
    <t>Location 6</t>
  </si>
  <si>
    <t>CA-CO-08cg</t>
  </si>
  <si>
    <t>Location 7</t>
  </si>
  <si>
    <t>CA-CO-08ch</t>
  </si>
  <si>
    <t>Location 8</t>
  </si>
  <si>
    <t>CA-CO-08ci</t>
  </si>
  <si>
    <t>Location 9</t>
  </si>
  <si>
    <t>CA-CO-08cj</t>
  </si>
  <si>
    <t>Location 10</t>
  </si>
  <si>
    <t>CA-CO-08ck</t>
  </si>
  <si>
    <t>Location 11</t>
  </si>
  <si>
    <t>CA-CO-08cl</t>
  </si>
  <si>
    <t>Location 12</t>
  </si>
  <si>
    <t>CA-CO-08cm</t>
  </si>
  <si>
    <t>Location 13</t>
  </si>
  <si>
    <t>CA-CO-08cn</t>
  </si>
  <si>
    <t>Location 14</t>
  </si>
  <si>
    <t>CA-CO-08co</t>
  </si>
  <si>
    <t>Location 15</t>
  </si>
  <si>
    <t>CA-CO-08cp</t>
  </si>
  <si>
    <t>Location 16</t>
  </si>
  <si>
    <t>CA-CO-08cq</t>
  </si>
  <si>
    <t>Location 17</t>
  </si>
  <si>
    <t>CA-CO-08cr</t>
  </si>
  <si>
    <t>Location 18</t>
  </si>
  <si>
    <t>CA-CO-08cs</t>
  </si>
  <si>
    <t>Location 19</t>
  </si>
  <si>
    <t>CA-CO-08ct</t>
  </si>
  <si>
    <t>Location 20</t>
  </si>
  <si>
    <t>CA-CO-08da</t>
  </si>
  <si>
    <t>Number of complaints 1</t>
  </si>
  <si>
    <t>CA-CO-08db</t>
  </si>
  <si>
    <t>Number of complaints 2</t>
  </si>
  <si>
    <t>CA-CO-08dc</t>
  </si>
  <si>
    <t>Number of complaints 3</t>
  </si>
  <si>
    <t>CA-CO-08dd</t>
  </si>
  <si>
    <t>Number of complaints 4</t>
  </si>
  <si>
    <t>CA-CO-08de</t>
  </si>
  <si>
    <t>Number of complaints 5</t>
  </si>
  <si>
    <t>CA-CO-08df</t>
  </si>
  <si>
    <t>Number of complaints 6</t>
  </si>
  <si>
    <t>CA-CO-08dg</t>
  </si>
  <si>
    <t>Number of complaints 7</t>
  </si>
  <si>
    <t>CA-CO-08dh</t>
  </si>
  <si>
    <t>Number of complaints 8</t>
  </si>
  <si>
    <t>CA-CO-08di</t>
  </si>
  <si>
    <t>Number of complaints 9</t>
  </si>
  <si>
    <t>CA-CO-08dj</t>
  </si>
  <si>
    <t>Number of complaints 10</t>
  </si>
  <si>
    <t>CA-CO-08dk</t>
  </si>
  <si>
    <t>Number of complaints 11</t>
  </si>
  <si>
    <t>CA-CO-08dl</t>
  </si>
  <si>
    <t>Number of complaints 12</t>
  </si>
  <si>
    <t>CA-CO-08dm</t>
  </si>
  <si>
    <t>Number of complaints 13</t>
  </si>
  <si>
    <t>CA-CO-08dn</t>
  </si>
  <si>
    <t>Number of complaints 14</t>
  </si>
  <si>
    <t>CA-CO-08do</t>
  </si>
  <si>
    <t>Number of complaints 15</t>
  </si>
  <si>
    <t>CA-CO-08dp</t>
  </si>
  <si>
    <t>Number of complaints 16</t>
  </si>
  <si>
    <t>CA-CO-08dq</t>
  </si>
  <si>
    <t>Number of complaints 17</t>
  </si>
  <si>
    <t>CA-CO-08dr</t>
  </si>
  <si>
    <t>Number of complaints 18</t>
  </si>
  <si>
    <t>CA-CO-08ds</t>
  </si>
  <si>
    <t>Number of complaints 19</t>
  </si>
  <si>
    <t>CA-CO-08dt</t>
  </si>
  <si>
    <t>Number of complaints 20</t>
  </si>
  <si>
    <t>CA-CO-08ea</t>
  </si>
  <si>
    <t>If Nature of complaint is "Other" 1</t>
  </si>
  <si>
    <t>CA-CO-08eb</t>
  </si>
  <si>
    <t>If Nature of complaint is "Other" 2</t>
  </si>
  <si>
    <t>CA-CO-08ec</t>
  </si>
  <si>
    <t>If Nature of complaint is "Other" 3</t>
  </si>
  <si>
    <t>CA-CO-08ed</t>
  </si>
  <si>
    <t>If Nature of complaint is "Other" 4</t>
  </si>
  <si>
    <t>CA-CO-08ee</t>
  </si>
  <si>
    <t>If Nature of complaint is "Other" 5</t>
  </si>
  <si>
    <t>CA-CO-08ef</t>
  </si>
  <si>
    <t>If Nature of complaint is "Other" 6</t>
  </si>
  <si>
    <t>CA-CO-08eg</t>
  </si>
  <si>
    <t>If Nature of complaint is "Other" 7</t>
  </si>
  <si>
    <t>CA-CO-08eh</t>
  </si>
  <si>
    <t>If Nature of complaint is "Other" 8</t>
  </si>
  <si>
    <t>CA-CO-08ei</t>
  </si>
  <si>
    <t>If Nature of complaint is "Other" 9</t>
  </si>
  <si>
    <t>CA-CO-08ej</t>
  </si>
  <si>
    <t>If Nature of complaint is "Other" 10</t>
  </si>
  <si>
    <t>CA-CO-08ek</t>
  </si>
  <si>
    <t>If Nature of complaint is "Other" 11</t>
  </si>
  <si>
    <t>CA-CO-08el</t>
  </si>
  <si>
    <t>If Nature of complaint is "Other" 12</t>
  </si>
  <si>
    <t>CA-CO-08em</t>
  </si>
  <si>
    <t>If Nature of complaint is "Other" 13</t>
  </si>
  <si>
    <t>CA-CO-08en</t>
  </si>
  <si>
    <t>If Nature of complaint is "Other" 14</t>
  </si>
  <si>
    <t>CA-CO-08eo</t>
  </si>
  <si>
    <t>If Nature of complaint is "Other" 15</t>
  </si>
  <si>
    <t>CA-CO-08ep</t>
  </si>
  <si>
    <t>If Nature of complaint is "Other" 16</t>
  </si>
  <si>
    <t>CA-CO-08eq</t>
  </si>
  <si>
    <t>If Nature of complaint is "Other" 17</t>
  </si>
  <si>
    <t>CA-CO-08er</t>
  </si>
  <si>
    <t>If Nature of complaint is "Other" 18</t>
  </si>
  <si>
    <t>CA-CO-08es</t>
  </si>
  <si>
    <t>If Nature of complaint is "Other" 19</t>
  </si>
  <si>
    <t>CA-CO-08et</t>
  </si>
  <si>
    <t>If Nature of complaint is "Other" 20</t>
  </si>
  <si>
    <t>Custody Annual Form</t>
  </si>
  <si>
    <r>
      <t xml:space="preserve">This Sheet must only be filled in when the submitting the </t>
    </r>
    <r>
      <rPr>
        <b/>
        <i/>
        <sz val="11"/>
        <color theme="1"/>
        <rFont val="Roboto"/>
      </rPr>
      <t>Audited Annual Return</t>
    </r>
    <r>
      <rPr>
        <i/>
        <sz val="11"/>
        <color theme="1"/>
        <rFont val="Roboto"/>
      </rPr>
      <t xml:space="preserve">. </t>
    </r>
  </si>
  <si>
    <t>We, the Board of Directors, confirm that:</t>
  </si>
  <si>
    <t>CA-CAF-01</t>
  </si>
  <si>
    <t>- Clients' Crypto-Assets are held in wallets segregated from the Entity's Crypto-Assets</t>
  </si>
  <si>
    <t>- Reconciliation is being done on a</t>
  </si>
  <si>
    <t>basis</t>
  </si>
  <si>
    <t>- The Key Management Policy has been reviewed in the past 12 months</t>
  </si>
  <si>
    <t>- Key Disaster Recovery Policy has been reviewed in the past 12 months</t>
  </si>
  <si>
    <t>- Access rights are in place and monitored accordingly</t>
  </si>
  <si>
    <t>- The Entity undertakes on-going screening on all key personnel and key holders</t>
  </si>
  <si>
    <t>Please indicate Yes/ No next to the following:</t>
  </si>
  <si>
    <t>CA-CAF-02</t>
  </si>
  <si>
    <t>Multi-Signature</t>
  </si>
  <si>
    <t>CA-CAF-03</t>
  </si>
  <si>
    <t>Multi-Signature users are geographically distributed</t>
  </si>
  <si>
    <t>CA-CAF-04</t>
  </si>
  <si>
    <t>Entity makes use of Redundant Key</t>
  </si>
  <si>
    <t>CA-CAF-05</t>
  </si>
  <si>
    <t>Key back-ups are geographically distributed</t>
  </si>
  <si>
    <t>CA-CAF-06</t>
  </si>
  <si>
    <t>Entity supports non-custodial wallets</t>
  </si>
  <si>
    <t>`</t>
  </si>
  <si>
    <t>DM-CAF</t>
  </si>
  <si>
    <t>Prudential Confirmations</t>
  </si>
  <si>
    <t>We the undersigned authorised signatories confirm that:</t>
  </si>
  <si>
    <t>CA-REP-01</t>
  </si>
  <si>
    <r>
      <rPr>
        <b/>
        <sz val="11"/>
        <color theme="1"/>
        <rFont val="Roboto"/>
      </rPr>
      <t xml:space="preserve">i. </t>
    </r>
    <r>
      <rPr>
        <sz val="11"/>
        <color theme="1"/>
        <rFont val="Roboto"/>
      </rPr>
      <t xml:space="preserve"> The Licence Holder did not register a shortfall on any of the Own Funds/ Capital/ Liquidity requirements as applicable to it under the respective regulations.</t>
    </r>
  </si>
  <si>
    <t>CA-REP-02</t>
  </si>
  <si>
    <r>
      <rPr>
        <b/>
        <sz val="11"/>
        <color theme="1"/>
        <rFont val="Roboto"/>
      </rPr>
      <t>ii.</t>
    </r>
    <r>
      <rPr>
        <sz val="11"/>
        <color theme="1"/>
        <rFont val="Roboto"/>
      </rPr>
      <t xml:space="preserve"> The Licence Holder has, and will be able for the foreseeable future, to meet all of its liabilities as they fall due for payment.</t>
    </r>
  </si>
  <si>
    <t>CA-REP-03</t>
  </si>
  <si>
    <r>
      <rPr>
        <b/>
        <sz val="11"/>
        <color theme="1"/>
        <rFont val="Roboto"/>
      </rPr>
      <t>iii.</t>
    </r>
    <r>
      <rPr>
        <sz val="11"/>
        <color theme="1"/>
        <rFont val="Roboto"/>
      </rPr>
      <t xml:space="preserve"> All matters (including contingent liabilities, claims and litigations), which might reasonably be expected to have a material effect on the Licence Holder's financial position at the date of submission of this return have been declared herewith or notified in writing to the MFSA.</t>
    </r>
  </si>
  <si>
    <t>CA-REP-04</t>
  </si>
  <si>
    <r>
      <rPr>
        <b/>
        <sz val="11"/>
        <color theme="1"/>
        <rFont val="Roboto"/>
      </rPr>
      <t>iv.</t>
    </r>
    <r>
      <rPr>
        <sz val="11"/>
        <color theme="1"/>
        <rFont val="Roboto"/>
      </rPr>
      <t xml:space="preserve"> The Return has remained locked and has not been tampered with.</t>
    </r>
  </si>
  <si>
    <t>CA-REP-05</t>
  </si>
  <si>
    <r>
      <rPr>
        <b/>
        <sz val="11"/>
        <color theme="1"/>
        <rFont val="Roboto"/>
      </rPr>
      <t>v.</t>
    </r>
    <r>
      <rPr>
        <sz val="11"/>
        <color theme="1"/>
        <rFont val="Roboto"/>
      </rPr>
      <t xml:space="preserve"> All validations checks have been checked and there are no outstanding errors.</t>
    </r>
  </si>
  <si>
    <t>CA-REP-06</t>
  </si>
  <si>
    <r>
      <rPr>
        <b/>
        <sz val="11"/>
        <rFont val="Roboto"/>
      </rPr>
      <t xml:space="preserve">vi. </t>
    </r>
    <r>
      <rPr>
        <sz val="11"/>
        <rFont val="Roboto"/>
      </rPr>
      <t xml:space="preserve">The Compliance Certificate has been prepared and submitted together with the Audit Pack. </t>
    </r>
    <r>
      <rPr>
        <i/>
        <sz val="11"/>
        <rFont val="Roboto"/>
      </rPr>
      <t xml:space="preserve">Only applicable when submitting the Audited Annual Return. </t>
    </r>
  </si>
  <si>
    <t>CA-REP-07</t>
  </si>
  <si>
    <r>
      <rPr>
        <b/>
        <sz val="11"/>
        <color theme="1"/>
        <rFont val="Roboto"/>
      </rPr>
      <t>vi.</t>
    </r>
    <r>
      <rPr>
        <sz val="11"/>
        <color theme="1"/>
        <rFont val="Roboto"/>
      </rPr>
      <t xml:space="preserve">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r>
  </si>
  <si>
    <t>Compliance to Applicable Regulations</t>
  </si>
  <si>
    <t>CA-REP-08</t>
  </si>
  <si>
    <t>i. Assessed, and on-boarded any recommendations or directives issued to the Licence Holder by the Authority; and</t>
  </si>
  <si>
    <t>CA-REP-09</t>
  </si>
  <si>
    <t>ii. We have notified the MFSA of any breaches/ notifications, approvals or other regulatory requirements as applicable to the entity, and all matters which may influence its decision to allow the licence to continue.</t>
  </si>
  <si>
    <t>CA-REP-10</t>
  </si>
  <si>
    <t xml:space="preserve">Except for the following; </t>
  </si>
  <si>
    <t>Signatories</t>
  </si>
  <si>
    <t xml:space="preserve">Signed on behalf of the License Holder by authorised signatories; </t>
  </si>
  <si>
    <t>CA-REP-11</t>
  </si>
  <si>
    <t>Signed:</t>
  </si>
  <si>
    <t>Date:</t>
  </si>
  <si>
    <t>(Director / Authorised Signatory)</t>
  </si>
  <si>
    <t>CA-REP-12</t>
  </si>
  <si>
    <t>Name:</t>
  </si>
  <si>
    <t>CA-REP-13</t>
  </si>
  <si>
    <t>CA-REP-14</t>
  </si>
  <si>
    <t>Auditor's Assurance</t>
  </si>
  <si>
    <t xml:space="preserve">Note that this section must only be filled if the return is an Audited Return. It should be completed by the Audit Partner/Manager in charge. </t>
  </si>
  <si>
    <t>We, the undersigned auditors, sign this Crypto-Asset Service Providers Return in the context of our accompanying ISAE3000 limited assurance report.</t>
  </si>
  <si>
    <t>CA-REP-15</t>
  </si>
  <si>
    <t>CA-REP-16</t>
  </si>
  <si>
    <t>Comments Form</t>
  </si>
  <si>
    <t xml:space="preserve">This section may be filled out if any issued have been experienced whilst filling out this Return. </t>
  </si>
  <si>
    <t>CA-REP-17</t>
  </si>
  <si>
    <t>DM-Rep</t>
  </si>
  <si>
    <t>i.  The Licence Holder did not register a shortfall on any of the Own Funds/ Capital/ Liquidity requirements as applicable to it under the respective rules and regulations.</t>
  </si>
  <si>
    <t>ii. The Licence Holder has, and will be able for the foreseeable future, to meet all of its liabilities as they fall due for payment.</t>
  </si>
  <si>
    <t>iii. All matters (including contingent liabilities, claims and litigations), which might reasonably be expected to have a material effect on the Licence Holder's financial position at the date of submission of this return have been declared herewith or notified in writing to the MFSA.</t>
  </si>
  <si>
    <t>iv. The Return has remained locked and has not been tampered with.</t>
  </si>
  <si>
    <t>v. All validations checks have been checked and there are no outstanding errors.</t>
  </si>
  <si>
    <t xml:space="preserve">vi. The Compliance Certificate has been prepared and submitted together with the Audit Pack. Only applicable when submitting the Audited Annual Return. </t>
  </si>
  <si>
    <t>vii.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</si>
  <si>
    <t>ii. We have notified the MFSA of any breaches/ notifications, approvals or other regulatory requirements as applicable to the FI Rules, and all matters which may influence its decision to allow the licence to continue.</t>
  </si>
  <si>
    <t>CA-REP-11a</t>
  </si>
  <si>
    <t>CA-REP-13a</t>
  </si>
  <si>
    <t>CA-REP-15a</t>
  </si>
  <si>
    <t>CA-REP-27</t>
  </si>
  <si>
    <t>Y/N/NA</t>
  </si>
  <si>
    <t>Y/N</t>
  </si>
  <si>
    <t>Capital Type</t>
  </si>
  <si>
    <t>Holding Type</t>
  </si>
  <si>
    <t>Class</t>
  </si>
  <si>
    <t>Initial Capital</t>
  </si>
  <si>
    <t>Crypto transfers</t>
  </si>
  <si>
    <t>VFA List</t>
  </si>
  <si>
    <t>Statements:</t>
  </si>
  <si>
    <t>TM Process</t>
  </si>
  <si>
    <t>Nature of Venues</t>
  </si>
  <si>
    <t>Type of Agrmt</t>
  </si>
  <si>
    <t>Connection/Link</t>
  </si>
  <si>
    <t>Core Function</t>
  </si>
  <si>
    <t>CyberSec Tests</t>
  </si>
  <si>
    <t>Service</t>
  </si>
  <si>
    <t>Risk Score</t>
  </si>
  <si>
    <t>Outcome</t>
  </si>
  <si>
    <t>Appealing</t>
  </si>
  <si>
    <t>Risk Rating</t>
  </si>
  <si>
    <t>Countries</t>
  </si>
  <si>
    <t>Validations Sheet</t>
  </si>
  <si>
    <t>Arbiter Status</t>
  </si>
  <si>
    <t>Type of Safeguarding Instituion</t>
  </si>
  <si>
    <t>Other Unlicensed Activities</t>
  </si>
  <si>
    <t>Safekeeping Relationships</t>
  </si>
  <si>
    <t>Months</t>
  </si>
  <si>
    <t>Products Related To</t>
  </si>
  <si>
    <t>Client Type</t>
  </si>
  <si>
    <t>Token Classification</t>
  </si>
  <si>
    <t>Interim Return</t>
  </si>
  <si>
    <t>GAPSME</t>
  </si>
  <si>
    <t>CET1</t>
  </si>
  <si>
    <t>Direct</t>
  </si>
  <si>
    <t>Offers Custody</t>
  </si>
  <si>
    <t>Bitcoin</t>
  </si>
  <si>
    <t>A: Wallet BO is identified</t>
  </si>
  <si>
    <t>Internal Monitoring System/s</t>
  </si>
  <si>
    <t>Regulated Exchange</t>
  </si>
  <si>
    <t>Ownership</t>
  </si>
  <si>
    <t xml:space="preserve">High </t>
  </si>
  <si>
    <t>Penetration test</t>
  </si>
  <si>
    <t>Quality or lack of information provided to the client</t>
  </si>
  <si>
    <t>Execution of Orders for CAs on behalf of clients</t>
  </si>
  <si>
    <t>Low</t>
  </si>
  <si>
    <t>Won</t>
  </si>
  <si>
    <t>Very Low</t>
  </si>
  <si>
    <t>monthly</t>
  </si>
  <si>
    <t>Afghanistan</t>
  </si>
  <si>
    <t>Error</t>
  </si>
  <si>
    <t>Resolved</t>
  </si>
  <si>
    <t>Credit Institution</t>
  </si>
  <si>
    <t>Lending</t>
  </si>
  <si>
    <t>Custodian</t>
  </si>
  <si>
    <t>January</t>
  </si>
  <si>
    <t>Operation of a trading Platform</t>
  </si>
  <si>
    <t>Business-to-Business</t>
  </si>
  <si>
    <t>Asset Referenced Token</t>
  </si>
  <si>
    <t>Annual Return</t>
  </si>
  <si>
    <t xml:space="preserve">IFRS </t>
  </si>
  <si>
    <t>USD</t>
  </si>
  <si>
    <t>No</t>
  </si>
  <si>
    <t>Indirect</t>
  </si>
  <si>
    <t>Accepts Self Custody</t>
  </si>
  <si>
    <t>Ethereum</t>
  </si>
  <si>
    <t>B: Rationale for transfer is obtained</t>
  </si>
  <si>
    <t>External Monitoring 
System/s</t>
  </si>
  <si>
    <t>Unregulated Exchange</t>
  </si>
  <si>
    <t>Resource Sharing</t>
  </si>
  <si>
    <t>Key personnel from LH engaged with or services SP</t>
  </si>
  <si>
    <t>Medium</t>
  </si>
  <si>
    <t>Vulnerability Assessment</t>
  </si>
  <si>
    <t>Lack of appropriateness for the client</t>
  </si>
  <si>
    <t>Placing of CAs</t>
  </si>
  <si>
    <t xml:space="preserve">Lost </t>
  </si>
  <si>
    <t>weekly</t>
  </si>
  <si>
    <t>Albania</t>
  </si>
  <si>
    <t>Check</t>
  </si>
  <si>
    <t>Unresolved</t>
  </si>
  <si>
    <t>Other Than Credit Institution</t>
  </si>
  <si>
    <t>Acquiring</t>
  </si>
  <si>
    <t>Sub-Custodian</t>
  </si>
  <si>
    <t>February</t>
  </si>
  <si>
    <t>Exchange of CA for Funds</t>
  </si>
  <si>
    <t>E-Money Token</t>
  </si>
  <si>
    <t>Audited Annual Return</t>
  </si>
  <si>
    <t>GBP</t>
  </si>
  <si>
    <t>N/a</t>
  </si>
  <si>
    <t>Synthetic</t>
  </si>
  <si>
    <t xml:space="preserve">Both </t>
  </si>
  <si>
    <t>Ripple</t>
  </si>
  <si>
    <t>C: Wallet risk is assessed</t>
  </si>
  <si>
    <t>Manual Checks</t>
  </si>
  <si>
    <t>Regulated Broker</t>
  </si>
  <si>
    <t>Loan granted to/ received from SP</t>
  </si>
  <si>
    <t>Terms of contract/ fees/ charges</t>
  </si>
  <si>
    <t>Transfer service for CAs on behalf of clients</t>
  </si>
  <si>
    <t>High</t>
  </si>
  <si>
    <t>Settled</t>
  </si>
  <si>
    <t>Undecided</t>
  </si>
  <si>
    <t>Medium-Low</t>
  </si>
  <si>
    <t>daily</t>
  </si>
  <si>
    <t>Algeria</t>
  </si>
  <si>
    <t>OK</t>
  </si>
  <si>
    <t>Derivatives and Margin Trading</t>
  </si>
  <si>
    <t>Wallet Service Provider</t>
  </si>
  <si>
    <t>March</t>
  </si>
  <si>
    <t>Exchange of CA for Other CAs</t>
  </si>
  <si>
    <t>Both</t>
  </si>
  <si>
    <t>Other Crypto Asset</t>
  </si>
  <si>
    <t>USD Denominated Stablecoin</t>
  </si>
  <si>
    <t>D: All of the above</t>
  </si>
  <si>
    <t>Internal &amp; External hybrid System/s</t>
  </si>
  <si>
    <t>Unregulated Broker</t>
  </si>
  <si>
    <t>Very Low/ Usual</t>
  </si>
  <si>
    <t>General administration/ customer services (including custody/ asset safekeeping)</t>
  </si>
  <si>
    <t>Reception and Transmission of Orders of CAs on behalf of clients</t>
  </si>
  <si>
    <t>Pending</t>
  </si>
  <si>
    <t>Not Applicable</t>
  </si>
  <si>
    <t>yearly</t>
  </si>
  <si>
    <t>American Samoa</t>
  </si>
  <si>
    <t>NFT Services</t>
  </si>
  <si>
    <t>Payment Service Provider</t>
  </si>
  <si>
    <t>April</t>
  </si>
  <si>
    <t>EUR Denominated Stablecoin</t>
  </si>
  <si>
    <t>DeFi Protocol</t>
  </si>
  <si>
    <t>Other Financial Interests</t>
  </si>
  <si>
    <t>Issue in relation to withdrawal of investor's funds</t>
  </si>
  <si>
    <t xml:space="preserve">Providing Advice on CAs </t>
  </si>
  <si>
    <t>Medium-High</t>
  </si>
  <si>
    <t>bi-monthly</t>
  </si>
  <si>
    <t>Andorra</t>
  </si>
  <si>
    <t>DeFI/Web3</t>
  </si>
  <si>
    <t>May</t>
  </si>
  <si>
    <t>Polkadot</t>
  </si>
  <si>
    <t>None</t>
  </si>
  <si>
    <t>No connection/ link other than the provision of the service</t>
  </si>
  <si>
    <t xml:space="preserve">Providing Portfolio Management on CAs </t>
  </si>
  <si>
    <t>bi-annual</t>
  </si>
  <si>
    <t>Angola</t>
  </si>
  <si>
    <t>Czechia</t>
  </si>
  <si>
    <t>June</t>
  </si>
  <si>
    <t>Cardano</t>
  </si>
  <si>
    <t>Custody and Administration of CAs on behalf of clients</t>
  </si>
  <si>
    <t>Very High</t>
  </si>
  <si>
    <t>Anguilla</t>
  </si>
  <si>
    <t>July</t>
  </si>
  <si>
    <t>Binance Coin (BNB)</t>
  </si>
  <si>
    <t>Exchange of CAs for Funds</t>
  </si>
  <si>
    <t>Antarctica</t>
  </si>
  <si>
    <t>August</t>
  </si>
  <si>
    <t>Solana</t>
  </si>
  <si>
    <t>Exchange of CAs for other CAs</t>
  </si>
  <si>
    <t>Antigua and Barbuda</t>
  </si>
  <si>
    <t>September</t>
  </si>
  <si>
    <t>Transfer Services</t>
  </si>
  <si>
    <t>Litecoin</t>
  </si>
  <si>
    <t xml:space="preserve">Operation of a Trading Platform for CAs </t>
  </si>
  <si>
    <t>Argentina</t>
  </si>
  <si>
    <t>October</t>
  </si>
  <si>
    <t xml:space="preserve">DeFi/Web3 </t>
  </si>
  <si>
    <t>Tron</t>
  </si>
  <si>
    <t>N/A</t>
  </si>
  <si>
    <t>Armenia</t>
  </si>
  <si>
    <t>November</t>
  </si>
  <si>
    <t>Payment Services</t>
  </si>
  <si>
    <t>Dogecoin</t>
  </si>
  <si>
    <t>Aruba</t>
  </si>
  <si>
    <t>December</t>
  </si>
  <si>
    <t>Lending Services</t>
  </si>
  <si>
    <t>Stellar</t>
  </si>
  <si>
    <t>Australia</t>
  </si>
  <si>
    <t xml:space="preserve">Bitcoin Cash </t>
  </si>
  <si>
    <t>Azerbaijan</t>
  </si>
  <si>
    <t xml:space="preserve">Dash </t>
  </si>
  <si>
    <t>Bahamas (the)</t>
  </si>
  <si>
    <t>CRO</t>
  </si>
  <si>
    <t>Bahrain</t>
  </si>
  <si>
    <t>USDC</t>
  </si>
  <si>
    <t>Bangladesh</t>
  </si>
  <si>
    <t>SHIB</t>
  </si>
  <si>
    <t>Barbados</t>
  </si>
  <si>
    <t>XRP</t>
  </si>
  <si>
    <t>Belarus</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</si>
  <si>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</si>
  <si>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</si>
  <si>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</si>
  <si>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</si>
  <si>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</si>
  <si>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</si>
  <si>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</si>
  <si>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</si>
  <si>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</si>
  <si>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</si>
  <si>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</si>
  <si>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</si>
  <si>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</si>
  <si>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</si>
  <si>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</si>
  <si>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</si>
  <si>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</si>
  <si>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</si>
  <si>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</si>
  <si>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</si>
  <si>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</si>
  <si>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</si>
  <si>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</si>
  <si>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</si>
  <si>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</si>
  <si>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</si>
  <si>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</si>
  <si>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</si>
  <si>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</si>
  <si>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</si>
  <si>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</si>
  <si>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Cuba</t>
  </si>
  <si>
    <t>Curaçao</t>
  </si>
  <si>
    <t>Côte d'Ivoire</t>
  </si>
  <si>
    <t>Djibouti</t>
  </si>
  <si>
    <t>Dominica</t>
  </si>
  <si>
    <t>Dominican Republic (the)</t>
  </si>
  <si>
    <t>Ecuador</t>
  </si>
  <si>
    <t>Egypt</t>
  </si>
  <si>
    <t>El Salvador</t>
  </si>
  <si>
    <t>Equatorial Guinea</t>
  </si>
  <si>
    <t>Eritrea</t>
  </si>
  <si>
    <t>Eswatini</t>
  </si>
  <si>
    <t>Ethiopia</t>
  </si>
  <si>
    <t>Falkland Islands (the) [Malvinas]</t>
  </si>
  <si>
    <t>Faroe Islands (the)</t>
  </si>
  <si>
    <t>Fiji</t>
  </si>
  <si>
    <t>French Guiana</t>
  </si>
  <si>
    <t>French Polynesia</t>
  </si>
  <si>
    <t>French Southern Territories (the)</t>
  </si>
  <si>
    <t>Gabon</t>
  </si>
  <si>
    <t>Gambia (the)</t>
  </si>
  <si>
    <t>Ghana</t>
  </si>
  <si>
    <t>Gibraltar</t>
  </si>
  <si>
    <t>Greenland</t>
  </si>
  <si>
    <t>Grenada</t>
  </si>
  <si>
    <t>Guadeloupe</t>
  </si>
  <si>
    <t>Guam</t>
  </si>
  <si>
    <t>Guatemala</t>
  </si>
  <si>
    <t>Guernsey</t>
  </si>
  <si>
    <t>Guinea</t>
  </si>
  <si>
    <t>Guinea-Bissau</t>
  </si>
  <si>
    <t>Georgia</t>
  </si>
  <si>
    <t>Guyana</t>
  </si>
  <si>
    <t>Haiti</t>
  </si>
  <si>
    <t>Heard Island and McDonald Islands</t>
  </si>
  <si>
    <t>Holy See (the)</t>
  </si>
  <si>
    <t>Honduras</t>
  </si>
  <si>
    <t>Hong Kong</t>
  </si>
  <si>
    <t>India</t>
  </si>
  <si>
    <t>Indonesia</t>
  </si>
  <si>
    <t>Iran (Islamic Republic of)</t>
  </si>
  <si>
    <t>Iraq</t>
  </si>
  <si>
    <t>Isle of Man</t>
  </si>
  <si>
    <t>Israel</t>
  </si>
  <si>
    <t>Jamaica</t>
  </si>
  <si>
    <t>Japan</t>
  </si>
  <si>
    <t>Jersey</t>
  </si>
  <si>
    <t>Jordan</t>
  </si>
  <si>
    <t>Kazakhstan</t>
  </si>
  <si>
    <t>Kenya</t>
  </si>
  <si>
    <t>Kiribati</t>
  </si>
  <si>
    <t>Korea (the Democratic People's Republic of)</t>
  </si>
  <si>
    <t>Korea (the Republic of)</t>
  </si>
  <si>
    <t>Kuwait</t>
  </si>
  <si>
    <t>Kyrgyzstan</t>
  </si>
  <si>
    <t>Lao People's Democratic Republic (the)</t>
  </si>
  <si>
    <t>Lebanon</t>
  </si>
  <si>
    <t>Lesotho</t>
  </si>
  <si>
    <t>Liberia</t>
  </si>
  <si>
    <t>Libya</t>
  </si>
  <si>
    <t>Macao</t>
  </si>
  <si>
    <t>Madagascar</t>
  </si>
  <si>
    <t>Malawi</t>
  </si>
  <si>
    <t>Malaysia</t>
  </si>
  <si>
    <t>Maldives</t>
  </si>
  <si>
    <t>Mali</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</si>
  <si>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</si>
  <si>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</si>
  <si>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</si>
  <si>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</si>
  <si>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</si>
  <si>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</si>
  <si>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</si>
  <si>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</si>
  <si>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</si>
  <si>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</si>
  <si>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</si>
  <si>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</si>
  <si>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</si>
  <si>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</si>
  <si>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</si>
  <si>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</si>
  <si>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</si>
  <si>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</si>
  <si>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New Caledonia</t>
  </si>
  <si>
    <t>New Zealand</t>
  </si>
  <si>
    <t>Nicaragua</t>
  </si>
  <si>
    <t>Niger (the)</t>
  </si>
  <si>
    <t>Nigeria</t>
  </si>
  <si>
    <t>Niue</t>
  </si>
  <si>
    <t>Norfolk Island</t>
  </si>
  <si>
    <t>North Macedonia</t>
  </si>
  <si>
    <t>Northern Mariana Islands (the)</t>
  </si>
  <si>
    <t>Oman</t>
  </si>
  <si>
    <t>Pakistan</t>
  </si>
  <si>
    <t>Palau</t>
  </si>
  <si>
    <t>Palestine, State of</t>
  </si>
  <si>
    <t>Panama</t>
  </si>
  <si>
    <t>Papua New Guinea</t>
  </si>
  <si>
    <t>Paraguay</t>
  </si>
  <si>
    <t>Peru</t>
  </si>
  <si>
    <t>Philippines (the)</t>
  </si>
  <si>
    <t>Pitcairn</t>
  </si>
  <si>
    <t>Puerto Rico</t>
  </si>
  <si>
    <t>Qatar</t>
  </si>
  <si>
    <t>Russian Federation (the)</t>
  </si>
  <si>
    <t>Netherlands (the)</t>
  </si>
  <si>
    <t>Rwanda</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</si>
  <si>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</si>
  <si>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</si>
  <si>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</si>
  <si>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</si>
  <si>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</si>
  <si>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</si>
  <si>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</si>
  <si>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</si>
  <si>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</si>
  <si>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</si>
  <si>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</si>
  <si>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</si>
  <si>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</si>
  <si>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</si>
  <si>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</si>
  <si>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</si>
  <si>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</si>
  <si>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</si>
  <si>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Solomon Islands</t>
  </si>
  <si>
    <t>Somalia</t>
  </si>
  <si>
    <t>South Africa</t>
  </si>
  <si>
    <t>South Georgia and the South Sandwich Islands</t>
  </si>
  <si>
    <t>South Sudan</t>
  </si>
  <si>
    <t>Sri Lanka</t>
  </si>
  <si>
    <t>Sudan (the)</t>
  </si>
  <si>
    <t>Suriname</t>
  </si>
  <si>
    <t>Svalbard and Jan Mayen</t>
  </si>
  <si>
    <t>Switzerland</t>
  </si>
  <si>
    <t>Syrian Arab Republic (the)</t>
  </si>
  <si>
    <t>Taiwan (Province of China)</t>
  </si>
  <si>
    <t>Tajikistan</t>
  </si>
  <si>
    <t>Tanzania, the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</si>
  <si>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</si>
  <si>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</si>
  <si>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</si>
  <si>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</si>
  <si>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</si>
  <si>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</si>
  <si>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</si>
  <si>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</si>
  <si>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</si>
  <si>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</si>
  <si>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</si>
  <si>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</si>
  <si>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</si>
  <si>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</si>
  <si>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</si>
  <si>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</si>
  <si>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</si>
  <si>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</si>
  <si>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</si>
  <si>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</si>
  <si>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</si>
  <si>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</si>
  <si>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</si>
  <si>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</si>
  <si>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</si>
  <si>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</si>
  <si>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</si>
  <si>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</si>
  <si>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</si>
  <si>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</si>
  <si>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FH Code</t>
  </si>
  <si>
    <t>LH Name</t>
  </si>
  <si>
    <t>MBR Registration Code</t>
  </si>
  <si>
    <t>Execution</t>
  </si>
  <si>
    <t>Transfers</t>
  </si>
  <si>
    <t>RTO</t>
  </si>
  <si>
    <t>Exchange for Funds</t>
  </si>
  <si>
    <t>Exchange for CA</t>
  </si>
  <si>
    <t>Trading Platform</t>
  </si>
  <si>
    <t>LEI Codes</t>
  </si>
  <si>
    <t>InfoStat Code</t>
  </si>
  <si>
    <t>FDML</t>
  </si>
  <si>
    <t>FDML-24351</t>
  </si>
  <si>
    <t>Foris DAX MT Ltd</t>
  </si>
  <si>
    <t>C88392</t>
  </si>
  <si>
    <t>2549005CVR5HH70FDO07</t>
  </si>
  <si>
    <t>OEUR</t>
  </si>
  <si>
    <t>OEUR-24352</t>
  </si>
  <si>
    <t>OKX Europe Ltd</t>
  </si>
  <si>
    <t>C88193</t>
  </si>
  <si>
    <t>54930069NLWEIGLHXU42</t>
  </si>
  <si>
    <t>BCA</t>
  </si>
  <si>
    <t>BCA-24350</t>
  </si>
  <si>
    <t>BP23 CA Ltd</t>
  </si>
  <si>
    <t>C106261</t>
  </si>
  <si>
    <t>984500DEID7B03J77118</t>
  </si>
  <si>
    <t>ZBL</t>
  </si>
  <si>
    <t>ZBL-24354</t>
  </si>
  <si>
    <t>Zillion Bits Ltd</t>
  </si>
  <si>
    <t>C88757</t>
  </si>
  <si>
    <t>254900FESD7AF56FOQ37</t>
  </si>
  <si>
    <t>SESL2</t>
  </si>
  <si>
    <t>SESL2-25081</t>
  </si>
  <si>
    <t>Socios Europe Services Limited</t>
  </si>
  <si>
    <t>C108717</t>
  </si>
  <si>
    <t>984500EBA2E9980CDD80</t>
  </si>
  <si>
    <t>GIEL</t>
  </si>
  <si>
    <t>GIEL-25032</t>
  </si>
  <si>
    <t>Gemini Intergalactic EU Limited</t>
  </si>
  <si>
    <t>C110029</t>
  </si>
  <si>
    <t>2138002QAMX8PPKSO715</t>
  </si>
  <si>
    <t>GTEC</t>
  </si>
  <si>
    <t>GTEC-25238</t>
  </si>
  <si>
    <t>Gate Technology Ltd</t>
  </si>
  <si>
    <t>C89337</t>
  </si>
  <si>
    <t>984500D6A0F945BB5A15</t>
  </si>
  <si>
    <t>BCML8</t>
  </si>
  <si>
    <t>BCML8-25339</t>
  </si>
  <si>
    <t>Blue Cube (Malta) Limited</t>
  </si>
  <si>
    <t>C112722</t>
  </si>
  <si>
    <t>254900GDCT8070R2VV26</t>
  </si>
  <si>
    <t>MLIM17</t>
  </si>
  <si>
    <t>MLIM17-25486</t>
  </si>
  <si>
    <t>Payhound Limited</t>
  </si>
  <si>
    <t>C86493</t>
  </si>
  <si>
    <t>9845001DD90AF543DC90</t>
  </si>
  <si>
    <t>DDL</t>
  </si>
  <si>
    <t>DDL-25839</t>
  </si>
  <si>
    <t>Damex Digital Ltd</t>
  </si>
  <si>
    <t>C110325</t>
  </si>
  <si>
    <t>9845008E8QA4CCFE5F68</t>
  </si>
  <si>
    <t>NOB</t>
  </si>
  <si>
    <t>NOB-25908</t>
  </si>
  <si>
    <t>System Pay Services (Malta) Limited</t>
  </si>
  <si>
    <t>C66961</t>
  </si>
  <si>
    <t>984500640Z8ADE893D04</t>
  </si>
  <si>
    <t>ODSL</t>
  </si>
  <si>
    <t>ODSL-26381</t>
  </si>
  <si>
    <t>OP Digital Services Limited</t>
  </si>
  <si>
    <t>C110012</t>
  </si>
  <si>
    <t>213800ZWEHNKOCS3AC78</t>
  </si>
  <si>
    <t>LML6</t>
  </si>
  <si>
    <t>LML6-28334</t>
  </si>
  <si>
    <t>Legion Malta Ltd</t>
  </si>
  <si>
    <t>C110620</t>
  </si>
  <si>
    <t>254900OPT54E6SDS6P25</t>
  </si>
  <si>
    <t>OLMI</t>
  </si>
  <si>
    <t>OLMI-28256</t>
  </si>
  <si>
    <t>Olmipay Limited</t>
  </si>
  <si>
    <t>C112662</t>
  </si>
  <si>
    <t>984500F9M4XF7C5E5E25</t>
  </si>
  <si>
    <t>ZSEL</t>
  </si>
  <si>
    <t>ZSEL-28378</t>
  </si>
  <si>
    <t>Zap (Strike) Europe Ltd</t>
  </si>
  <si>
    <t>984500457TAB0A3BZ224</t>
  </si>
  <si>
    <t>C114533</t>
  </si>
  <si>
    <t>CTL7</t>
  </si>
  <si>
    <t>FLIM10</t>
  </si>
  <si>
    <t>BPL6</t>
  </si>
  <si>
    <t>CF Technologies Ltd</t>
  </si>
  <si>
    <t>C87860</t>
  </si>
  <si>
    <t>CTL7-28337</t>
  </si>
  <si>
    <t>98450091A6D61FB36406</t>
  </si>
  <si>
    <t>FalconX Limited</t>
  </si>
  <si>
    <t>984500F6A0762F9LA923</t>
  </si>
  <si>
    <t>C88950</t>
  </si>
  <si>
    <t>FLIM10-28388</t>
  </si>
  <si>
    <t>C88065</t>
  </si>
  <si>
    <t>Bequant Pro Limited</t>
  </si>
  <si>
    <t>BPL6-28393</t>
  </si>
  <si>
    <t>213800Y834JOMU87Z285</t>
  </si>
  <si>
    <t>ENL3</t>
  </si>
  <si>
    <t>Everest Network Ltd</t>
  </si>
  <si>
    <t>ENL3-28380</t>
  </si>
  <si>
    <t>984500C3A855AC77FE74</t>
  </si>
  <si>
    <t>C89123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</si>
</sst>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_-* #,##0_-;\-* #,##0_-;_-* &quot;-&quot;??_-;_-@_-"/>
    <numFmt numFmtId="166" formatCode="_-* #,##0.0_-;\-* #,##0.0_-;_-* &quot;-&quot;??_-;_-@_-"/>
    <numFmt numFmtId="167" formatCode="&quot;£&quot;#,##0.00"/>
    <numFmt numFmtId="168" formatCode="[$]dd/mm/yyyy;@" x16r2:formatCode16="[$-en-MT,1]dd/mm/yyyy;@"/>
    <numFmt numFmtId="169" formatCode="_-* #,##0.000_-;\-* #,##0.000_-;_-* &quot;-&quot;??_-;_-@_-"/>
  </numFmts>
  <fonts count="88" x14ac:knownFonts="1">
    <font>
      <sz val="11"/>
      <color theme="1"/>
      <name val="Aptos Narrow"/>
      <family val="2"/>
      <scheme val="minor"/>
    </font>
    <font>
      <sz val="11"/>
      <color theme="1"/>
      <name val="Aptos Narrow"/>
      <family val="2"/>
      <scheme val="minor"/>
    </font>
    <font>
      <sz val="10"/>
      <name val="Arial"/>
      <family val="2"/>
    </font>
    <font>
      <sz val="10"/>
      <name val="Roboto"/>
    </font>
    <font>
      <u/>
      <sz val="11"/>
      <color theme="10"/>
      <name val="Aptos Narrow"/>
      <family val="2"/>
      <scheme val="minor"/>
    </font>
    <font>
      <i/>
      <sz val="11"/>
      <color theme="1"/>
      <name val="Roboto"/>
    </font>
    <font>
      <sz val="11"/>
      <color theme="1"/>
      <name val="Roboto"/>
    </font>
    <font>
      <i/>
      <sz val="10"/>
      <name val="Roboto"/>
    </font>
    <font>
      <b/>
      <i/>
      <sz val="12"/>
      <name val="Roboto"/>
    </font>
    <font>
      <b/>
      <sz val="9"/>
      <color theme="0"/>
      <name val="Roboto"/>
    </font>
    <font>
      <b/>
      <sz val="10"/>
      <color theme="0"/>
      <name val="Roboto"/>
    </font>
    <font>
      <b/>
      <sz val="11"/>
      <color theme="1"/>
      <name val="Roboto"/>
    </font>
    <font>
      <i/>
      <sz val="10"/>
      <color rgb="FF2980B9"/>
      <name val="Roboto"/>
    </font>
    <font>
      <b/>
      <i/>
      <sz val="14"/>
      <color rgb="FFEDD9C4"/>
      <name val="Roboto"/>
    </font>
    <font>
      <sz val="10"/>
      <color indexed="9"/>
      <name val="Roboto"/>
    </font>
    <font>
      <b/>
      <sz val="13"/>
      <name val="Roboto"/>
    </font>
    <font>
      <b/>
      <i/>
      <sz val="10"/>
      <color rgb="FFEDD9C4"/>
      <name val="Roboto"/>
    </font>
    <font>
      <i/>
      <sz val="15"/>
      <color rgb="FFEDD9C4"/>
      <name val="Roboto"/>
    </font>
    <font>
      <b/>
      <sz val="14"/>
      <name val="Roboto"/>
    </font>
    <font>
      <sz val="8"/>
      <color theme="1"/>
      <name val="Roboto"/>
    </font>
    <font>
      <sz val="8"/>
      <color theme="1"/>
      <name val="Aptos Narrow"/>
      <family val="2"/>
      <scheme val="minor"/>
    </font>
    <font>
      <b/>
      <i/>
      <sz val="11"/>
      <color theme="1"/>
      <name val="Roboto"/>
    </font>
    <font>
      <u/>
      <sz val="10"/>
      <color theme="10"/>
      <name val="Roboto"/>
    </font>
    <font>
      <sz val="11"/>
      <name val="Aptos Narrow"/>
      <family val="2"/>
      <scheme val="minor"/>
    </font>
    <font>
      <sz val="12"/>
      <color theme="1"/>
      <name val="Roboto"/>
    </font>
    <font>
      <b/>
      <sz val="14"/>
      <color rgb="FFEDD9C4"/>
      <name val="Roboto"/>
    </font>
    <font>
      <sz val="12"/>
      <color rgb="FFF4DCDC"/>
      <name val="Roboto"/>
    </font>
    <font>
      <b/>
      <i/>
      <sz val="11"/>
      <color rgb="FFEDD9C4"/>
      <name val="Roboto"/>
    </font>
    <font>
      <b/>
      <i/>
      <sz val="10"/>
      <color rgb="FFF9D3A9"/>
      <name val="Roboto"/>
    </font>
    <font>
      <b/>
      <sz val="11"/>
      <color rgb="FF001038"/>
      <name val="Roboto"/>
    </font>
    <font>
      <i/>
      <sz val="10"/>
      <color theme="1"/>
      <name val="Roboto"/>
    </font>
    <font>
      <sz val="11"/>
      <name val="Roboto"/>
    </font>
    <font>
      <b/>
      <i/>
      <sz val="14"/>
      <color rgb="FF001038"/>
      <name val="Roboto"/>
    </font>
    <font>
      <sz val="9"/>
      <color theme="1"/>
      <name val="Roboto"/>
    </font>
    <font>
      <b/>
      <i/>
      <sz val="12"/>
      <color theme="1"/>
      <name val="Roboto"/>
    </font>
    <font>
      <i/>
      <sz val="9"/>
      <color theme="1"/>
      <name val="Roboto"/>
    </font>
    <font>
      <sz val="11"/>
      <color rgb="FFC00000"/>
      <name val="Roboto"/>
    </font>
    <font>
      <sz val="11"/>
      <color theme="0"/>
      <name val="Roboto"/>
    </font>
    <font>
      <sz val="11"/>
      <color rgb="FF7030A0"/>
      <name val="Roboto"/>
    </font>
    <font>
      <sz val="10"/>
      <color theme="0"/>
      <name val="Roboto"/>
    </font>
    <font>
      <b/>
      <i/>
      <sz val="8"/>
      <color theme="1"/>
      <name val="Roboto"/>
    </font>
    <font>
      <sz val="8"/>
      <name val="Aptos Narrow"/>
      <family val="2"/>
      <scheme val="minor"/>
    </font>
    <font>
      <sz val="10"/>
      <color theme="1"/>
      <name val="Roboto"/>
    </font>
    <font>
      <b/>
      <sz val="14"/>
      <color rgb="FF001038"/>
      <name val="Roboto"/>
    </font>
    <font>
      <b/>
      <sz val="14"/>
      <color theme="1"/>
      <name val="Roboto"/>
    </font>
    <font>
      <b/>
      <sz val="11"/>
      <name val="Roboto"/>
    </font>
    <font>
      <sz val="14"/>
      <color theme="1"/>
      <name val="Roboto"/>
    </font>
    <font>
      <sz val="8"/>
      <color theme="0"/>
      <name val="Roboto"/>
    </font>
    <font>
      <i/>
      <sz val="12"/>
      <color rgb="FFEDD9C4"/>
      <name val="Roboto"/>
    </font>
    <font>
      <b/>
      <sz val="11"/>
      <color theme="0"/>
      <name val="Roboto"/>
    </font>
    <font>
      <b/>
      <i/>
      <sz val="11"/>
      <color rgb="FF001038"/>
      <name val="Roboto"/>
    </font>
    <font>
      <i/>
      <u/>
      <sz val="10.5"/>
      <color theme="1"/>
      <name val="Roboto"/>
    </font>
    <font>
      <i/>
      <sz val="10.5"/>
      <color theme="1"/>
      <name val="Roboto"/>
    </font>
    <font>
      <i/>
      <sz val="8"/>
      <name val="Roboto"/>
    </font>
    <font>
      <i/>
      <sz val="9"/>
      <color rgb="FFFF0000"/>
      <name val="Roboto"/>
    </font>
    <font>
      <b/>
      <sz val="12"/>
      <color theme="1"/>
      <name val="Roboto"/>
    </font>
    <font>
      <b/>
      <i/>
      <sz val="10"/>
      <color theme="1"/>
      <name val="Roboto"/>
    </font>
    <font>
      <sz val="12"/>
      <name val="Roboto"/>
    </font>
    <font>
      <sz val="11"/>
      <color rgb="FFCCCCC9"/>
      <name val="Roboto"/>
    </font>
    <font>
      <b/>
      <sz val="18"/>
      <color theme="1"/>
      <name val="Roboto"/>
    </font>
    <font>
      <b/>
      <sz val="8"/>
      <color rgb="FFC00000"/>
      <name val="Roboto"/>
    </font>
    <font>
      <b/>
      <sz val="11"/>
      <color rgb="FFC00000"/>
      <name val="Roboto"/>
    </font>
    <font>
      <i/>
      <sz val="11"/>
      <color rgb="FF001000"/>
      <name val="Roboto"/>
    </font>
    <font>
      <b/>
      <sz val="13"/>
      <color rgb="FF001038"/>
      <name val="Roboto"/>
    </font>
    <font>
      <i/>
      <sz val="8"/>
      <color rgb="FF001038"/>
      <name val="Roboto"/>
    </font>
    <font>
      <i/>
      <sz val="11"/>
      <color rgb="FF001038"/>
      <name val="Roboto"/>
    </font>
    <font>
      <i/>
      <sz val="11"/>
      <color rgb="FF9C0000"/>
      <name val="Roboto"/>
    </font>
    <font>
      <b/>
      <i/>
      <sz val="10"/>
      <color rgb="FF001038"/>
      <name val="Roboto"/>
    </font>
    <font>
      <i/>
      <sz val="11"/>
      <color rgb="FFFF0000"/>
      <name val="Roboto"/>
    </font>
    <font>
      <i/>
      <sz val="10"/>
      <color rgb="FFFF0000"/>
      <name val="Roboto"/>
    </font>
    <font>
      <i/>
      <sz val="8"/>
      <color theme="1"/>
      <name val="Roboto"/>
    </font>
    <font>
      <b/>
      <i/>
      <sz val="8"/>
      <color rgb="FF001038"/>
      <name val="Roboto"/>
    </font>
    <font>
      <b/>
      <u/>
      <sz val="11"/>
      <color theme="1"/>
      <name val="Roboto"/>
    </font>
    <font>
      <b/>
      <sz val="13"/>
      <color indexed="56"/>
      <name val="Calibri"/>
      <family val="2"/>
    </font>
    <font>
      <sz val="11"/>
      <color rgb="FFFF0000"/>
      <name val="Roboto"/>
    </font>
    <font>
      <b/>
      <sz val="11"/>
      <color rgb="FFFF0000"/>
      <name val="Aptos Narrow"/>
      <family val="2"/>
      <scheme val="minor"/>
    </font>
    <font>
      <i/>
      <sz val="11"/>
      <name val="Roboto"/>
    </font>
    <font>
      <sz val="11"/>
      <color rgb="FFFF0000"/>
      <name val="Aptos Narrow"/>
      <family val="2"/>
      <scheme val="minor"/>
    </font>
    <font>
      <sz val="11"/>
      <color rgb="FF7030A0"/>
      <name val="Aptos Narrow"/>
      <family val="2"/>
      <scheme val="minor"/>
    </font>
    <font>
      <sz val="11"/>
      <color rgb="FF00B050"/>
      <name val="Aptos Narrow"/>
      <family val="2"/>
      <scheme val="minor"/>
    </font>
    <font>
      <b/>
      <i/>
      <sz val="11"/>
      <name val="Roboto"/>
    </font>
    <font>
      <b/>
      <sz val="9"/>
      <color theme="1"/>
      <name val="Roboto"/>
    </font>
    <font>
      <sz val="11"/>
      <color theme="2"/>
      <name val="Roboto"/>
    </font>
    <font>
      <sz val="9"/>
      <color theme="2"/>
      <name val="Roboto"/>
    </font>
    <font>
      <i/>
      <sz val="8"/>
      <color theme="0"/>
      <name val="Roboto"/>
    </font>
    <font>
      <i/>
      <sz val="11"/>
      <color theme="0"/>
      <name val="Roboto"/>
    </font>
    <font>
      <b/>
      <sz val="11"/>
      <color theme="1"/>
      <name val="Aptos Narrow"/>
      <family val="2"/>
      <scheme val="minor"/>
    </font>
    <font>
      <sz val="11"/>
      <color rgb="FF000000"/>
      <name val="Aptos Narrow"/>
      <family val="2"/>
      <scheme val="minor"/>
    </font>
  </fonts>
  <fills count="15">
    <fill>
      <patternFill patternType="none"/>
    </fill>
    <fill>
      <patternFill patternType="gray125"/>
    </fill>
    <fill>
      <patternFill patternType="solid">
        <fgColor theme="4"/>
        <bgColor theme="4"/>
      </patternFill>
    </fill>
    <fill>
      <patternFill patternType="solid">
        <fgColor rgb="FF001038"/>
        <bgColor indexed="64"/>
      </patternFill>
    </fill>
    <fill>
      <patternFill patternType="solid">
        <fgColor rgb="FFCCCCC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EDD9C4"/>
        <bgColor indexed="64"/>
      </patternFill>
    </fill>
    <fill>
      <patternFill patternType="solid">
        <fgColor theme="8"/>
        <bgColor indexed="64"/>
      </patternFill>
    </fill>
    <fill>
      <patternFill patternType="lightDown">
        <bgColor theme="0" tint="-4.9989318521683403E-2"/>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s>
  <borders count="83">
    <border>
      <left/>
      <right/>
      <top/>
      <bottom/>
      <diagonal/>
    </border>
    <border>
      <left/>
      <right/>
      <top/>
      <bottom style="thin">
        <color rgb="FF001038"/>
      </bottom>
      <diagonal/>
    </border>
    <border>
      <left/>
      <right/>
      <top style="thin">
        <color rgb="FF001038"/>
      </top>
      <bottom/>
      <diagonal/>
    </border>
    <border>
      <left/>
      <right/>
      <top style="thin">
        <color theme="4" tint="0.39997558519241921"/>
      </top>
      <bottom/>
      <diagonal/>
    </border>
    <border>
      <left/>
      <right/>
      <top/>
      <bottom style="thick">
        <color rgb="FF001038"/>
      </bottom>
      <diagonal/>
    </border>
    <border>
      <left/>
      <right/>
      <top/>
      <bottom style="medium">
        <color rgb="FF001038"/>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double">
        <color indexed="64"/>
      </bottom>
      <diagonal/>
    </border>
    <border>
      <left style="hair">
        <color indexed="64"/>
      </left>
      <right style="hair">
        <color indexed="64"/>
      </right>
      <top style="hair">
        <color indexed="64"/>
      </top>
      <bottom/>
      <diagonal/>
    </border>
    <border>
      <left/>
      <right/>
      <top/>
      <bottom style="dashed">
        <color rgb="FF001038"/>
      </bottom>
      <diagonal/>
    </border>
    <border>
      <left/>
      <right/>
      <top/>
      <bottom style="hair">
        <color rgb="FF001038"/>
      </bottom>
      <diagonal/>
    </border>
    <border>
      <left/>
      <right/>
      <top style="hair">
        <color rgb="FF001038"/>
      </top>
      <bottom style="hair">
        <color rgb="FF001038"/>
      </bottom>
      <diagonal/>
    </border>
    <border>
      <left/>
      <right/>
      <top style="dashed">
        <color rgb="FF001038"/>
      </top>
      <bottom style="hair">
        <color rgb="FF001038"/>
      </bottom>
      <diagonal/>
    </border>
    <border>
      <left style="thin">
        <color rgb="FF001038"/>
      </left>
      <right/>
      <top style="thin">
        <color rgb="FF001038"/>
      </top>
      <bottom style="hair">
        <color rgb="FF001038"/>
      </bottom>
      <diagonal/>
    </border>
    <border>
      <left/>
      <right/>
      <top style="thin">
        <color rgb="FF001038"/>
      </top>
      <bottom style="hair">
        <color rgb="FF001038"/>
      </bottom>
      <diagonal/>
    </border>
    <border>
      <left style="thin">
        <color rgb="FF001038"/>
      </left>
      <right/>
      <top/>
      <bottom style="hair">
        <color rgb="FF001038"/>
      </bottom>
      <diagonal/>
    </border>
    <border>
      <left style="thin">
        <color rgb="FF001038"/>
      </left>
      <right/>
      <top/>
      <bottom style="thin">
        <color rgb="FF001038"/>
      </bottom>
      <diagonal/>
    </border>
    <border>
      <left/>
      <right/>
      <top style="thin">
        <color indexed="64"/>
      </top>
      <bottom style="double">
        <color indexed="64"/>
      </bottom>
      <diagonal/>
    </border>
    <border>
      <left/>
      <right/>
      <top style="thin">
        <color rgb="FF001038"/>
      </top>
      <bottom style="medium">
        <color rgb="FF001038"/>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ck">
        <color indexed="2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rgb="FF001038"/>
      </top>
      <bottom/>
      <diagonal/>
    </border>
    <border>
      <left style="hair">
        <color indexed="64"/>
      </left>
      <right style="hair">
        <color indexed="64"/>
      </right>
      <top/>
      <bottom/>
      <diagonal/>
    </border>
    <border>
      <left style="hair">
        <color indexed="64"/>
      </left>
      <right style="hair">
        <color indexed="64"/>
      </right>
      <top/>
      <bottom style="dashDotDot">
        <color indexed="64"/>
      </bottom>
      <diagonal/>
    </border>
    <border>
      <left style="hair">
        <color indexed="64"/>
      </left>
      <right style="hair">
        <color indexed="64"/>
      </right>
      <top style="hair">
        <color indexed="64"/>
      </top>
      <bottom style="dashDotDot">
        <color indexed="64"/>
      </bottom>
      <diagonal/>
    </border>
    <border>
      <left/>
      <right/>
      <top style="hair">
        <color rgb="FF001038"/>
      </top>
      <bottom/>
      <diagonal/>
    </border>
    <border>
      <left style="hair">
        <color indexed="64"/>
      </left>
      <right/>
      <top/>
      <bottom style="dashed">
        <color rgb="FF001038"/>
      </bottom>
      <diagonal/>
    </border>
    <border>
      <left style="hair">
        <color indexed="64"/>
      </left>
      <right style="hair">
        <color indexed="64"/>
      </right>
      <top style="hair">
        <color indexed="64"/>
      </top>
      <bottom style="dashed">
        <color rgb="FF001038"/>
      </bottom>
      <diagonal/>
    </border>
    <border>
      <left style="hair">
        <color indexed="64"/>
      </left>
      <right style="thin">
        <color rgb="FF001038"/>
      </right>
      <top style="thin">
        <color rgb="FF001038"/>
      </top>
      <bottom style="hair">
        <color rgb="FF001038"/>
      </bottom>
      <diagonal/>
    </border>
    <border>
      <left style="hair">
        <color indexed="64"/>
      </left>
      <right style="thin">
        <color rgb="FF001038"/>
      </right>
      <top/>
      <bottom style="hair">
        <color rgb="FF001038"/>
      </bottom>
      <diagonal/>
    </border>
    <border>
      <left style="hair">
        <color indexed="64"/>
      </left>
      <right style="thin">
        <color rgb="FF001038"/>
      </right>
      <top/>
      <bottom style="thin">
        <color rgb="FF001038"/>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NumberFormat="0" applyFill="0" applyBorder="0" applyAlignment="0" applyProtection="0"/>
    <xf numFmtId="0" fontId="2" fillId="0" borderId="0"/>
    <xf numFmtId="0" fontId="73" fillId="0" borderId="68" applyNumberFormat="0" applyFill="0" applyAlignment="0" applyProtection="0"/>
  </cellStyleXfs>
  <cellXfs count="633">
    <xf numFmtId="0" fontId="0" fillId="0" borderId="0" xfId="0"/>
    <xf numFmtId="0" fontId="3" fillId="3" borderId="0" xfId="3" applyFont="1" applyFill="1" applyAlignment="1" applyProtection="1">
      <alignment horizontal="left" vertical="center"/>
      <protection hidden="1"/>
    </xf>
    <xf numFmtId="0" fontId="5" fillId="3" borderId="0" xfId="0" applyFont="1" applyFill="1" applyAlignment="1" applyProtection="1">
      <alignment horizontal="center"/>
      <protection hidden="1"/>
    </xf>
    <xf numFmtId="0" fontId="5" fillId="3" borderId="0" xfId="0" applyFont="1" applyFill="1" applyProtection="1">
      <protection hidden="1"/>
    </xf>
    <xf numFmtId="0" fontId="6" fillId="3" borderId="0" xfId="0" applyFont="1" applyFill="1" applyProtection="1">
      <protection hidden="1"/>
    </xf>
    <xf numFmtId="0" fontId="6" fillId="4" borderId="0" xfId="0" applyFont="1" applyFill="1" applyProtection="1">
      <protection hidden="1"/>
    </xf>
    <xf numFmtId="0" fontId="6" fillId="5" borderId="0" xfId="0" applyFont="1" applyFill="1" applyProtection="1">
      <protection hidden="1"/>
    </xf>
    <xf numFmtId="0" fontId="8" fillId="3" borderId="0" xfId="3" applyFont="1" applyFill="1" applyAlignment="1" applyProtection="1">
      <alignment horizontal="left" vertical="center"/>
      <protection hidden="1"/>
    </xf>
    <xf numFmtId="0" fontId="9" fillId="3" borderId="0" xfId="3" applyFont="1" applyFill="1" applyAlignment="1" applyProtection="1">
      <alignment horizontal="right"/>
      <protection hidden="1"/>
    </xf>
    <xf numFmtId="0" fontId="10" fillId="3" borderId="0" xfId="3" applyFont="1" applyFill="1" applyAlignment="1" applyProtection="1">
      <alignment horizontal="right" vertical="top"/>
      <protection hidden="1"/>
    </xf>
    <xf numFmtId="0" fontId="11" fillId="5" borderId="0" xfId="0" applyFont="1" applyFill="1" applyProtection="1">
      <protection hidden="1"/>
    </xf>
    <xf numFmtId="0" fontId="12" fillId="3" borderId="0" xfId="0" applyFont="1" applyFill="1" applyAlignment="1" applyProtection="1">
      <alignment horizontal="center"/>
      <protection hidden="1"/>
    </xf>
    <xf numFmtId="0" fontId="14" fillId="3" borderId="0" xfId="3" applyFont="1" applyFill="1" applyAlignment="1" applyProtection="1">
      <alignment horizontal="center"/>
      <protection hidden="1"/>
    </xf>
    <xf numFmtId="0" fontId="7" fillId="3" borderId="0" xfId="3" applyFont="1" applyFill="1" applyAlignment="1" applyProtection="1">
      <alignment horizontal="center"/>
      <protection hidden="1"/>
    </xf>
    <xf numFmtId="0" fontId="15" fillId="3" borderId="0" xfId="3" applyFont="1" applyFill="1" applyAlignment="1" applyProtection="1">
      <alignment horizontal="right"/>
      <protection hidden="1"/>
    </xf>
    <xf numFmtId="0" fontId="16" fillId="3" borderId="0" xfId="3" applyFont="1" applyFill="1" applyAlignment="1" applyProtection="1">
      <alignment horizontal="left"/>
      <protection hidden="1"/>
    </xf>
    <xf numFmtId="0" fontId="18" fillId="3" borderId="0" xfId="3" applyFont="1" applyFill="1" applyAlignment="1" applyProtection="1">
      <alignment vertical="top" wrapText="1"/>
      <protection hidden="1"/>
    </xf>
    <xf numFmtId="0" fontId="5" fillId="5" borderId="0" xfId="0" applyFont="1" applyFill="1" applyAlignment="1" applyProtection="1">
      <alignment horizontal="center"/>
      <protection hidden="1"/>
    </xf>
    <xf numFmtId="0" fontId="5" fillId="5" borderId="0" xfId="0" applyFont="1" applyFill="1" applyProtection="1">
      <protection hidden="1"/>
    </xf>
    <xf numFmtId="164" fontId="5" fillId="5" borderId="0" xfId="0" applyNumberFormat="1" applyFont="1" applyFill="1" applyAlignment="1" applyProtection="1">
      <alignment horizontal="center"/>
      <protection hidden="1"/>
    </xf>
    <xf numFmtId="0" fontId="19" fillId="5" borderId="0" xfId="0" applyFont="1" applyFill="1" applyAlignment="1" applyProtection="1">
      <alignment horizontal="center"/>
      <protection hidden="1"/>
    </xf>
    <xf numFmtId="0" fontId="6" fillId="5" borderId="0" xfId="0" applyFont="1" applyFill="1" applyAlignment="1" applyProtection="1">
      <alignment horizontal="center"/>
      <protection hidden="1"/>
    </xf>
    <xf numFmtId="0" fontId="5" fillId="5" borderId="0" xfId="0" applyFont="1" applyFill="1" applyAlignment="1" applyProtection="1">
      <alignment wrapText="1"/>
      <protection hidden="1"/>
    </xf>
    <xf numFmtId="0" fontId="6" fillId="3" borderId="1" xfId="0" applyFont="1" applyFill="1" applyBorder="1" applyAlignment="1" applyProtection="1">
      <alignment horizontal="center"/>
      <protection hidden="1"/>
    </xf>
    <xf numFmtId="0" fontId="6" fillId="3" borderId="1" xfId="0" applyFont="1" applyFill="1" applyBorder="1" applyProtection="1">
      <protection hidden="1"/>
    </xf>
    <xf numFmtId="0" fontId="6" fillId="5" borderId="2" xfId="0" applyFont="1" applyFill="1" applyBorder="1" applyProtection="1">
      <protection hidden="1"/>
    </xf>
    <xf numFmtId="0" fontId="10" fillId="3" borderId="0" xfId="3" applyFont="1" applyFill="1" applyAlignment="1" applyProtection="1">
      <alignment horizontal="right"/>
      <protection hidden="1"/>
    </xf>
    <xf numFmtId="43" fontId="9" fillId="3" borderId="0" xfId="1" applyFont="1" applyFill="1" applyAlignment="1" applyProtection="1">
      <alignment horizontal="center"/>
      <protection hidden="1"/>
    </xf>
    <xf numFmtId="0" fontId="24" fillId="3" borderId="0" xfId="0" applyFont="1" applyFill="1" applyAlignment="1" applyProtection="1">
      <alignment horizontal="center" vertical="center"/>
      <protection hidden="1"/>
    </xf>
    <xf numFmtId="0" fontId="27" fillId="3" borderId="0" xfId="3" applyFont="1" applyFill="1" applyAlignment="1" applyProtection="1">
      <alignment horizontal="left"/>
      <protection hidden="1"/>
    </xf>
    <xf numFmtId="0" fontId="28" fillId="3" borderId="0" xfId="0" applyFont="1" applyFill="1" applyAlignment="1" applyProtection="1">
      <alignment horizontal="center" vertical="center"/>
      <protection hidden="1"/>
    </xf>
    <xf numFmtId="0" fontId="6" fillId="5" borderId="0" xfId="0" applyFont="1" applyFill="1" applyAlignment="1" applyProtection="1">
      <alignment horizontal="center" vertical="center"/>
      <protection hidden="1"/>
    </xf>
    <xf numFmtId="1" fontId="29" fillId="5" borderId="0" xfId="0" applyNumberFormat="1" applyFont="1" applyFill="1" applyAlignment="1" applyProtection="1">
      <alignment horizontal="center"/>
      <protection hidden="1"/>
    </xf>
    <xf numFmtId="0" fontId="6" fillId="0" borderId="0" xfId="0" applyFont="1"/>
    <xf numFmtId="165" fontId="6" fillId="4" borderId="6"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center"/>
      <protection locked="0"/>
    </xf>
    <xf numFmtId="165" fontId="11" fillId="5" borderId="0" xfId="1" applyNumberFormat="1" applyFont="1" applyFill="1" applyAlignment="1" applyProtection="1">
      <alignment horizontal="center"/>
      <protection hidden="1"/>
    </xf>
    <xf numFmtId="0" fontId="6" fillId="0" borderId="0" xfId="0" applyFont="1" applyAlignment="1" applyProtection="1">
      <alignment horizontal="center" vertical="center"/>
      <protection hidden="1"/>
    </xf>
    <xf numFmtId="165" fontId="11" fillId="5" borderId="13" xfId="1" applyNumberFormat="1" applyFont="1" applyFill="1" applyBorder="1" applyAlignment="1" applyProtection="1">
      <alignment horizontal="center"/>
      <protection hidden="1"/>
    </xf>
    <xf numFmtId="165" fontId="11" fillId="5" borderId="14" xfId="1" applyNumberFormat="1" applyFont="1" applyFill="1" applyBorder="1" applyAlignment="1" applyProtection="1">
      <alignment horizontal="center"/>
      <protection hidden="1"/>
    </xf>
    <xf numFmtId="0" fontId="19" fillId="8" borderId="0" xfId="0" applyFont="1" applyFill="1" applyAlignment="1" applyProtection="1">
      <alignment horizontal="center" vertical="center"/>
      <protection hidden="1"/>
    </xf>
    <xf numFmtId="0" fontId="11" fillId="0" borderId="0" xfId="0" applyFont="1" applyProtection="1">
      <protection hidden="1"/>
    </xf>
    <xf numFmtId="0" fontId="19" fillId="5" borderId="0" xfId="0" applyFont="1" applyFill="1" applyAlignment="1" applyProtection="1">
      <alignment horizontal="center" vertical="center"/>
      <protection hidden="1"/>
    </xf>
    <xf numFmtId="0" fontId="19" fillId="0" borderId="0" xfId="0" applyFont="1" applyAlignment="1" applyProtection="1">
      <alignment horizontal="center" vertical="center"/>
      <protection hidden="1"/>
    </xf>
    <xf numFmtId="165" fontId="11" fillId="0" borderId="0" xfId="1" applyNumberFormat="1" applyFont="1" applyAlignment="1" applyProtection="1">
      <alignment horizontal="center"/>
      <protection hidden="1"/>
    </xf>
    <xf numFmtId="0" fontId="19" fillId="5" borderId="5" xfId="0" applyFont="1" applyFill="1" applyBorder="1" applyAlignment="1" applyProtection="1">
      <alignment horizontal="center" vertical="center"/>
      <protection hidden="1"/>
    </xf>
    <xf numFmtId="9" fontId="19" fillId="5" borderId="0" xfId="2" applyFont="1" applyFill="1" applyAlignment="1" applyProtection="1">
      <alignment horizontal="center" vertical="center"/>
      <protection hidden="1"/>
    </xf>
    <xf numFmtId="9" fontId="19" fillId="8" borderId="0" xfId="2" applyFont="1" applyFill="1" applyAlignment="1" applyProtection="1">
      <alignment horizontal="center" vertical="center"/>
      <protection hidden="1"/>
    </xf>
    <xf numFmtId="0" fontId="10" fillId="5" borderId="0" xfId="0" applyFont="1" applyFill="1" applyAlignment="1" applyProtection="1">
      <alignment horizontal="center"/>
      <protection hidden="1"/>
    </xf>
    <xf numFmtId="0" fontId="39" fillId="0" borderId="0" xfId="0" applyFont="1" applyAlignment="1" applyProtection="1">
      <alignment horizontal="center"/>
      <protection hidden="1"/>
    </xf>
    <xf numFmtId="0" fontId="19" fillId="9" borderId="0" xfId="0" applyFont="1" applyFill="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25" fillId="3" borderId="0" xfId="5" applyFont="1" applyFill="1" applyAlignment="1" applyProtection="1">
      <alignment vertical="center"/>
      <protection hidden="1"/>
    </xf>
    <xf numFmtId="1" fontId="6" fillId="5" borderId="0" xfId="1" applyNumberFormat="1" applyFont="1" applyFill="1" applyAlignment="1" applyProtection="1">
      <alignment horizontal="left"/>
      <protection hidden="1"/>
    </xf>
    <xf numFmtId="0" fontId="24" fillId="3" borderId="0" xfId="0" applyFont="1" applyFill="1" applyProtection="1">
      <protection hidden="1"/>
    </xf>
    <xf numFmtId="0" fontId="25" fillId="3" borderId="0" xfId="5" applyFont="1" applyFill="1" applyAlignment="1" applyProtection="1">
      <alignment vertical="center" wrapText="1"/>
      <protection hidden="1"/>
    </xf>
    <xf numFmtId="0" fontId="28" fillId="3" borderId="0" xfId="0" applyFont="1" applyFill="1" applyAlignment="1" applyProtection="1">
      <alignment horizontal="right"/>
      <protection hidden="1"/>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1" fontId="6" fillId="5" borderId="0" xfId="0" applyNumberFormat="1" applyFont="1" applyFill="1" applyAlignment="1" applyProtection="1">
      <alignment horizontal="left"/>
      <protection hidden="1"/>
    </xf>
    <xf numFmtId="0" fontId="29" fillId="5" borderId="0" xfId="0" applyFont="1" applyFill="1" applyAlignment="1" applyProtection="1">
      <alignment horizontal="center"/>
      <protection hidden="1"/>
    </xf>
    <xf numFmtId="0" fontId="6" fillId="5" borderId="4" xfId="0" applyFont="1" applyFill="1" applyBorder="1" applyProtection="1">
      <protection hidden="1"/>
    </xf>
    <xf numFmtId="0" fontId="43" fillId="5" borderId="0" xfId="0" applyFont="1" applyFill="1" applyProtection="1">
      <protection hidden="1"/>
    </xf>
    <xf numFmtId="3" fontId="44" fillId="5" borderId="0" xfId="0" applyNumberFormat="1" applyFont="1" applyFill="1" applyProtection="1">
      <protection hidden="1"/>
    </xf>
    <xf numFmtId="0" fontId="6" fillId="0" borderId="13" xfId="0" applyFont="1" applyBorder="1" applyProtection="1">
      <protection hidden="1"/>
    </xf>
    <xf numFmtId="0" fontId="6" fillId="5" borderId="13" xfId="0" applyFont="1" applyFill="1" applyBorder="1" applyProtection="1">
      <protection hidden="1"/>
    </xf>
    <xf numFmtId="0" fontId="45" fillId="5" borderId="21" xfId="0" applyFont="1" applyFill="1" applyBorder="1" applyProtection="1">
      <protection hidden="1"/>
    </xf>
    <xf numFmtId="0" fontId="6" fillId="5" borderId="21" xfId="0" applyFont="1" applyFill="1" applyBorder="1" applyProtection="1">
      <protection hidden="1"/>
    </xf>
    <xf numFmtId="0" fontId="6" fillId="5" borderId="25" xfId="0" applyFont="1" applyFill="1" applyBorder="1" applyProtection="1">
      <protection hidden="1"/>
    </xf>
    <xf numFmtId="0" fontId="6" fillId="5" borderId="26" xfId="0" applyFont="1" applyFill="1" applyBorder="1" applyProtection="1">
      <protection hidden="1"/>
    </xf>
    <xf numFmtId="0" fontId="6" fillId="5" borderId="9" xfId="0" applyFont="1" applyFill="1" applyBorder="1" applyProtection="1">
      <protection hidden="1"/>
    </xf>
    <xf numFmtId="0" fontId="6" fillId="5" borderId="28" xfId="0" applyFont="1" applyFill="1" applyBorder="1" applyProtection="1">
      <protection hidden="1"/>
    </xf>
    <xf numFmtId="0" fontId="6" fillId="5" borderId="29" xfId="0" applyFont="1" applyFill="1" applyBorder="1" applyProtection="1">
      <protection hidden="1"/>
    </xf>
    <xf numFmtId="3" fontId="6" fillId="5" borderId="30" xfId="0" applyNumberFormat="1" applyFont="1" applyFill="1" applyBorder="1" applyProtection="1">
      <protection hidden="1"/>
    </xf>
    <xf numFmtId="0" fontId="6" fillId="5" borderId="31" xfId="0" applyFont="1" applyFill="1" applyBorder="1" applyProtection="1">
      <protection hidden="1"/>
    </xf>
    <xf numFmtId="0" fontId="5" fillId="5" borderId="13" xfId="0" applyFont="1" applyFill="1" applyBorder="1" applyProtection="1">
      <protection hidden="1"/>
    </xf>
    <xf numFmtId="3" fontId="6" fillId="5" borderId="13" xfId="0" applyNumberFormat="1" applyFont="1" applyFill="1" applyBorder="1" applyProtection="1">
      <protection hidden="1"/>
    </xf>
    <xf numFmtId="0" fontId="43" fillId="5" borderId="21" xfId="0" applyFont="1" applyFill="1" applyBorder="1" applyProtection="1">
      <protection hidden="1"/>
    </xf>
    <xf numFmtId="0" fontId="6" fillId="8" borderId="0" xfId="0" applyFont="1" applyFill="1" applyProtection="1">
      <protection hidden="1"/>
    </xf>
    <xf numFmtId="0" fontId="43" fillId="0" borderId="20" xfId="0" applyFont="1" applyBorder="1" applyProtection="1">
      <protection hidden="1"/>
    </xf>
    <xf numFmtId="0" fontId="6" fillId="5" borderId="32" xfId="0" applyFont="1" applyFill="1" applyBorder="1" applyProtection="1">
      <protection hidden="1"/>
    </xf>
    <xf numFmtId="0" fontId="43" fillId="5" borderId="20" xfId="0" applyFont="1" applyFill="1" applyBorder="1" applyProtection="1">
      <protection hidden="1"/>
    </xf>
    <xf numFmtId="0" fontId="6" fillId="5" borderId="20" xfId="0" applyFont="1" applyFill="1" applyBorder="1" applyProtection="1">
      <protection hidden="1"/>
    </xf>
    <xf numFmtId="0" fontId="11" fillId="5" borderId="13" xfId="0" applyFont="1" applyFill="1" applyBorder="1" applyProtection="1">
      <protection hidden="1"/>
    </xf>
    <xf numFmtId="1" fontId="6" fillId="5" borderId="0" xfId="0" applyNumberFormat="1" applyFont="1" applyFill="1" applyAlignment="1" applyProtection="1">
      <alignment horizontal="left" indent="2"/>
      <protection hidden="1"/>
    </xf>
    <xf numFmtId="0" fontId="29" fillId="5" borderId="0" xfId="0" applyFont="1" applyFill="1" applyAlignment="1" applyProtection="1">
      <alignment horizontal="right" indent="4"/>
      <protection hidden="1"/>
    </xf>
    <xf numFmtId="0" fontId="45" fillId="5" borderId="0" xfId="0" applyFont="1" applyFill="1" applyProtection="1">
      <protection hidden="1"/>
    </xf>
    <xf numFmtId="3" fontId="6" fillId="5" borderId="0" xfId="0" applyNumberFormat="1" applyFont="1" applyFill="1" applyProtection="1">
      <protection hidden="1"/>
    </xf>
    <xf numFmtId="0" fontId="6" fillId="5" borderId="0" xfId="0" applyFont="1" applyFill="1" applyAlignment="1" applyProtection="1">
      <alignment wrapText="1"/>
      <protection hidden="1"/>
    </xf>
    <xf numFmtId="0" fontId="6" fillId="5" borderId="22" xfId="0" applyFont="1" applyFill="1" applyBorder="1" applyProtection="1">
      <protection hidden="1"/>
    </xf>
    <xf numFmtId="0" fontId="6" fillId="5" borderId="23" xfId="0" applyFont="1" applyFill="1" applyBorder="1" applyProtection="1">
      <protection hidden="1"/>
    </xf>
    <xf numFmtId="3" fontId="6" fillId="5" borderId="23" xfId="0" applyNumberFormat="1" applyFont="1" applyFill="1" applyBorder="1" applyProtection="1">
      <protection hidden="1"/>
    </xf>
    <xf numFmtId="3" fontId="6" fillId="5" borderId="24" xfId="0" applyNumberFormat="1" applyFont="1" applyFill="1" applyBorder="1" applyProtection="1">
      <protection hidden="1"/>
    </xf>
    <xf numFmtId="0" fontId="6" fillId="5" borderId="36" xfId="0" applyFont="1" applyFill="1" applyBorder="1" applyProtection="1">
      <protection hidden="1"/>
    </xf>
    <xf numFmtId="0" fontId="6" fillId="5" borderId="16" xfId="0" applyFont="1" applyFill="1" applyBorder="1" applyProtection="1">
      <protection hidden="1"/>
    </xf>
    <xf numFmtId="3" fontId="6" fillId="5" borderId="16" xfId="0" applyNumberFormat="1" applyFont="1" applyFill="1" applyBorder="1" applyProtection="1">
      <protection hidden="1"/>
    </xf>
    <xf numFmtId="3" fontId="6" fillId="5" borderId="37" xfId="0" applyNumberFormat="1" applyFont="1" applyFill="1" applyBorder="1" applyProtection="1">
      <protection hidden="1"/>
    </xf>
    <xf numFmtId="3" fontId="6" fillId="5" borderId="28" xfId="0" applyNumberFormat="1" applyFont="1" applyFill="1" applyBorder="1" applyProtection="1">
      <protection hidden="1"/>
    </xf>
    <xf numFmtId="3" fontId="6" fillId="5" borderId="29" xfId="0" applyNumberFormat="1" applyFont="1" applyFill="1" applyBorder="1" applyProtection="1">
      <protection hidden="1"/>
    </xf>
    <xf numFmtId="0" fontId="6" fillId="5" borderId="33" xfId="0" applyFont="1" applyFill="1" applyBorder="1" applyProtection="1">
      <protection hidden="1"/>
    </xf>
    <xf numFmtId="0" fontId="6" fillId="5" borderId="18" xfId="0" applyFont="1" applyFill="1" applyBorder="1" applyProtection="1">
      <protection hidden="1"/>
    </xf>
    <xf numFmtId="3" fontId="6" fillId="5" borderId="18" xfId="0" applyNumberFormat="1" applyFont="1" applyFill="1" applyBorder="1" applyProtection="1">
      <protection hidden="1"/>
    </xf>
    <xf numFmtId="3" fontId="6" fillId="5" borderId="34" xfId="0" applyNumberFormat="1" applyFont="1" applyFill="1" applyBorder="1" applyProtection="1">
      <protection hidden="1"/>
    </xf>
    <xf numFmtId="0" fontId="6" fillId="5" borderId="28" xfId="0" applyFont="1" applyFill="1" applyBorder="1" applyAlignment="1" applyProtection="1">
      <alignment wrapText="1"/>
      <protection hidden="1"/>
    </xf>
    <xf numFmtId="0" fontId="43" fillId="5" borderId="4" xfId="0" applyFont="1" applyFill="1" applyBorder="1" applyProtection="1">
      <protection hidden="1"/>
    </xf>
    <xf numFmtId="3" fontId="43" fillId="5" borderId="4" xfId="0" applyNumberFormat="1" applyFont="1" applyFill="1" applyBorder="1" applyProtection="1">
      <protection hidden="1"/>
    </xf>
    <xf numFmtId="0" fontId="47" fillId="5" borderId="0" xfId="0" applyFont="1" applyFill="1" applyAlignment="1" applyProtection="1">
      <alignment horizontal="center"/>
      <protection hidden="1"/>
    </xf>
    <xf numFmtId="0" fontId="6" fillId="5" borderId="22" xfId="0" applyFont="1" applyFill="1" applyBorder="1" applyAlignment="1" applyProtection="1">
      <alignment wrapText="1"/>
      <protection hidden="1"/>
    </xf>
    <xf numFmtId="0" fontId="6" fillId="5" borderId="33" xfId="0" applyFont="1" applyFill="1" applyBorder="1" applyAlignment="1" applyProtection="1">
      <alignment wrapText="1"/>
      <protection hidden="1"/>
    </xf>
    <xf numFmtId="0" fontId="5" fillId="5" borderId="33" xfId="0" applyFont="1" applyFill="1" applyBorder="1" applyAlignment="1" applyProtection="1">
      <alignment horizontal="left" vertical="center" wrapText="1" indent="2"/>
      <protection hidden="1"/>
    </xf>
    <xf numFmtId="0" fontId="5" fillId="5" borderId="18" xfId="0" applyFont="1" applyFill="1" applyBorder="1" applyAlignment="1" applyProtection="1">
      <alignment horizontal="left" vertical="center" indent="2"/>
      <protection hidden="1"/>
    </xf>
    <xf numFmtId="3" fontId="30" fillId="5" borderId="18" xfId="0" applyNumberFormat="1" applyFont="1" applyFill="1" applyBorder="1" applyProtection="1">
      <protection hidden="1"/>
    </xf>
    <xf numFmtId="0" fontId="6" fillId="5" borderId="34" xfId="0" applyFont="1" applyFill="1" applyBorder="1" applyProtection="1">
      <protection hidden="1"/>
    </xf>
    <xf numFmtId="0" fontId="47" fillId="5" borderId="0" xfId="0" applyFont="1" applyFill="1" applyAlignment="1" applyProtection="1">
      <alignment horizontal="left"/>
      <protection hidden="1"/>
    </xf>
    <xf numFmtId="0" fontId="24" fillId="3"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24" fillId="3" borderId="0" xfId="0" applyFont="1" applyFill="1" applyAlignment="1" applyProtection="1">
      <alignment horizontal="left"/>
      <protection hidden="1"/>
    </xf>
    <xf numFmtId="0" fontId="9" fillId="3" borderId="0" xfId="3" applyFont="1" applyFill="1" applyAlignment="1" applyProtection="1">
      <alignment horizontal="center"/>
      <protection hidden="1"/>
    </xf>
    <xf numFmtId="0" fontId="24" fillId="3" borderId="0" xfId="1" applyNumberFormat="1" applyFont="1" applyFill="1" applyAlignment="1" applyProtection="1">
      <alignment horizontal="center"/>
      <protection hidden="1"/>
    </xf>
    <xf numFmtId="0" fontId="48" fillId="3" borderId="0" xfId="5" applyFont="1" applyFill="1" applyAlignment="1" applyProtection="1">
      <alignment vertical="center" wrapText="1"/>
      <protection hidden="1"/>
    </xf>
    <xf numFmtId="0" fontId="45" fillId="4" borderId="0" xfId="0" applyFont="1" applyFill="1" applyProtection="1">
      <protection hidden="1"/>
    </xf>
    <xf numFmtId="0" fontId="6" fillId="4" borderId="0" xfId="1" applyNumberFormat="1" applyFont="1" applyFill="1" applyProtection="1">
      <protection hidden="1"/>
    </xf>
    <xf numFmtId="0" fontId="6" fillId="5" borderId="0" xfId="0" applyFont="1" applyFill="1" applyAlignment="1" applyProtection="1">
      <alignment horizontal="left"/>
      <protection hidden="1"/>
    </xf>
    <xf numFmtId="0" fontId="6" fillId="4" borderId="6" xfId="1" applyNumberFormat="1" applyFont="1" applyFill="1" applyBorder="1" applyAlignment="1" applyProtection="1">
      <alignment horizontal="center"/>
      <protection locked="0"/>
    </xf>
    <xf numFmtId="0" fontId="6" fillId="4" borderId="7" xfId="1" applyNumberFormat="1" applyFont="1" applyFill="1" applyBorder="1" applyAlignment="1" applyProtection="1">
      <alignment horizontal="center"/>
      <protection locked="0"/>
    </xf>
    <xf numFmtId="0" fontId="6" fillId="4" borderId="43" xfId="1" applyNumberFormat="1" applyFont="1" applyFill="1" applyBorder="1" applyAlignment="1" applyProtection="1">
      <alignment horizontal="center"/>
      <protection locked="0"/>
    </xf>
    <xf numFmtId="0" fontId="6" fillId="4" borderId="20" xfId="0" applyFont="1" applyFill="1" applyBorder="1" applyProtection="1">
      <protection hidden="1"/>
    </xf>
    <xf numFmtId="0" fontId="6" fillId="5" borderId="20" xfId="0" applyFont="1" applyFill="1" applyBorder="1" applyAlignment="1" applyProtection="1">
      <alignment horizontal="left"/>
      <protection hidden="1"/>
    </xf>
    <xf numFmtId="0" fontId="6" fillId="5" borderId="20" xfId="0" applyFont="1" applyFill="1" applyBorder="1" applyAlignment="1" applyProtection="1">
      <alignment horizontal="center"/>
      <protection hidden="1"/>
    </xf>
    <xf numFmtId="49" fontId="42" fillId="4" borderId="7" xfId="0" applyNumberFormat="1" applyFont="1" applyFill="1" applyBorder="1" applyAlignment="1" applyProtection="1">
      <alignment vertical="top"/>
      <protection locked="0"/>
    </xf>
    <xf numFmtId="165" fontId="6" fillId="4" borderId="0" xfId="1" applyNumberFormat="1" applyFont="1" applyFill="1" applyProtection="1">
      <protection hidden="1"/>
    </xf>
    <xf numFmtId="0" fontId="37" fillId="5" borderId="0" xfId="0" applyFont="1" applyFill="1" applyProtection="1">
      <protection hidden="1"/>
    </xf>
    <xf numFmtId="1" fontId="6" fillId="4" borderId="0" xfId="0" applyNumberFormat="1" applyFont="1" applyFill="1" applyProtection="1">
      <protection hidden="1"/>
    </xf>
    <xf numFmtId="0" fontId="6" fillId="5" borderId="4" xfId="0" applyFont="1" applyFill="1" applyBorder="1" applyAlignment="1" applyProtection="1">
      <alignment horizontal="left"/>
      <protection hidden="1"/>
    </xf>
    <xf numFmtId="0" fontId="6" fillId="5" borderId="4" xfId="0" applyFont="1" applyFill="1" applyBorder="1" applyAlignment="1" applyProtection="1">
      <alignment horizontal="center"/>
      <protection hidden="1"/>
    </xf>
    <xf numFmtId="0" fontId="37" fillId="5" borderId="4" xfId="0" applyFont="1" applyFill="1" applyBorder="1" applyProtection="1">
      <protection hidden="1"/>
    </xf>
    <xf numFmtId="0" fontId="49" fillId="2" borderId="0" xfId="0" applyFont="1" applyFill="1"/>
    <xf numFmtId="0" fontId="6" fillId="7" borderId="3" xfId="0" applyFont="1" applyFill="1" applyBorder="1"/>
    <xf numFmtId="0" fontId="6" fillId="0" borderId="3" xfId="0" applyFont="1" applyBorder="1"/>
    <xf numFmtId="0" fontId="11" fillId="0" borderId="0" xfId="0" applyFont="1"/>
    <xf numFmtId="0" fontId="32" fillId="5" borderId="5" xfId="0" applyFont="1" applyFill="1" applyBorder="1" applyProtection="1">
      <protection hidden="1"/>
    </xf>
    <xf numFmtId="0" fontId="50" fillId="5" borderId="5" xfId="0" applyFont="1" applyFill="1" applyBorder="1" applyProtection="1">
      <protection hidden="1"/>
    </xf>
    <xf numFmtId="1" fontId="6" fillId="4" borderId="6" xfId="0" applyNumberFormat="1" applyFont="1" applyFill="1" applyBorder="1" applyAlignment="1" applyProtection="1">
      <alignment horizontal="center"/>
      <protection locked="0"/>
    </xf>
    <xf numFmtId="1" fontId="6" fillId="4" borderId="7" xfId="0" applyNumberFormat="1" applyFont="1" applyFill="1" applyBorder="1" applyAlignment="1" applyProtection="1">
      <alignment horizontal="center"/>
      <protection locked="0"/>
    </xf>
    <xf numFmtId="1" fontId="6" fillId="4" borderId="19" xfId="0" applyNumberFormat="1" applyFont="1" applyFill="1" applyBorder="1" applyAlignment="1" applyProtection="1">
      <alignment horizontal="center"/>
      <protection locked="0"/>
    </xf>
    <xf numFmtId="1" fontId="11" fillId="5" borderId="19" xfId="0" applyNumberFormat="1" applyFont="1" applyFill="1" applyBorder="1" applyAlignment="1" applyProtection="1">
      <alignment horizontal="center"/>
      <protection hidden="1"/>
    </xf>
    <xf numFmtId="1" fontId="11" fillId="5" borderId="49" xfId="0" applyNumberFormat="1" applyFont="1" applyFill="1" applyBorder="1" applyAlignment="1" applyProtection="1">
      <alignment horizontal="center"/>
      <protection hidden="1"/>
    </xf>
    <xf numFmtId="0" fontId="6" fillId="8" borderId="0" xfId="0" applyFont="1" applyFill="1" applyAlignment="1" applyProtection="1">
      <alignment horizontal="left"/>
      <protection hidden="1"/>
    </xf>
    <xf numFmtId="0" fontId="16" fillId="3" borderId="0" xfId="3" applyFont="1" applyFill="1" applyAlignment="1" applyProtection="1">
      <alignment horizontal="right"/>
      <protection hidden="1"/>
    </xf>
    <xf numFmtId="0" fontId="6" fillId="4" borderId="0" xfId="0" applyFont="1" applyFill="1" applyAlignment="1" applyProtection="1">
      <alignment horizontal="left"/>
      <protection hidden="1"/>
    </xf>
    <xf numFmtId="41" fontId="11" fillId="5" borderId="49" xfId="0" applyNumberFormat="1" applyFont="1" applyFill="1" applyBorder="1" applyAlignment="1" applyProtection="1">
      <alignment horizontal="center"/>
      <protection hidden="1"/>
    </xf>
    <xf numFmtId="0" fontId="25" fillId="3" borderId="0" xfId="5" applyFont="1" applyFill="1" applyAlignment="1" applyProtection="1">
      <alignment horizontal="center" vertical="center" wrapText="1"/>
      <protection hidden="1"/>
    </xf>
    <xf numFmtId="165" fontId="6" fillId="4" borderId="50" xfId="1" applyNumberFormat="1" applyFont="1" applyFill="1" applyBorder="1" applyAlignment="1" applyProtection="1">
      <alignment horizontal="center"/>
      <protection locked="0"/>
    </xf>
    <xf numFmtId="9" fontId="6" fillId="4" borderId="6" xfId="2" applyFont="1" applyFill="1" applyBorder="1" applyAlignment="1" applyProtection="1">
      <alignment horizontal="center"/>
      <protection locked="0"/>
    </xf>
    <xf numFmtId="43" fontId="24" fillId="3" borderId="0" xfId="1" applyFont="1" applyFill="1" applyProtection="1">
      <protection hidden="1"/>
    </xf>
    <xf numFmtId="43" fontId="6" fillId="5" borderId="0" xfId="1" applyFont="1" applyFill="1" applyProtection="1">
      <protection hidden="1"/>
    </xf>
    <xf numFmtId="43" fontId="6" fillId="5" borderId="4" xfId="1" applyFont="1" applyFill="1" applyBorder="1" applyProtection="1">
      <protection hidden="1"/>
    </xf>
    <xf numFmtId="0" fontId="44" fillId="5" borderId="20" xfId="0" applyFont="1" applyFill="1" applyBorder="1" applyProtection="1">
      <protection hidden="1"/>
    </xf>
    <xf numFmtId="0" fontId="59" fillId="5" borderId="20" xfId="0" applyFont="1" applyFill="1" applyBorder="1" applyProtection="1">
      <protection hidden="1"/>
    </xf>
    <xf numFmtId="165" fontId="43" fillId="5" borderId="4" xfId="1" applyNumberFormat="1" applyFont="1" applyFill="1" applyBorder="1" applyProtection="1">
      <protection hidden="1"/>
    </xf>
    <xf numFmtId="0" fontId="60" fillId="5" borderId="4" xfId="0" applyFont="1" applyFill="1" applyBorder="1" applyAlignment="1" applyProtection="1">
      <alignment horizontal="center"/>
      <protection hidden="1"/>
    </xf>
    <xf numFmtId="166" fontId="6" fillId="5" borderId="0" xfId="1" applyNumberFormat="1" applyFont="1" applyFill="1" applyProtection="1">
      <protection hidden="1"/>
    </xf>
    <xf numFmtId="0" fontId="60" fillId="5" borderId="0" xfId="0" applyFont="1" applyFill="1" applyAlignment="1" applyProtection="1">
      <alignment horizontal="center"/>
      <protection hidden="1"/>
    </xf>
    <xf numFmtId="3" fontId="6" fillId="5" borderId="51" xfId="1" applyNumberFormat="1" applyFont="1" applyFill="1" applyBorder="1" applyProtection="1">
      <protection hidden="1"/>
    </xf>
    <xf numFmtId="3" fontId="6" fillId="5" borderId="0" xfId="1" applyNumberFormat="1" applyFont="1" applyFill="1" applyProtection="1">
      <protection hidden="1"/>
    </xf>
    <xf numFmtId="3" fontId="6" fillId="5" borderId="52" xfId="1" applyNumberFormat="1" applyFont="1" applyFill="1" applyBorder="1" applyProtection="1">
      <protection hidden="1"/>
    </xf>
    <xf numFmtId="0" fontId="6" fillId="5" borderId="52" xfId="0" applyFont="1" applyFill="1" applyBorder="1" applyAlignment="1" applyProtection="1">
      <alignment horizontal="left" indent="1"/>
      <protection hidden="1"/>
    </xf>
    <xf numFmtId="3" fontId="31" fillId="5" borderId="52" xfId="1" applyNumberFormat="1" applyFont="1" applyFill="1" applyBorder="1" applyProtection="1">
      <protection hidden="1"/>
    </xf>
    <xf numFmtId="0" fontId="62" fillId="5" borderId="32" xfId="0" applyFont="1" applyFill="1" applyBorder="1" applyProtection="1">
      <protection hidden="1"/>
    </xf>
    <xf numFmtId="0" fontId="55" fillId="5" borderId="0" xfId="0" applyFont="1" applyFill="1" applyProtection="1">
      <protection hidden="1"/>
    </xf>
    <xf numFmtId="0" fontId="62" fillId="5" borderId="0" xfId="0" applyFont="1" applyFill="1" applyProtection="1">
      <protection hidden="1"/>
    </xf>
    <xf numFmtId="49" fontId="11" fillId="5" borderId="0" xfId="0" applyNumberFormat="1" applyFont="1" applyFill="1" applyAlignment="1" applyProtection="1">
      <alignment horizontal="center"/>
      <protection hidden="1"/>
    </xf>
    <xf numFmtId="1" fontId="11" fillId="5" borderId="0" xfId="0" applyNumberFormat="1" applyFont="1" applyFill="1" applyAlignment="1" applyProtection="1">
      <alignment horizontal="right"/>
      <protection hidden="1"/>
    </xf>
    <xf numFmtId="43" fontId="6" fillId="3" borderId="1" xfId="1" applyFont="1" applyFill="1" applyBorder="1" applyProtection="1">
      <protection hidden="1"/>
    </xf>
    <xf numFmtId="43" fontId="11" fillId="5" borderId="0" xfId="1" applyFont="1" applyFill="1" applyAlignment="1" applyProtection="1">
      <alignment horizontal="center" vertical="center"/>
      <protection hidden="1"/>
    </xf>
    <xf numFmtId="9" fontId="6" fillId="5" borderId="0" xfId="2" applyFont="1" applyFill="1" applyProtection="1">
      <protection hidden="1"/>
    </xf>
    <xf numFmtId="43" fontId="24" fillId="3" borderId="0" xfId="1" applyFont="1" applyFill="1" applyAlignment="1" applyProtection="1">
      <alignment horizontal="center"/>
      <protection hidden="1"/>
    </xf>
    <xf numFmtId="43" fontId="6" fillId="5" borderId="0" xfId="1" applyFont="1" applyFill="1" applyAlignment="1" applyProtection="1">
      <alignment horizontal="center"/>
      <protection hidden="1"/>
    </xf>
    <xf numFmtId="43" fontId="11" fillId="5" borderId="0" xfId="1" applyFont="1" applyFill="1" applyAlignment="1" applyProtection="1">
      <alignment horizontal="center"/>
      <protection hidden="1"/>
    </xf>
    <xf numFmtId="43" fontId="6" fillId="5" borderId="4" xfId="1" applyFont="1" applyFill="1" applyBorder="1" applyAlignment="1" applyProtection="1">
      <alignment horizontal="center"/>
      <protection hidden="1"/>
    </xf>
    <xf numFmtId="0" fontId="61" fillId="5" borderId="0" xfId="0" applyFont="1" applyFill="1" applyProtection="1">
      <protection hidden="1"/>
    </xf>
    <xf numFmtId="43" fontId="6" fillId="5" borderId="0" xfId="1" applyFont="1" applyFill="1" applyBorder="1" applyAlignment="1" applyProtection="1">
      <alignment horizontal="center"/>
      <protection hidden="1"/>
    </xf>
    <xf numFmtId="43" fontId="6" fillId="0" borderId="0" xfId="1" applyFont="1" applyFill="1" applyAlignment="1" applyProtection="1">
      <alignment horizontal="center"/>
      <protection hidden="1"/>
    </xf>
    <xf numFmtId="0" fontId="63" fillId="5" borderId="5" xfId="0" applyFont="1" applyFill="1" applyBorder="1" applyProtection="1">
      <protection hidden="1"/>
    </xf>
    <xf numFmtId="0" fontId="6" fillId="5" borderId="52" xfId="0" applyFont="1" applyFill="1" applyBorder="1" applyProtection="1">
      <protection hidden="1"/>
    </xf>
    <xf numFmtId="0" fontId="6" fillId="5" borderId="58" xfId="0" applyFont="1" applyFill="1" applyBorder="1" applyProtection="1">
      <protection hidden="1"/>
    </xf>
    <xf numFmtId="0" fontId="6" fillId="5" borderId="1" xfId="0" applyFont="1" applyFill="1" applyBorder="1" applyProtection="1">
      <protection hidden="1"/>
    </xf>
    <xf numFmtId="0" fontId="5" fillId="5" borderId="1" xfId="0" applyFont="1" applyFill="1" applyBorder="1" applyProtection="1">
      <protection hidden="1"/>
    </xf>
    <xf numFmtId="166" fontId="6" fillId="5" borderId="0" xfId="1" applyNumberFormat="1" applyFont="1" applyFill="1" applyBorder="1" applyAlignment="1" applyProtection="1">
      <alignment horizontal="center"/>
      <protection hidden="1"/>
    </xf>
    <xf numFmtId="0" fontId="6" fillId="5" borderId="51" xfId="0" applyFont="1" applyFill="1" applyBorder="1" applyProtection="1">
      <protection hidden="1"/>
    </xf>
    <xf numFmtId="43" fontId="6" fillId="3" borderId="1" xfId="1" applyFont="1" applyFill="1" applyBorder="1" applyAlignment="1" applyProtection="1">
      <alignment horizontal="center"/>
      <protection hidden="1"/>
    </xf>
    <xf numFmtId="0" fontId="6" fillId="5" borderId="57" xfId="0" applyFont="1" applyFill="1" applyBorder="1" applyProtection="1">
      <protection hidden="1"/>
    </xf>
    <xf numFmtId="41" fontId="11" fillId="5" borderId="1" xfId="1" applyNumberFormat="1" applyFont="1" applyFill="1" applyBorder="1" applyAlignment="1" applyProtection="1">
      <alignment horizontal="center"/>
      <protection hidden="1"/>
    </xf>
    <xf numFmtId="41" fontId="63" fillId="5" borderId="5" xfId="1" applyNumberFormat="1" applyFont="1" applyFill="1" applyBorder="1" applyAlignment="1" applyProtection="1">
      <alignment horizontal="center"/>
      <protection hidden="1"/>
    </xf>
    <xf numFmtId="41" fontId="43" fillId="5" borderId="4" xfId="1" applyNumberFormat="1" applyFont="1" applyFill="1" applyBorder="1" applyAlignment="1" applyProtection="1">
      <alignment horizontal="center"/>
      <protection hidden="1"/>
    </xf>
    <xf numFmtId="41" fontId="6" fillId="5" borderId="51" xfId="1" applyNumberFormat="1" applyFont="1" applyFill="1" applyBorder="1" applyAlignment="1" applyProtection="1">
      <alignment horizontal="center"/>
      <protection hidden="1"/>
    </xf>
    <xf numFmtId="0" fontId="24" fillId="4" borderId="0" xfId="0" applyFont="1" applyFill="1" applyProtection="1">
      <protection hidden="1"/>
    </xf>
    <xf numFmtId="0" fontId="48" fillId="4" borderId="0" xfId="5" applyFont="1" applyFill="1" applyAlignment="1" applyProtection="1">
      <alignment vertical="center" wrapText="1"/>
      <protection hidden="1"/>
    </xf>
    <xf numFmtId="0" fontId="64" fillId="5" borderId="5" xfId="0" applyFont="1" applyFill="1" applyBorder="1" applyAlignment="1" applyProtection="1">
      <alignment vertical="center"/>
      <protection hidden="1"/>
    </xf>
    <xf numFmtId="0" fontId="65" fillId="5" borderId="5" xfId="0" applyFont="1" applyFill="1" applyBorder="1" applyProtection="1">
      <protection hidden="1"/>
    </xf>
    <xf numFmtId="0" fontId="32" fillId="4" borderId="5" xfId="0" applyFont="1" applyFill="1" applyBorder="1" applyProtection="1">
      <protection hidden="1"/>
    </xf>
    <xf numFmtId="0" fontId="61" fillId="8" borderId="0" xfId="0" applyFont="1" applyFill="1" applyProtection="1">
      <protection hidden="1"/>
    </xf>
    <xf numFmtId="0" fontId="6" fillId="8" borderId="0" xfId="0" applyFont="1" applyFill="1" applyAlignment="1" applyProtection="1">
      <alignment horizontal="center"/>
      <protection hidden="1"/>
    </xf>
    <xf numFmtId="165" fontId="6" fillId="5" borderId="16" xfId="1" applyNumberFormat="1" applyFont="1" applyFill="1" applyBorder="1" applyProtection="1">
      <protection hidden="1"/>
    </xf>
    <xf numFmtId="0" fontId="55" fillId="5" borderId="0" xfId="0" applyFont="1" applyFill="1" applyAlignment="1" applyProtection="1">
      <alignment horizontal="center" vertical="center"/>
      <protection hidden="1"/>
    </xf>
    <xf numFmtId="0" fontId="67" fillId="5" borderId="5" xfId="0" applyFont="1" applyFill="1" applyBorder="1" applyProtection="1">
      <protection hidden="1"/>
    </xf>
    <xf numFmtId="165" fontId="6" fillId="5" borderId="52" xfId="1" applyNumberFormat="1" applyFont="1" applyFill="1" applyBorder="1" applyProtection="1">
      <protection hidden="1"/>
    </xf>
    <xf numFmtId="0" fontId="6" fillId="5" borderId="60" xfId="0" applyFont="1" applyFill="1" applyBorder="1" applyProtection="1">
      <protection hidden="1"/>
    </xf>
    <xf numFmtId="0" fontId="11" fillId="5" borderId="60" xfId="0" applyFont="1" applyFill="1" applyBorder="1" applyAlignment="1" applyProtection="1">
      <alignment horizontal="right"/>
      <protection hidden="1"/>
    </xf>
    <xf numFmtId="41" fontId="11" fillId="5" borderId="0" xfId="1" applyNumberFormat="1" applyFont="1" applyFill="1" applyAlignment="1" applyProtection="1">
      <alignment horizontal="center"/>
      <protection hidden="1"/>
    </xf>
    <xf numFmtId="41" fontId="11" fillId="5" borderId="59" xfId="1" applyNumberFormat="1" applyFont="1" applyFill="1" applyBorder="1" applyAlignment="1" applyProtection="1">
      <alignment horizontal="center"/>
      <protection hidden="1"/>
    </xf>
    <xf numFmtId="41" fontId="11" fillId="5" borderId="16" xfId="1" applyNumberFormat="1" applyFont="1" applyFill="1" applyBorder="1" applyProtection="1">
      <protection hidden="1"/>
    </xf>
    <xf numFmtId="165" fontId="11" fillId="5" borderId="16" xfId="1" applyNumberFormat="1" applyFont="1" applyFill="1" applyBorder="1" applyProtection="1">
      <protection hidden="1"/>
    </xf>
    <xf numFmtId="41" fontId="55" fillId="5" borderId="0" xfId="1" applyNumberFormat="1" applyFont="1" applyFill="1" applyProtection="1">
      <protection hidden="1"/>
    </xf>
    <xf numFmtId="165" fontId="11" fillId="5" borderId="60" xfId="0" applyNumberFormat="1" applyFont="1" applyFill="1" applyBorder="1" applyProtection="1">
      <protection hidden="1"/>
    </xf>
    <xf numFmtId="0" fontId="6" fillId="4" borderId="6" xfId="0" applyFont="1" applyFill="1" applyBorder="1" applyProtection="1">
      <protection locked="0"/>
    </xf>
    <xf numFmtId="43" fontId="11" fillId="5" borderId="7" xfId="1" applyFont="1" applyFill="1" applyBorder="1" applyAlignment="1" applyProtection="1">
      <alignment horizontal="center" wrapText="1"/>
      <protection hidden="1"/>
    </xf>
    <xf numFmtId="43" fontId="11" fillId="5" borderId="19" xfId="1" applyFont="1" applyFill="1" applyBorder="1" applyAlignment="1" applyProtection="1">
      <alignment horizontal="center" wrapText="1"/>
      <protection hidden="1"/>
    </xf>
    <xf numFmtId="43" fontId="11" fillId="5" borderId="62" xfId="1" applyFont="1" applyFill="1" applyBorder="1" applyAlignment="1" applyProtection="1">
      <alignment horizontal="center" wrapText="1"/>
      <protection hidden="1"/>
    </xf>
    <xf numFmtId="165" fontId="6" fillId="4" borderId="6" xfId="1" applyNumberFormat="1" applyFont="1" applyFill="1" applyBorder="1" applyAlignment="1" applyProtection="1">
      <alignment horizontal="right"/>
      <protection locked="0"/>
    </xf>
    <xf numFmtId="165" fontId="6" fillId="4" borderId="18" xfId="1" applyNumberFormat="1" applyFont="1" applyFill="1" applyBorder="1" applyAlignment="1" applyProtection="1">
      <alignment horizontal="right"/>
      <protection locked="0"/>
    </xf>
    <xf numFmtId="165" fontId="6" fillId="4" borderId="62" xfId="1" applyNumberFormat="1" applyFont="1" applyFill="1" applyBorder="1" applyAlignment="1" applyProtection="1">
      <alignment horizontal="right"/>
      <protection locked="0"/>
    </xf>
    <xf numFmtId="165" fontId="11" fillId="5" borderId="62" xfId="1" applyNumberFormat="1" applyFont="1" applyFill="1" applyBorder="1" applyAlignment="1" applyProtection="1">
      <alignment horizontal="right"/>
      <protection hidden="1"/>
    </xf>
    <xf numFmtId="165" fontId="6" fillId="4" borderId="17" xfId="1" applyNumberFormat="1" applyFont="1" applyFill="1" applyBorder="1" applyAlignment="1" applyProtection="1">
      <alignment horizontal="right"/>
      <protection locked="0"/>
    </xf>
    <xf numFmtId="165" fontId="6" fillId="4" borderId="16" xfId="1" applyNumberFormat="1" applyFont="1" applyFill="1" applyBorder="1" applyAlignment="1" applyProtection="1">
      <alignment horizontal="right"/>
      <protection locked="0"/>
    </xf>
    <xf numFmtId="165" fontId="6" fillId="4" borderId="63" xfId="1" applyNumberFormat="1" applyFont="1" applyFill="1" applyBorder="1" applyAlignment="1" applyProtection="1">
      <alignment horizontal="right"/>
      <protection locked="0"/>
    </xf>
    <xf numFmtId="165" fontId="6" fillId="10" borderId="7" xfId="1" applyNumberFormat="1" applyFont="1" applyFill="1" applyBorder="1" applyAlignment="1" applyProtection="1">
      <alignment horizontal="center"/>
      <protection hidden="1"/>
    </xf>
    <xf numFmtId="165" fontId="6" fillId="10" borderId="19" xfId="1" applyNumberFormat="1" applyFont="1" applyFill="1" applyBorder="1" applyAlignment="1" applyProtection="1">
      <alignment horizontal="center"/>
      <protection hidden="1"/>
    </xf>
    <xf numFmtId="165" fontId="6" fillId="10" borderId="62" xfId="1" applyNumberFormat="1" applyFont="1" applyFill="1" applyBorder="1" applyAlignment="1" applyProtection="1">
      <alignment horizontal="center"/>
      <protection hidden="1"/>
    </xf>
    <xf numFmtId="165" fontId="11" fillId="5" borderId="64" xfId="1" applyNumberFormat="1" applyFont="1" applyFill="1" applyBorder="1" applyAlignment="1" applyProtection="1">
      <alignment horizontal="right"/>
      <protection hidden="1"/>
    </xf>
    <xf numFmtId="165" fontId="11" fillId="5" borderId="49" xfId="1" applyNumberFormat="1" applyFont="1" applyFill="1" applyBorder="1" applyAlignment="1" applyProtection="1">
      <alignment horizontal="right"/>
      <protection hidden="1"/>
    </xf>
    <xf numFmtId="165" fontId="11" fillId="5" borderId="65" xfId="1" applyNumberFormat="1" applyFont="1" applyFill="1" applyBorder="1" applyAlignment="1" applyProtection="1">
      <alignment horizontal="right"/>
      <protection hidden="1"/>
    </xf>
    <xf numFmtId="165" fontId="59" fillId="5" borderId="20" xfId="0" applyNumberFormat="1" applyFont="1" applyFill="1" applyBorder="1" applyProtection="1">
      <protection hidden="1"/>
    </xf>
    <xf numFmtId="165" fontId="6" fillId="4" borderId="7" xfId="1" applyNumberFormat="1" applyFont="1" applyFill="1" applyBorder="1" applyAlignment="1" applyProtection="1">
      <protection locked="0"/>
    </xf>
    <xf numFmtId="0" fontId="55" fillId="5" borderId="20" xfId="0" applyFont="1" applyFill="1" applyBorder="1" applyProtection="1">
      <protection hidden="1"/>
    </xf>
    <xf numFmtId="1" fontId="0" fillId="0" borderId="0" xfId="0" applyNumberFormat="1"/>
    <xf numFmtId="14" fontId="0" fillId="0" borderId="0" xfId="0" applyNumberFormat="1"/>
    <xf numFmtId="0" fontId="68" fillId="5" borderId="5" xfId="0" applyFont="1" applyFill="1" applyBorder="1" applyProtection="1">
      <protection hidden="1"/>
    </xf>
    <xf numFmtId="0" fontId="33" fillId="4" borderId="7" xfId="0" applyFont="1" applyFill="1" applyBorder="1" applyAlignment="1" applyProtection="1">
      <alignment wrapText="1"/>
      <protection locked="0"/>
    </xf>
    <xf numFmtId="0" fontId="71" fillId="5" borderId="5" xfId="0" applyFont="1" applyFill="1" applyBorder="1" applyProtection="1">
      <protection hidden="1"/>
    </xf>
    <xf numFmtId="0" fontId="67" fillId="5" borderId="0" xfId="6" quotePrefix="1" applyNumberFormat="1" applyFont="1" applyFill="1" applyBorder="1" applyAlignment="1" applyProtection="1">
      <alignment horizontal="left" vertical="center" indent="2"/>
      <protection hidden="1"/>
    </xf>
    <xf numFmtId="0" fontId="25" fillId="3" borderId="0" xfId="3" applyFont="1" applyFill="1" applyAlignment="1" applyProtection="1">
      <alignment horizontal="centerContinuous" vertical="center"/>
      <protection hidden="1"/>
    </xf>
    <xf numFmtId="0" fontId="23" fillId="0" borderId="0" xfId="0" applyFont="1"/>
    <xf numFmtId="0" fontId="6" fillId="5" borderId="0" xfId="0" applyFont="1" applyFill="1" applyAlignment="1" applyProtection="1">
      <alignment horizontal="left" wrapText="1"/>
      <protection hidden="1"/>
    </xf>
    <xf numFmtId="0" fontId="0" fillId="5" borderId="0" xfId="0" applyFill="1" applyAlignment="1" applyProtection="1">
      <alignment vertical="center"/>
      <protection hidden="1"/>
    </xf>
    <xf numFmtId="0" fontId="0" fillId="0" borderId="0" xfId="0" applyProtection="1">
      <protection hidden="1"/>
    </xf>
    <xf numFmtId="0" fontId="21" fillId="5" borderId="0" xfId="0" applyFont="1" applyFill="1" applyProtection="1">
      <protection hidden="1"/>
    </xf>
    <xf numFmtId="0" fontId="21" fillId="5" borderId="0" xfId="0" applyFont="1" applyFill="1" applyAlignment="1" applyProtection="1">
      <alignment wrapText="1"/>
      <protection hidden="1"/>
    </xf>
    <xf numFmtId="0" fontId="19" fillId="5" borderId="4" xfId="0" applyFont="1" applyFill="1" applyBorder="1" applyAlignment="1" applyProtection="1">
      <alignment horizontal="center"/>
      <protection hidden="1"/>
    </xf>
    <xf numFmtId="0" fontId="0" fillId="5" borderId="0" xfId="0" applyFill="1" applyProtection="1">
      <protection hidden="1"/>
    </xf>
    <xf numFmtId="0" fontId="4" fillId="5" borderId="0" xfId="4" applyFill="1" applyAlignment="1" applyProtection="1">
      <alignment horizontal="center"/>
      <protection hidden="1"/>
    </xf>
    <xf numFmtId="0" fontId="20" fillId="5" borderId="0" xfId="0" applyFont="1" applyFill="1" applyAlignment="1" applyProtection="1">
      <alignment horizontal="center"/>
      <protection hidden="1"/>
    </xf>
    <xf numFmtId="0" fontId="20" fillId="0" borderId="0" xfId="0" applyFont="1" applyAlignment="1" applyProtection="1">
      <alignment horizontal="center"/>
      <protection hidden="1"/>
    </xf>
    <xf numFmtId="0" fontId="6" fillId="0" borderId="0" xfId="0" applyFont="1" applyProtection="1">
      <protection hidden="1"/>
    </xf>
    <xf numFmtId="0" fontId="6" fillId="13" borderId="0" xfId="0" applyFont="1" applyFill="1" applyProtection="1">
      <protection hidden="1"/>
    </xf>
    <xf numFmtId="0" fontId="6" fillId="12" borderId="0" xfId="0" applyFont="1" applyFill="1" applyProtection="1">
      <protection hidden="1"/>
    </xf>
    <xf numFmtId="0" fontId="6" fillId="11" borderId="0" xfId="0" applyFont="1" applyFill="1" applyProtection="1">
      <protection hidden="1"/>
    </xf>
    <xf numFmtId="0" fontId="55" fillId="5" borderId="18" xfId="0" applyFont="1" applyFill="1" applyBorder="1" applyProtection="1">
      <protection hidden="1"/>
    </xf>
    <xf numFmtId="0" fontId="30" fillId="5" borderId="18" xfId="0" applyFont="1" applyFill="1" applyBorder="1" applyAlignment="1" applyProtection="1">
      <alignment horizontal="right" vertical="center"/>
      <protection hidden="1"/>
    </xf>
    <xf numFmtId="0" fontId="19" fillId="5" borderId="18" xfId="0" applyFont="1" applyFill="1" applyBorder="1" applyAlignment="1" applyProtection="1">
      <alignment horizontal="center" vertical="center"/>
      <protection hidden="1"/>
    </xf>
    <xf numFmtId="0" fontId="19" fillId="5" borderId="0" xfId="0" applyFont="1" applyFill="1" applyProtection="1">
      <protection hidden="1"/>
    </xf>
    <xf numFmtId="0" fontId="19" fillId="5" borderId="13" xfId="0" applyFont="1" applyFill="1" applyBorder="1" applyProtection="1">
      <protection hidden="1"/>
    </xf>
    <xf numFmtId="0" fontId="26" fillId="3" borderId="0" xfId="0" applyFont="1" applyFill="1" applyAlignment="1" applyProtection="1">
      <alignment horizontal="left"/>
      <protection hidden="1"/>
    </xf>
    <xf numFmtId="43" fontId="24" fillId="3" borderId="0" xfId="1" applyFont="1" applyFill="1" applyBorder="1" applyAlignment="1" applyProtection="1">
      <alignment horizontal="center"/>
      <protection hidden="1"/>
    </xf>
    <xf numFmtId="43" fontId="11" fillId="5" borderId="0" xfId="1" applyFont="1" applyFill="1" applyAlignment="1" applyProtection="1">
      <alignment horizontal="right"/>
      <protection hidden="1"/>
    </xf>
    <xf numFmtId="0" fontId="30" fillId="5" borderId="0" xfId="0" applyFont="1" applyFill="1" applyProtection="1">
      <protection hidden="1"/>
    </xf>
    <xf numFmtId="43" fontId="6" fillId="5" borderId="0" xfId="1" applyFont="1" applyFill="1" applyBorder="1" applyProtection="1">
      <protection hidden="1"/>
    </xf>
    <xf numFmtId="0" fontId="7" fillId="0" borderId="0" xfId="0" applyFont="1" applyProtection="1">
      <protection hidden="1"/>
    </xf>
    <xf numFmtId="0" fontId="31" fillId="0" borderId="0" xfId="0" applyFont="1" applyProtection="1">
      <protection hidden="1"/>
    </xf>
    <xf numFmtId="43" fontId="31" fillId="0" borderId="0" xfId="1" applyFont="1" applyFill="1" applyBorder="1" applyProtection="1">
      <protection hidden="1"/>
    </xf>
    <xf numFmtId="0" fontId="6" fillId="5" borderId="5" xfId="0" applyFont="1" applyFill="1" applyBorder="1" applyProtection="1">
      <protection hidden="1"/>
    </xf>
    <xf numFmtId="0" fontId="32" fillId="5" borderId="5" xfId="0" applyFont="1" applyFill="1" applyBorder="1" applyAlignment="1" applyProtection="1">
      <alignment horizontal="left"/>
      <protection hidden="1"/>
    </xf>
    <xf numFmtId="43" fontId="6" fillId="5" borderId="5" xfId="1" applyFont="1" applyFill="1" applyBorder="1" applyAlignment="1" applyProtection="1">
      <alignment horizontal="center"/>
      <protection hidden="1"/>
    </xf>
    <xf numFmtId="165" fontId="6" fillId="5" borderId="0" xfId="1" applyNumberFormat="1" applyFont="1" applyFill="1" applyProtection="1">
      <protection hidden="1"/>
    </xf>
    <xf numFmtId="0" fontId="31" fillId="5" borderId="0" xfId="0" applyFont="1" applyFill="1" applyAlignment="1" applyProtection="1">
      <alignment horizontal="left"/>
      <protection hidden="1"/>
    </xf>
    <xf numFmtId="43" fontId="6" fillId="8" borderId="0" xfId="1" applyFont="1" applyFill="1" applyAlignment="1" applyProtection="1">
      <alignment horizontal="center"/>
      <protection hidden="1"/>
    </xf>
    <xf numFmtId="0" fontId="32" fillId="5" borderId="0" xfId="0" applyFont="1" applyFill="1" applyAlignment="1" applyProtection="1">
      <alignment horizontal="left"/>
      <protection hidden="1"/>
    </xf>
    <xf numFmtId="0" fontId="32" fillId="5" borderId="0" xfId="0" applyFont="1" applyFill="1" applyProtection="1">
      <protection hidden="1"/>
    </xf>
    <xf numFmtId="0" fontId="34" fillId="5" borderId="0" xfId="0" applyFont="1" applyFill="1" applyAlignment="1" applyProtection="1">
      <alignment horizontal="left"/>
      <protection hidden="1"/>
    </xf>
    <xf numFmtId="0" fontId="11" fillId="5" borderId="0" xfId="0" applyFont="1" applyFill="1" applyAlignment="1" applyProtection="1">
      <alignment horizontal="left"/>
      <protection hidden="1"/>
    </xf>
    <xf numFmtId="0" fontId="31" fillId="5" borderId="0" xfId="0" applyFont="1" applyFill="1" applyAlignment="1" applyProtection="1">
      <alignment horizontal="left" indent="1"/>
      <protection hidden="1"/>
    </xf>
    <xf numFmtId="165" fontId="11" fillId="5" borderId="0" xfId="0" applyNumberFormat="1" applyFont="1" applyFill="1" applyProtection="1">
      <protection hidden="1"/>
    </xf>
    <xf numFmtId="0" fontId="31" fillId="5" borderId="0" xfId="0" applyFont="1" applyFill="1" applyProtection="1">
      <protection hidden="1"/>
    </xf>
    <xf numFmtId="165" fontId="11" fillId="5" borderId="0" xfId="0" applyNumberFormat="1" applyFont="1" applyFill="1" applyAlignment="1" applyProtection="1">
      <alignment horizontal="left" wrapText="1"/>
      <protection hidden="1"/>
    </xf>
    <xf numFmtId="0" fontId="74" fillId="5" borderId="0" xfId="0" applyFont="1" applyFill="1" applyProtection="1">
      <protection hidden="1"/>
    </xf>
    <xf numFmtId="165" fontId="6" fillId="5" borderId="0" xfId="0" applyNumberFormat="1" applyFont="1" applyFill="1" applyProtection="1">
      <protection hidden="1"/>
    </xf>
    <xf numFmtId="0" fontId="68" fillId="5" borderId="0" xfId="0" applyFont="1" applyFill="1" applyProtection="1">
      <protection hidden="1"/>
    </xf>
    <xf numFmtId="0" fontId="36" fillId="5" borderId="0" xfId="0" applyFont="1" applyFill="1" applyProtection="1">
      <protection hidden="1"/>
    </xf>
    <xf numFmtId="165" fontId="6" fillId="5" borderId="0" xfId="1" applyNumberFormat="1" applyFont="1" applyFill="1" applyBorder="1" applyAlignment="1" applyProtection="1">
      <alignment horizontal="center"/>
      <protection hidden="1"/>
    </xf>
    <xf numFmtId="0" fontId="34" fillId="5" borderId="0" xfId="0" applyFont="1" applyFill="1" applyProtection="1">
      <protection hidden="1"/>
    </xf>
    <xf numFmtId="166" fontId="6" fillId="5" borderId="0" xfId="1" applyNumberFormat="1" applyFont="1" applyFill="1" applyAlignment="1" applyProtection="1">
      <alignment horizontal="center"/>
      <protection hidden="1"/>
    </xf>
    <xf numFmtId="9" fontId="6" fillId="5" borderId="0" xfId="2" applyFont="1" applyFill="1" applyAlignment="1" applyProtection="1">
      <alignment horizontal="left"/>
      <protection hidden="1"/>
    </xf>
    <xf numFmtId="9" fontId="6" fillId="5" borderId="0" xfId="2" applyFont="1" applyFill="1" applyAlignment="1" applyProtection="1">
      <alignment horizontal="center"/>
      <protection hidden="1"/>
    </xf>
    <xf numFmtId="9" fontId="6" fillId="8" borderId="0" xfId="2" applyFont="1" applyFill="1" applyProtection="1">
      <protection hidden="1"/>
    </xf>
    <xf numFmtId="9" fontId="6" fillId="8" borderId="0" xfId="2" applyFont="1" applyFill="1" applyAlignment="1" applyProtection="1">
      <alignment horizontal="left"/>
      <protection hidden="1"/>
    </xf>
    <xf numFmtId="9" fontId="6" fillId="8" borderId="0" xfId="2" applyFont="1" applyFill="1" applyAlignment="1" applyProtection="1">
      <alignment horizontal="center"/>
      <protection hidden="1"/>
    </xf>
    <xf numFmtId="165" fontId="11" fillId="0" borderId="0" xfId="0" applyNumberFormat="1" applyFont="1" applyProtection="1">
      <protection hidden="1"/>
    </xf>
    <xf numFmtId="0" fontId="31" fillId="5" borderId="0" xfId="0" applyFont="1" applyFill="1" applyAlignment="1" applyProtection="1">
      <alignment horizontal="left" indent="2"/>
      <protection hidden="1"/>
    </xf>
    <xf numFmtId="0" fontId="38" fillId="5" borderId="0" xfId="0" applyFont="1" applyFill="1" applyProtection="1">
      <protection hidden="1"/>
    </xf>
    <xf numFmtId="165" fontId="45" fillId="0" borderId="0" xfId="0" applyNumberFormat="1" applyFont="1" applyProtection="1">
      <protection hidden="1"/>
    </xf>
    <xf numFmtId="0" fontId="40" fillId="5" borderId="0" xfId="0" applyFont="1" applyFill="1" applyAlignment="1" applyProtection="1">
      <alignment wrapText="1"/>
      <protection hidden="1"/>
    </xf>
    <xf numFmtId="43" fontId="6" fillId="0" borderId="0" xfId="1" applyFont="1" applyAlignment="1" applyProtection="1">
      <protection hidden="1"/>
    </xf>
    <xf numFmtId="0" fontId="6" fillId="3" borderId="1" xfId="0" applyFont="1" applyFill="1" applyBorder="1" applyAlignment="1" applyProtection="1">
      <alignment horizontal="left"/>
      <protection hidden="1"/>
    </xf>
    <xf numFmtId="0" fontId="6" fillId="5" borderId="0" xfId="0" applyFont="1" applyFill="1" applyProtection="1">
      <protection locked="0"/>
    </xf>
    <xf numFmtId="0" fontId="6" fillId="5" borderId="13" xfId="0" applyFont="1" applyFill="1" applyBorder="1" applyAlignment="1" applyProtection="1">
      <alignment horizontal="left"/>
      <protection hidden="1"/>
    </xf>
    <xf numFmtId="0" fontId="46" fillId="5" borderId="0" xfId="0" applyFont="1" applyFill="1" applyProtection="1">
      <protection hidden="1"/>
    </xf>
    <xf numFmtId="0" fontId="11" fillId="5" borderId="51" xfId="0" applyFont="1" applyFill="1" applyBorder="1" applyProtection="1">
      <protection hidden="1"/>
    </xf>
    <xf numFmtId="0" fontId="61" fillId="5" borderId="51" xfId="0" applyFont="1" applyFill="1" applyBorder="1" applyProtection="1">
      <protection hidden="1"/>
    </xf>
    <xf numFmtId="0" fontId="61" fillId="5" borderId="52" xfId="0" applyFont="1" applyFill="1" applyBorder="1" applyProtection="1">
      <protection hidden="1"/>
    </xf>
    <xf numFmtId="0" fontId="6" fillId="5" borderId="52" xfId="0" quotePrefix="1" applyFont="1" applyFill="1" applyBorder="1" applyAlignment="1" applyProtection="1">
      <alignment horizontal="center"/>
      <protection hidden="1"/>
    </xf>
    <xf numFmtId="0" fontId="6" fillId="5" borderId="0" xfId="0" applyFont="1" applyFill="1" applyAlignment="1" applyProtection="1">
      <alignment horizontal="left" indent="2"/>
      <protection hidden="1"/>
    </xf>
    <xf numFmtId="0" fontId="6" fillId="5" borderId="0" xfId="0" applyFont="1" applyFill="1" applyAlignment="1" applyProtection="1">
      <alignment vertical="center"/>
      <protection hidden="1"/>
    </xf>
    <xf numFmtId="0" fontId="36" fillId="5" borderId="52" xfId="0" applyFont="1" applyFill="1" applyBorder="1" applyProtection="1">
      <protection hidden="1"/>
    </xf>
    <xf numFmtId="165" fontId="11" fillId="5" borderId="0" xfId="1" applyNumberFormat="1" applyFont="1" applyFill="1" applyAlignment="1" applyProtection="1">
      <alignment horizontal="right"/>
      <protection hidden="1"/>
    </xf>
    <xf numFmtId="0" fontId="11" fillId="5" borderId="0" xfId="0" applyFont="1" applyFill="1" applyAlignment="1" applyProtection="1">
      <alignment horizontal="center" wrapText="1"/>
      <protection hidden="1"/>
    </xf>
    <xf numFmtId="0" fontId="4" fillId="5" borderId="0" xfId="4" applyFill="1" applyProtection="1">
      <protection hidden="1"/>
    </xf>
    <xf numFmtId="0" fontId="35" fillId="5" borderId="0" xfId="0" applyFont="1" applyFill="1" applyProtection="1">
      <protection hidden="1"/>
    </xf>
    <xf numFmtId="41" fontId="6" fillId="5" borderId="0" xfId="0" applyNumberFormat="1" applyFont="1" applyFill="1" applyProtection="1">
      <protection hidden="1"/>
    </xf>
    <xf numFmtId="165" fontId="11" fillId="5" borderId="16" xfId="0" applyNumberFormat="1" applyFont="1" applyFill="1" applyBorder="1" applyProtection="1">
      <protection hidden="1"/>
    </xf>
    <xf numFmtId="43" fontId="11" fillId="5" borderId="0" xfId="0" applyNumberFormat="1" applyFont="1" applyFill="1" applyProtection="1">
      <protection hidden="1"/>
    </xf>
    <xf numFmtId="41" fontId="11" fillId="5" borderId="0" xfId="0" applyNumberFormat="1" applyFont="1" applyFill="1" applyProtection="1">
      <protection hidden="1"/>
    </xf>
    <xf numFmtId="41" fontId="11" fillId="0" borderId="0" xfId="0" applyNumberFormat="1" applyFont="1" applyProtection="1">
      <protection hidden="1"/>
    </xf>
    <xf numFmtId="9" fontId="21" fillId="5" borderId="0" xfId="0" applyNumberFormat="1" applyFont="1" applyFill="1" applyAlignment="1" applyProtection="1">
      <alignment horizontal="center"/>
      <protection hidden="1"/>
    </xf>
    <xf numFmtId="41" fontId="11" fillId="5" borderId="8" xfId="0" applyNumberFormat="1" applyFont="1" applyFill="1" applyBorder="1" applyProtection="1">
      <protection hidden="1"/>
    </xf>
    <xf numFmtId="41" fontId="11" fillId="5" borderId="49" xfId="0" applyNumberFormat="1" applyFont="1" applyFill="1" applyBorder="1" applyProtection="1">
      <protection hidden="1"/>
    </xf>
    <xf numFmtId="0" fontId="51" fillId="5" borderId="0" xfId="0" applyFont="1" applyFill="1" applyProtection="1">
      <protection hidden="1"/>
    </xf>
    <xf numFmtId="0" fontId="54" fillId="5" borderId="0" xfId="0" applyFont="1" applyFill="1" applyProtection="1">
      <protection hidden="1"/>
    </xf>
    <xf numFmtId="0" fontId="21" fillId="5" borderId="0" xfId="0" applyFont="1" applyFill="1" applyAlignment="1" applyProtection="1">
      <alignment horizontal="right"/>
      <protection hidden="1"/>
    </xf>
    <xf numFmtId="1" fontId="37" fillId="5" borderId="0" xfId="0" applyNumberFormat="1" applyFont="1" applyFill="1" applyProtection="1">
      <protection hidden="1"/>
    </xf>
    <xf numFmtId="0" fontId="0" fillId="0" borderId="20" xfId="0" applyBorder="1" applyProtection="1">
      <protection hidden="1"/>
    </xf>
    <xf numFmtId="0" fontId="11" fillId="0" borderId="41"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47" xfId="0" applyFont="1" applyFill="1" applyBorder="1" applyProtection="1">
      <protection hidden="1"/>
    </xf>
    <xf numFmtId="0" fontId="6" fillId="5" borderId="48" xfId="0" applyFont="1" applyFill="1" applyBorder="1" applyProtection="1">
      <protection hidden="1"/>
    </xf>
    <xf numFmtId="0" fontId="6" fillId="5" borderId="44" xfId="0" applyFont="1" applyFill="1" applyBorder="1" applyProtection="1">
      <protection hidden="1"/>
    </xf>
    <xf numFmtId="0" fontId="11" fillId="0" borderId="45" xfId="0" applyFont="1" applyBorder="1" applyProtection="1">
      <protection hidden="1"/>
    </xf>
    <xf numFmtId="1" fontId="11" fillId="0" borderId="46" xfId="0" applyNumberFormat="1" applyFont="1" applyBorder="1" applyProtection="1">
      <protection hidden="1"/>
    </xf>
    <xf numFmtId="165" fontId="11" fillId="5" borderId="18" xfId="1" applyNumberFormat="1" applyFont="1" applyFill="1" applyBorder="1" applyProtection="1">
      <protection hidden="1"/>
    </xf>
    <xf numFmtId="3" fontId="11" fillId="5" borderId="0" xfId="0" applyNumberFormat="1" applyFont="1" applyFill="1" applyProtection="1">
      <protection hidden="1"/>
    </xf>
    <xf numFmtId="0" fontId="56" fillId="5" borderId="0" xfId="0" applyFont="1" applyFill="1" applyProtection="1">
      <protection hidden="1"/>
    </xf>
    <xf numFmtId="0" fontId="6" fillId="5" borderId="0" xfId="0" quotePrefix="1" applyFont="1" applyFill="1" applyProtection="1">
      <protection hidden="1"/>
    </xf>
    <xf numFmtId="0" fontId="58" fillId="4" borderId="0" xfId="0" applyFont="1" applyFill="1" applyProtection="1">
      <protection hidden="1"/>
    </xf>
    <xf numFmtId="0" fontId="6" fillId="5" borderId="0" xfId="0" applyFont="1" applyFill="1" applyAlignment="1" applyProtection="1">
      <alignment vertical="top"/>
      <protection hidden="1"/>
    </xf>
    <xf numFmtId="0" fontId="6" fillId="5" borderId="0" xfId="0" applyFont="1" applyFill="1" applyAlignment="1" applyProtection="1">
      <alignment horizontal="right"/>
      <protection hidden="1"/>
    </xf>
    <xf numFmtId="0" fontId="75" fillId="0" borderId="0" xfId="0" applyFont="1"/>
    <xf numFmtId="0" fontId="76" fillId="5" borderId="5" xfId="0" applyFont="1" applyFill="1" applyBorder="1" applyProtection="1">
      <protection hidden="1"/>
    </xf>
    <xf numFmtId="0" fontId="68" fillId="4" borderId="0" xfId="0" applyFont="1" applyFill="1" applyProtection="1">
      <protection hidden="1"/>
    </xf>
    <xf numFmtId="0" fontId="68" fillId="0" borderId="0" xfId="0" applyFont="1" applyProtection="1">
      <protection hidden="1"/>
    </xf>
    <xf numFmtId="0" fontId="74" fillId="4" borderId="0" xfId="0" applyFont="1" applyFill="1" applyProtection="1">
      <protection hidden="1"/>
    </xf>
    <xf numFmtId="0" fontId="74" fillId="0" borderId="0" xfId="0" applyFont="1" applyProtection="1">
      <protection hidden="1"/>
    </xf>
    <xf numFmtId="0" fontId="45" fillId="5" borderId="0" xfId="0" applyFont="1" applyFill="1" applyAlignment="1" applyProtection="1">
      <alignment horizontal="left"/>
      <protection hidden="1"/>
    </xf>
    <xf numFmtId="0" fontId="76" fillId="5" borderId="0" xfId="0" applyFont="1" applyFill="1" applyProtection="1">
      <protection hidden="1"/>
    </xf>
    <xf numFmtId="0" fontId="31" fillId="5" borderId="0" xfId="0" applyFont="1" applyFill="1" applyAlignment="1" applyProtection="1">
      <alignment vertical="top"/>
      <protection hidden="1"/>
    </xf>
    <xf numFmtId="165" fontId="6" fillId="5" borderId="24" xfId="1" applyNumberFormat="1" applyFont="1" applyFill="1" applyBorder="1" applyProtection="1">
      <protection hidden="1"/>
    </xf>
    <xf numFmtId="165" fontId="6" fillId="5" borderId="34" xfId="1" applyNumberFormat="1" applyFont="1" applyFill="1" applyBorder="1" applyProtection="1">
      <protection hidden="1"/>
    </xf>
    <xf numFmtId="165" fontId="6" fillId="5" borderId="30" xfId="1" applyNumberFormat="1" applyFont="1" applyFill="1" applyBorder="1" applyProtection="1">
      <protection hidden="1"/>
    </xf>
    <xf numFmtId="165" fontId="6" fillId="5" borderId="35" xfId="1" applyNumberFormat="1" applyFont="1" applyFill="1" applyBorder="1" applyProtection="1">
      <protection hidden="1"/>
    </xf>
    <xf numFmtId="165" fontId="6" fillId="5" borderId="27" xfId="1" applyNumberFormat="1" applyFont="1" applyFill="1" applyBorder="1" applyProtection="1">
      <protection hidden="1"/>
    </xf>
    <xf numFmtId="165" fontId="6" fillId="5" borderId="13" xfId="1" applyNumberFormat="1" applyFont="1" applyFill="1" applyBorder="1" applyProtection="1">
      <protection hidden="1"/>
    </xf>
    <xf numFmtId="165" fontId="6" fillId="5" borderId="20" xfId="1" applyNumberFormat="1" applyFont="1" applyFill="1" applyBorder="1" applyProtection="1">
      <protection hidden="1"/>
    </xf>
    <xf numFmtId="165" fontId="44" fillId="5" borderId="21" xfId="1" applyNumberFormat="1" applyFont="1" applyFill="1" applyBorder="1" applyProtection="1">
      <protection hidden="1"/>
    </xf>
    <xf numFmtId="165" fontId="11" fillId="5" borderId="32" xfId="1" applyNumberFormat="1" applyFont="1" applyFill="1" applyBorder="1" applyProtection="1">
      <protection hidden="1"/>
    </xf>
    <xf numFmtId="165" fontId="11" fillId="5" borderId="0" xfId="1" applyNumberFormat="1" applyFont="1" applyFill="1" applyProtection="1">
      <protection hidden="1"/>
    </xf>
    <xf numFmtId="165" fontId="44" fillId="5" borderId="20" xfId="1" applyNumberFormat="1" applyFont="1" applyFill="1" applyBorder="1" applyProtection="1">
      <protection hidden="1"/>
    </xf>
    <xf numFmtId="165" fontId="43" fillId="0" borderId="20" xfId="1" applyNumberFormat="1" applyFont="1" applyBorder="1" applyProtection="1">
      <protection hidden="1"/>
    </xf>
    <xf numFmtId="0" fontId="33" fillId="5" borderId="0" xfId="0" applyFont="1" applyFill="1" applyProtection="1">
      <protection hidden="1"/>
    </xf>
    <xf numFmtId="0" fontId="35" fillId="5" borderId="0" xfId="0" applyFont="1" applyFill="1" applyAlignment="1" applyProtection="1">
      <alignment vertical="center"/>
      <protection hidden="1"/>
    </xf>
    <xf numFmtId="0" fontId="49" fillId="5" borderId="0" xfId="0" applyFont="1" applyFill="1" applyProtection="1">
      <protection hidden="1"/>
    </xf>
    <xf numFmtId="0" fontId="42" fillId="4" borderId="7" xfId="0" applyFont="1" applyFill="1" applyBorder="1" applyAlignment="1" applyProtection="1">
      <alignment horizontal="center" vertical="top" wrapText="1"/>
      <protection locked="0"/>
    </xf>
    <xf numFmtId="14" fontId="42" fillId="4" borderId="7" xfId="0" applyNumberFormat="1" applyFont="1" applyFill="1" applyBorder="1" applyAlignment="1" applyProtection="1">
      <alignment vertical="top"/>
      <protection locked="0"/>
    </xf>
    <xf numFmtId="0" fontId="0" fillId="5" borderId="0" xfId="0" applyFill="1"/>
    <xf numFmtId="165" fontId="6" fillId="5" borderId="0" xfId="1" applyNumberFormat="1" applyFont="1" applyFill="1" applyBorder="1" applyAlignment="1" applyProtection="1">
      <alignment horizontal="center"/>
      <protection locked="0"/>
    </xf>
    <xf numFmtId="165" fontId="6" fillId="14" borderId="7" xfId="1" applyNumberFormat="1" applyFont="1" applyFill="1" applyBorder="1" applyAlignment="1" applyProtection="1">
      <alignment horizontal="center"/>
      <protection locked="0"/>
    </xf>
    <xf numFmtId="0" fontId="77" fillId="0" borderId="0" xfId="0" applyFont="1"/>
    <xf numFmtId="0" fontId="11" fillId="5" borderId="0" xfId="0" applyFont="1" applyFill="1" applyAlignment="1" applyProtection="1">
      <alignment wrapText="1"/>
      <protection hidden="1"/>
    </xf>
    <xf numFmtId="165" fontId="6" fillId="4" borderId="0" xfId="1" applyNumberFormat="1" applyFont="1" applyFill="1" applyBorder="1" applyAlignment="1" applyProtection="1">
      <alignment horizontal="center"/>
      <protection locked="0"/>
    </xf>
    <xf numFmtId="165" fontId="6" fillId="0" borderId="0" xfId="1" applyNumberFormat="1" applyFont="1" applyFill="1" applyBorder="1" applyAlignment="1" applyProtection="1">
      <protection locked="0"/>
    </xf>
    <xf numFmtId="0" fontId="31" fillId="5" borderId="0" xfId="0" applyFont="1" applyFill="1"/>
    <xf numFmtId="0" fontId="5" fillId="5" borderId="0" xfId="0" applyFont="1" applyFill="1" applyAlignment="1" applyProtection="1">
      <alignment horizontal="left" indent="3"/>
      <protection hidden="1"/>
    </xf>
    <xf numFmtId="0" fontId="31" fillId="0" borderId="0" xfId="0" applyFont="1" applyAlignment="1" applyProtection="1">
      <alignment horizontal="left"/>
      <protection hidden="1"/>
    </xf>
    <xf numFmtId="0" fontId="78" fillId="0" borderId="0" xfId="0" applyFont="1"/>
    <xf numFmtId="0" fontId="79" fillId="0" borderId="0" xfId="0" applyFont="1"/>
    <xf numFmtId="0" fontId="21" fillId="5" borderId="0" xfId="0" applyFont="1" applyFill="1" applyAlignment="1" applyProtection="1">
      <alignment horizontal="center"/>
      <protection hidden="1"/>
    </xf>
    <xf numFmtId="14" fontId="6" fillId="4" borderId="6" xfId="0" applyNumberFormat="1" applyFont="1" applyFill="1" applyBorder="1" applyAlignment="1" applyProtection="1">
      <alignment horizontal="center"/>
      <protection locked="0"/>
    </xf>
    <xf numFmtId="165" fontId="6" fillId="5" borderId="0" xfId="0" applyNumberFormat="1" applyFont="1" applyFill="1" applyAlignment="1" applyProtection="1">
      <alignment horizontal="center"/>
      <protection hidden="1"/>
    </xf>
    <xf numFmtId="9" fontId="80" fillId="5" borderId="0" xfId="2" applyFont="1" applyFill="1" applyAlignment="1" applyProtection="1">
      <alignment wrapText="1"/>
      <protection hidden="1"/>
    </xf>
    <xf numFmtId="0" fontId="33" fillId="4" borderId="7" xfId="1" applyNumberFormat="1" applyFont="1" applyFill="1" applyBorder="1" applyAlignment="1" applyProtection="1">
      <protection locked="0"/>
    </xf>
    <xf numFmtId="0" fontId="33" fillId="4" borderId="74" xfId="1" applyNumberFormat="1" applyFont="1" applyFill="1" applyBorder="1" applyAlignment="1" applyProtection="1">
      <protection locked="0"/>
    </xf>
    <xf numFmtId="0" fontId="6" fillId="4" borderId="19" xfId="0" applyFont="1" applyFill="1" applyBorder="1" applyAlignment="1" applyProtection="1">
      <alignment horizontal="center"/>
      <protection locked="0"/>
    </xf>
    <xf numFmtId="0" fontId="21" fillId="5" borderId="12" xfId="0" applyFont="1" applyFill="1" applyBorder="1" applyProtection="1">
      <protection hidden="1"/>
    </xf>
    <xf numFmtId="0" fontId="49" fillId="5" borderId="0" xfId="0" applyFont="1" applyFill="1"/>
    <xf numFmtId="1" fontId="5" fillId="6" borderId="7" xfId="0" applyNumberFormat="1" applyFont="1" applyFill="1" applyBorder="1" applyAlignment="1" applyProtection="1">
      <alignment horizontal="center"/>
      <protection locked="0"/>
    </xf>
    <xf numFmtId="14" fontId="5" fillId="6" borderId="7" xfId="0" applyNumberFormat="1" applyFont="1" applyFill="1" applyBorder="1" applyAlignment="1" applyProtection="1">
      <alignment horizontal="center"/>
      <protection locked="0"/>
    </xf>
    <xf numFmtId="43" fontId="6" fillId="4" borderId="7" xfId="1" applyFont="1" applyFill="1" applyBorder="1" applyAlignment="1" applyProtection="1">
      <alignment horizontal="center"/>
      <protection locked="0"/>
    </xf>
    <xf numFmtId="165" fontId="37" fillId="5" borderId="0" xfId="1" applyNumberFormat="1" applyFont="1" applyFill="1" applyBorder="1" applyAlignment="1" applyProtection="1">
      <alignment horizontal="center"/>
      <protection locked="0"/>
    </xf>
    <xf numFmtId="3" fontId="6" fillId="5" borderId="0" xfId="1" applyNumberFormat="1" applyFont="1" applyFill="1" applyBorder="1" applyProtection="1">
      <protection hidden="1"/>
    </xf>
    <xf numFmtId="3" fontId="6" fillId="5" borderId="75" xfId="1" applyNumberFormat="1" applyFont="1" applyFill="1" applyBorder="1" applyProtection="1">
      <protection hidden="1"/>
    </xf>
    <xf numFmtId="165" fontId="6" fillId="4" borderId="7" xfId="1" applyNumberFormat="1" applyFont="1" applyFill="1" applyBorder="1" applyProtection="1">
      <protection locked="0"/>
    </xf>
    <xf numFmtId="165" fontId="6" fillId="4" borderId="76" xfId="1" applyNumberFormat="1" applyFont="1" applyFill="1" applyBorder="1" applyProtection="1">
      <protection locked="0"/>
    </xf>
    <xf numFmtId="165" fontId="6" fillId="4" borderId="11" xfId="1" applyNumberFormat="1" applyFont="1" applyFill="1" applyBorder="1" applyProtection="1">
      <protection locked="0"/>
    </xf>
    <xf numFmtId="165" fontId="6" fillId="4" borderId="77" xfId="1" applyNumberFormat="1" applyFont="1" applyFill="1" applyBorder="1" applyProtection="1">
      <protection locked="0"/>
    </xf>
    <xf numFmtId="0" fontId="6" fillId="4" borderId="7" xfId="0" applyFont="1" applyFill="1" applyBorder="1" applyProtection="1">
      <protection locked="0"/>
    </xf>
    <xf numFmtId="165" fontId="6" fillId="4" borderId="78" xfId="1" applyNumberFormat="1" applyFont="1" applyFill="1" applyBorder="1" applyAlignment="1" applyProtection="1">
      <alignment horizontal="center"/>
      <protection locked="0"/>
    </xf>
    <xf numFmtId="165" fontId="6" fillId="4" borderId="79" xfId="1" applyNumberFormat="1" applyFont="1" applyFill="1" applyBorder="1" applyAlignment="1" applyProtection="1">
      <alignment horizontal="center"/>
      <protection locked="0"/>
    </xf>
    <xf numFmtId="165" fontId="6" fillId="4" borderId="80" xfId="1"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10" fontId="6" fillId="4" borderId="7"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right"/>
      <protection locked="0"/>
    </xf>
    <xf numFmtId="1" fontId="82" fillId="5" borderId="0" xfId="0" applyNumberFormat="1" applyFont="1" applyFill="1" applyAlignment="1" applyProtection="1">
      <alignment horizontal="center"/>
      <protection locked="0"/>
    </xf>
    <xf numFmtId="1" fontId="6" fillId="4" borderId="7" xfId="0" applyNumberFormat="1"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top" wrapText="1"/>
      <protection locked="0"/>
    </xf>
    <xf numFmtId="0" fontId="42" fillId="4" borderId="19" xfId="0" applyFont="1" applyFill="1" applyBorder="1" applyAlignment="1" applyProtection="1">
      <alignment vertical="top" wrapText="1"/>
      <protection locked="0"/>
    </xf>
    <xf numFmtId="0" fontId="6" fillId="4" borderId="7" xfId="0" applyFont="1" applyFill="1" applyBorder="1" applyAlignment="1" applyProtection="1">
      <alignment horizontal="center"/>
      <protection locked="0"/>
    </xf>
    <xf numFmtId="0" fontId="57" fillId="4" borderId="7" xfId="3" applyFont="1" applyFill="1" applyBorder="1" applyAlignment="1" applyProtection="1">
      <alignment horizontal="center" vertical="center"/>
      <protection locked="0"/>
    </xf>
    <xf numFmtId="0" fontId="11" fillId="5" borderId="16" xfId="0" applyFont="1" applyFill="1" applyBorder="1" applyProtection="1">
      <protection hidden="1"/>
    </xf>
    <xf numFmtId="1" fontId="6" fillId="4" borderId="19" xfId="0" applyNumberFormat="1" applyFont="1" applyFill="1" applyBorder="1" applyProtection="1">
      <protection locked="0"/>
    </xf>
    <xf numFmtId="0" fontId="6" fillId="4" borderId="19" xfId="0" applyFont="1" applyFill="1" applyBorder="1" applyProtection="1">
      <protection locked="0"/>
    </xf>
    <xf numFmtId="0" fontId="21" fillId="5" borderId="16" xfId="0" applyFont="1" applyFill="1" applyBorder="1" applyProtection="1">
      <protection hidden="1"/>
    </xf>
    <xf numFmtId="3" fontId="79" fillId="0" borderId="0" xfId="0" applyNumberFormat="1" applyFont="1"/>
    <xf numFmtId="14" fontId="84" fillId="5" borderId="0" xfId="0" applyNumberFormat="1" applyFont="1" applyFill="1" applyProtection="1">
      <protection hidden="1"/>
    </xf>
    <xf numFmtId="49" fontId="6" fillId="4" borderId="19" xfId="0" applyNumberFormat="1" applyFont="1" applyFill="1" applyBorder="1" applyProtection="1">
      <protection locked="0"/>
    </xf>
    <xf numFmtId="0" fontId="6" fillId="5" borderId="11" xfId="0" applyFont="1" applyFill="1" applyBorder="1" applyProtection="1">
      <protection hidden="1"/>
    </xf>
    <xf numFmtId="1" fontId="6" fillId="4" borderId="7" xfId="0" applyNumberFormat="1" applyFont="1" applyFill="1" applyBorder="1" applyProtection="1">
      <protection locked="0"/>
    </xf>
    <xf numFmtId="0" fontId="6" fillId="4" borderId="7" xfId="0" applyFont="1" applyFill="1" applyBorder="1" applyAlignment="1" applyProtection="1">
      <alignment horizontal="left"/>
      <protection locked="0"/>
    </xf>
    <xf numFmtId="168" fontId="6" fillId="4" borderId="7" xfId="0" applyNumberFormat="1" applyFont="1" applyFill="1" applyBorder="1" applyAlignment="1" applyProtection="1">
      <alignment horizontal="center"/>
      <protection locked="0"/>
    </xf>
    <xf numFmtId="0" fontId="81" fillId="5" borderId="0" xfId="0" applyFont="1" applyFill="1" applyProtection="1">
      <protection hidden="1"/>
    </xf>
    <xf numFmtId="0" fontId="70" fillId="5" borderId="0" xfId="0" applyFont="1" applyFill="1" applyAlignment="1" applyProtection="1">
      <alignment wrapText="1"/>
      <protection hidden="1"/>
    </xf>
    <xf numFmtId="0" fontId="85" fillId="5" borderId="0" xfId="0" applyFont="1" applyFill="1" applyProtection="1">
      <protection hidden="1"/>
    </xf>
    <xf numFmtId="0" fontId="6" fillId="5" borderId="0" xfId="0" applyFont="1" applyFill="1" applyAlignment="1" applyProtection="1">
      <alignment horizontal="center"/>
      <protection locked="0"/>
    </xf>
    <xf numFmtId="43" fontId="0" fillId="0" borderId="0" xfId="0" applyNumberFormat="1"/>
    <xf numFmtId="3" fontId="0" fillId="0" borderId="0" xfId="0" applyNumberFormat="1"/>
    <xf numFmtId="49" fontId="0" fillId="0" borderId="0" xfId="0" applyNumberFormat="1"/>
    <xf numFmtId="41" fontId="0" fillId="0" borderId="0" xfId="0" applyNumberFormat="1"/>
    <xf numFmtId="9" fontId="0" fillId="0" borderId="0" xfId="0" applyNumberFormat="1"/>
    <xf numFmtId="10" fontId="0" fillId="0" borderId="0" xfId="0" applyNumberFormat="1"/>
    <xf numFmtId="0" fontId="86" fillId="0" borderId="0" xfId="0" applyFont="1"/>
    <xf numFmtId="169" fontId="0" fillId="0" borderId="0" xfId="1" applyNumberFormat="1" applyFont="1"/>
    <xf numFmtId="0" fontId="87" fillId="0" borderId="0" xfId="0" applyFont="1"/>
    <xf numFmtId="0" fontId="5" fillId="5" borderId="0" xfId="0" applyFont="1" applyFill="1" applyAlignment="1" applyProtection="1">
      <alignment horizontal="left"/>
      <protection hidden="1"/>
    </xf>
    <xf numFmtId="0" fontId="5" fillId="5" borderId="0" xfId="0" applyFont="1" applyFill="1" applyAlignment="1" applyProtection="1">
      <alignment horizontal="left" indent="1"/>
      <protection hidden="1"/>
    </xf>
    <xf numFmtId="0" fontId="76" fillId="5" borderId="0" xfId="0" applyFont="1" applyFill="1" applyAlignment="1" applyProtection="1">
      <alignment horizontal="left" indent="1"/>
      <protection hidden="1"/>
    </xf>
    <xf numFmtId="0" fontId="11" fillId="5" borderId="0" xfId="0" applyFont="1" applyFill="1" applyAlignment="1" applyProtection="1">
      <alignment horizontal="left" indent="1"/>
      <protection hidden="1"/>
    </xf>
    <xf numFmtId="0" fontId="45" fillId="5" borderId="0" xfId="0" applyFont="1" applyFill="1" applyAlignment="1" applyProtection="1">
      <alignment horizontal="left" indent="1"/>
      <protection hidden="1"/>
    </xf>
    <xf numFmtId="0" fontId="6" fillId="14" borderId="7" xfId="0" applyFont="1" applyFill="1" applyBorder="1" applyProtection="1">
      <protection locked="0"/>
    </xf>
    <xf numFmtId="2" fontId="6" fillId="6" borderId="19" xfId="0" applyNumberFormat="1" applyFont="1" applyFill="1" applyBorder="1" applyAlignment="1" applyProtection="1">
      <alignment horizontal="center" vertical="center"/>
      <protection locked="0"/>
    </xf>
    <xf numFmtId="2" fontId="6" fillId="6" borderId="18" xfId="0" applyNumberFormat="1" applyFont="1" applyFill="1" applyBorder="1" applyAlignment="1" applyProtection="1">
      <alignment horizontal="center" vertical="center"/>
      <protection locked="0"/>
    </xf>
    <xf numFmtId="2" fontId="6" fillId="6" borderId="6" xfId="0" applyNumberFormat="1" applyFont="1" applyFill="1" applyBorder="1" applyAlignment="1" applyProtection="1">
      <alignment horizontal="center" vertical="center"/>
      <protection locked="0"/>
    </xf>
    <xf numFmtId="0" fontId="6" fillId="6" borderId="19" xfId="0" applyFont="1" applyFill="1" applyBorder="1" applyAlignment="1" applyProtection="1">
      <alignment horizontal="center"/>
      <protection locked="0"/>
    </xf>
    <xf numFmtId="0" fontId="6" fillId="6" borderId="18" xfId="0" applyFont="1" applyFill="1" applyBorder="1" applyAlignment="1" applyProtection="1">
      <alignment horizontal="center"/>
      <protection locked="0"/>
    </xf>
    <xf numFmtId="0" fontId="6" fillId="6" borderId="6" xfId="0" applyFont="1" applyFill="1" applyBorder="1" applyAlignment="1" applyProtection="1">
      <alignment horizontal="center"/>
      <protection locked="0"/>
    </xf>
    <xf numFmtId="0" fontId="23" fillId="6" borderId="19" xfId="4" applyFont="1" applyFill="1" applyBorder="1" applyAlignment="1" applyProtection="1">
      <alignment horizontal="center"/>
      <protection locked="0"/>
    </xf>
    <xf numFmtId="0" fontId="23" fillId="6" borderId="18" xfId="4" applyFont="1" applyFill="1" applyBorder="1" applyAlignment="1" applyProtection="1">
      <alignment horizontal="center"/>
      <protection locked="0"/>
    </xf>
    <xf numFmtId="0" fontId="23" fillId="6" borderId="6" xfId="4" applyFont="1" applyFill="1" applyBorder="1" applyAlignment="1" applyProtection="1">
      <alignment horizontal="center"/>
      <protection locked="0"/>
    </xf>
    <xf numFmtId="0" fontId="4" fillId="6" borderId="19" xfId="4" applyFill="1" applyBorder="1" applyAlignment="1" applyProtection="1">
      <alignment horizontal="center"/>
      <protection locked="0"/>
    </xf>
    <xf numFmtId="0" fontId="4" fillId="6" borderId="18" xfId="4" applyFill="1" applyBorder="1" applyAlignment="1" applyProtection="1">
      <alignment horizontal="center"/>
      <protection locked="0"/>
    </xf>
    <xf numFmtId="0" fontId="4" fillId="6" borderId="6" xfId="4" applyFill="1" applyBorder="1" applyAlignment="1" applyProtection="1">
      <alignment horizontal="center"/>
      <protection locked="0"/>
    </xf>
    <xf numFmtId="0" fontId="6" fillId="5" borderId="0" xfId="0" applyFont="1" applyFill="1" applyAlignment="1" applyProtection="1">
      <alignment horizontal="center"/>
      <protection hidden="1"/>
    </xf>
    <xf numFmtId="1" fontId="6" fillId="5" borderId="0" xfId="0" applyNumberFormat="1" applyFont="1" applyFill="1" applyAlignment="1" applyProtection="1">
      <alignment horizontal="center" vertical="center"/>
      <protection hidden="1"/>
    </xf>
    <xf numFmtId="0" fontId="22" fillId="5" borderId="0" xfId="4" applyFont="1" applyFill="1" applyAlignment="1" applyProtection="1">
      <alignment horizontal="left" wrapText="1"/>
      <protection hidden="1"/>
    </xf>
    <xf numFmtId="0" fontId="13" fillId="3" borderId="0" xfId="3" applyFont="1" applyFill="1" applyAlignment="1" applyProtection="1">
      <alignment horizontal="center" vertical="center" wrapText="1"/>
      <protection hidden="1"/>
    </xf>
    <xf numFmtId="0" fontId="17" fillId="3" borderId="0" xfId="3" applyFont="1" applyFill="1" applyAlignment="1" applyProtection="1">
      <alignment horizontal="center" vertical="center" wrapText="1"/>
      <protection hidden="1"/>
    </xf>
    <xf numFmtId="0" fontId="7" fillId="3" borderId="0" xfId="3" applyFont="1" applyFill="1" applyAlignment="1" applyProtection="1">
      <alignment horizontal="center" vertical="center"/>
      <protection hidden="1"/>
    </xf>
    <xf numFmtId="0" fontId="13" fillId="3" borderId="0" xfId="3" applyFont="1" applyFill="1" applyAlignment="1" applyProtection="1">
      <alignment horizontal="center" vertical="center"/>
      <protection hidden="1"/>
    </xf>
    <xf numFmtId="0" fontId="70" fillId="5" borderId="0" xfId="0" applyFont="1" applyFill="1" applyAlignment="1" applyProtection="1">
      <alignment horizontal="center" wrapText="1"/>
      <protection hidden="1"/>
    </xf>
    <xf numFmtId="0" fontId="70" fillId="5" borderId="0" xfId="0" applyFont="1" applyFill="1" applyAlignment="1" applyProtection="1">
      <alignment horizontal="center"/>
      <protection hidden="1"/>
    </xf>
    <xf numFmtId="0" fontId="11" fillId="5" borderId="0" xfId="0" applyFont="1" applyFill="1" applyAlignment="1" applyProtection="1">
      <alignment horizontal="left" wrapText="1"/>
      <protection hidden="1"/>
    </xf>
    <xf numFmtId="0" fontId="24" fillId="3" borderId="0" xfId="0" applyFont="1" applyFill="1" applyAlignment="1" applyProtection="1">
      <alignment horizontal="center"/>
      <protection hidden="1"/>
    </xf>
    <xf numFmtId="0" fontId="6" fillId="5" borderId="0" xfId="0" applyFont="1" applyFill="1" applyAlignment="1" applyProtection="1">
      <alignment horizontal="left" wrapText="1"/>
      <protection hidden="1"/>
    </xf>
    <xf numFmtId="0" fontId="6" fillId="5" borderId="0" xfId="0" applyFont="1" applyFill="1" applyAlignment="1" applyProtection="1">
      <alignment horizontal="left"/>
      <protection hidden="1"/>
    </xf>
    <xf numFmtId="0" fontId="6" fillId="5" borderId="12" xfId="0" applyFont="1" applyFill="1" applyBorder="1" applyAlignment="1" applyProtection="1">
      <alignment horizontal="left" wrapText="1"/>
      <protection hidden="1"/>
    </xf>
    <xf numFmtId="0" fontId="35" fillId="5" borderId="0" xfId="0" applyFont="1" applyFill="1" applyAlignment="1" applyProtection="1">
      <alignment horizontal="left" vertical="top" wrapText="1"/>
      <protection hidden="1"/>
    </xf>
    <xf numFmtId="0" fontId="35" fillId="5" borderId="12" xfId="0" applyFont="1" applyFill="1" applyBorder="1" applyAlignment="1" applyProtection="1">
      <alignment horizontal="left" vertical="top" wrapText="1"/>
      <protection hidden="1"/>
    </xf>
    <xf numFmtId="165" fontId="6" fillId="4" borderId="19" xfId="1" applyNumberFormat="1" applyFont="1" applyFill="1" applyBorder="1" applyAlignment="1" applyProtection="1">
      <alignment horizontal="center"/>
      <protection locked="0"/>
    </xf>
    <xf numFmtId="165" fontId="6" fillId="4" borderId="18" xfId="1" applyNumberFormat="1" applyFont="1" applyFill="1" applyBorder="1" applyAlignment="1" applyProtection="1">
      <alignment horizontal="center"/>
      <protection locked="0"/>
    </xf>
    <xf numFmtId="165" fontId="6" fillId="4" borderId="6" xfId="1" applyNumberFormat="1" applyFont="1" applyFill="1" applyBorder="1" applyAlignment="1" applyProtection="1">
      <alignment horizontal="center"/>
      <protection locked="0"/>
    </xf>
    <xf numFmtId="165" fontId="6" fillId="5" borderId="0" xfId="1"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protection hidden="1"/>
    </xf>
    <xf numFmtId="0" fontId="33" fillId="5" borderId="0" xfId="0" applyFont="1" applyFill="1" applyAlignment="1" applyProtection="1">
      <alignment horizontal="left" wrapText="1"/>
      <protection hidden="1"/>
    </xf>
    <xf numFmtId="165" fontId="6" fillId="4" borderId="8" xfId="1" applyNumberFormat="1" applyFont="1" applyFill="1" applyBorder="1" applyAlignment="1" applyProtection="1">
      <alignment horizontal="center"/>
      <protection locked="0"/>
    </xf>
    <xf numFmtId="165" fontId="6" fillId="4" borderId="9" xfId="1" applyNumberFormat="1" applyFont="1" applyFill="1" applyBorder="1" applyAlignment="1" applyProtection="1">
      <alignment horizontal="center"/>
      <protection locked="0"/>
    </xf>
    <xf numFmtId="165" fontId="6" fillId="4" borderId="10" xfId="1" applyNumberFormat="1" applyFont="1" applyFill="1" applyBorder="1" applyAlignment="1" applyProtection="1">
      <alignment horizontal="center"/>
      <protection locked="0"/>
    </xf>
    <xf numFmtId="165" fontId="6" fillId="4" borderId="11" xfId="1" applyNumberFormat="1" applyFont="1" applyFill="1" applyBorder="1" applyAlignment="1" applyProtection="1">
      <alignment horizontal="center"/>
      <protection locked="0"/>
    </xf>
    <xf numFmtId="165" fontId="6" fillId="4" borderId="0" xfId="1" applyNumberFormat="1" applyFont="1" applyFill="1" applyBorder="1" applyAlignment="1" applyProtection="1">
      <alignment horizontal="center"/>
      <protection locked="0"/>
    </xf>
    <xf numFmtId="165" fontId="6" fillId="4" borderId="12" xfId="1" applyNumberFormat="1" applyFont="1" applyFill="1" applyBorder="1" applyAlignment="1" applyProtection="1">
      <alignment horizontal="center"/>
      <protection locked="0"/>
    </xf>
    <xf numFmtId="165" fontId="6" fillId="4" borderId="15" xfId="1" applyNumberFormat="1" applyFont="1" applyFill="1" applyBorder="1" applyAlignment="1" applyProtection="1">
      <alignment horizontal="center"/>
      <protection locked="0"/>
    </xf>
    <xf numFmtId="165" fontId="6" fillId="4" borderId="16" xfId="1" applyNumberFormat="1" applyFont="1" applyFill="1" applyBorder="1" applyAlignment="1" applyProtection="1">
      <alignment horizontal="center"/>
      <protection locked="0"/>
    </xf>
    <xf numFmtId="165" fontId="6" fillId="4" borderId="17" xfId="1" applyNumberFormat="1" applyFont="1" applyFill="1" applyBorder="1" applyAlignment="1" applyProtection="1">
      <alignment horizontal="center"/>
      <protection locked="0"/>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0" fontId="31" fillId="5" borderId="0" xfId="0" applyFont="1" applyFill="1" applyAlignment="1" applyProtection="1">
      <alignment horizontal="left" indent="1"/>
      <protection hidden="1"/>
    </xf>
    <xf numFmtId="0" fontId="5" fillId="5" borderId="0" xfId="0" applyFont="1" applyFill="1" applyAlignment="1" applyProtection="1">
      <alignment horizontal="left" wrapText="1"/>
      <protection hidden="1"/>
    </xf>
    <xf numFmtId="0" fontId="31" fillId="5" borderId="0" xfId="0" applyFont="1" applyFill="1" applyAlignment="1" applyProtection="1">
      <alignment horizontal="left" wrapText="1" indent="1"/>
      <protection hidden="1"/>
    </xf>
    <xf numFmtId="0" fontId="45" fillId="5" borderId="0" xfId="0" applyFont="1" applyFill="1" applyAlignment="1" applyProtection="1">
      <alignment horizontal="left" wrapText="1"/>
      <protection hidden="1"/>
    </xf>
    <xf numFmtId="0" fontId="45" fillId="5" borderId="12" xfId="0" applyFont="1" applyFill="1" applyBorder="1" applyAlignment="1" applyProtection="1">
      <alignment horizontal="left" wrapText="1"/>
      <protection hidden="1"/>
    </xf>
    <xf numFmtId="165" fontId="37" fillId="5" borderId="0" xfId="1" applyNumberFormat="1" applyFont="1" applyFill="1" applyBorder="1" applyAlignment="1" applyProtection="1">
      <alignment horizontal="center"/>
      <protection locked="0"/>
    </xf>
    <xf numFmtId="0" fontId="37" fillId="5" borderId="0" xfId="0" applyFont="1" applyFill="1" applyAlignment="1" applyProtection="1">
      <alignment horizontal="center"/>
      <protection locked="0"/>
    </xf>
    <xf numFmtId="0" fontId="11" fillId="5" borderId="0" xfId="0" applyFont="1" applyFill="1" applyAlignment="1" applyProtection="1">
      <alignment horizontal="center"/>
      <protection hidden="1"/>
    </xf>
    <xf numFmtId="49" fontId="6" fillId="4" borderId="19" xfId="0" applyNumberFormat="1" applyFont="1" applyFill="1" applyBorder="1" applyAlignment="1" applyProtection="1">
      <alignment horizontal="center"/>
      <protection locked="0"/>
    </xf>
    <xf numFmtId="49" fontId="6" fillId="4" borderId="18"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wrapText="1"/>
      <protection hidden="1"/>
    </xf>
    <xf numFmtId="0" fontId="6" fillId="5" borderId="52" xfId="0" applyFont="1" applyFill="1" applyBorder="1" applyAlignment="1" applyProtection="1">
      <alignment horizontal="left" indent="1"/>
      <protection hidden="1"/>
    </xf>
    <xf numFmtId="0" fontId="6" fillId="5" borderId="54" xfId="0" applyFont="1" applyFill="1" applyBorder="1" applyAlignment="1" applyProtection="1">
      <alignment horizontal="left" vertical="top" wrapText="1" indent="1"/>
      <protection hidden="1"/>
    </xf>
    <xf numFmtId="0" fontId="11" fillId="5" borderId="51" xfId="0" applyFont="1" applyFill="1" applyBorder="1" applyAlignment="1" applyProtection="1">
      <alignment horizontal="left"/>
      <protection hidden="1"/>
    </xf>
    <xf numFmtId="0" fontId="11" fillId="5" borderId="51" xfId="0" applyFont="1" applyFill="1" applyBorder="1" applyAlignment="1" applyProtection="1">
      <alignment horizontal="left" wrapText="1"/>
      <protection hidden="1"/>
    </xf>
    <xf numFmtId="0" fontId="11" fillId="0" borderId="0" xfId="0" applyFont="1" applyAlignment="1" applyProtection="1">
      <alignment horizontal="center" wrapText="1"/>
      <protection hidden="1"/>
    </xf>
    <xf numFmtId="0" fontId="11" fillId="5" borderId="16" xfId="0" applyFont="1" applyFill="1" applyBorder="1" applyAlignment="1" applyProtection="1">
      <alignment horizontal="center"/>
      <protection hidden="1"/>
    </xf>
    <xf numFmtId="0" fontId="0" fillId="0" borderId="16" xfId="0" applyBorder="1" applyAlignment="1" applyProtection="1">
      <alignment horizontal="center"/>
      <protection hidden="1"/>
    </xf>
    <xf numFmtId="0" fontId="11" fillId="5" borderId="0" xfId="0" applyFont="1" applyFill="1" applyAlignment="1" applyProtection="1">
      <alignment horizontal="center" wrapText="1"/>
      <protection hidden="1"/>
    </xf>
    <xf numFmtId="0" fontId="6" fillId="5" borderId="53" xfId="0" applyFont="1" applyFill="1" applyBorder="1" applyAlignment="1" applyProtection="1">
      <alignment horizontal="left" indent="1"/>
      <protection hidden="1"/>
    </xf>
    <xf numFmtId="0" fontId="43" fillId="5" borderId="4" xfId="0" applyFont="1" applyFill="1" applyBorder="1" applyAlignment="1" applyProtection="1">
      <alignment horizontal="left"/>
      <protection hidden="1"/>
    </xf>
    <xf numFmtId="0" fontId="6" fillId="5" borderId="55" xfId="0" applyFont="1" applyFill="1" applyBorder="1" applyAlignment="1" applyProtection="1">
      <alignment horizontal="left" wrapText="1"/>
      <protection hidden="1"/>
    </xf>
    <xf numFmtId="0" fontId="6" fillId="5" borderId="56" xfId="0" applyFont="1" applyFill="1" applyBorder="1" applyAlignment="1" applyProtection="1">
      <alignment horizontal="left" wrapText="1"/>
      <protection hidden="1"/>
    </xf>
    <xf numFmtId="0" fontId="5" fillId="5" borderId="0" xfId="0" applyFont="1" applyFill="1" applyAlignment="1" applyProtection="1">
      <alignment horizontal="left"/>
      <protection hidden="1"/>
    </xf>
    <xf numFmtId="0" fontId="6" fillId="5" borderId="0" xfId="0" applyFont="1" applyFill="1" applyAlignment="1" applyProtection="1">
      <alignment horizontal="right" wrapText="1"/>
      <protection hidden="1"/>
    </xf>
    <xf numFmtId="0" fontId="6" fillId="5" borderId="1" xfId="0" applyFont="1" applyFill="1" applyBorder="1" applyAlignment="1" applyProtection="1">
      <alignment horizontal="right" wrapText="1"/>
      <protection hidden="1"/>
    </xf>
    <xf numFmtId="0" fontId="66" fillId="5" borderId="0" xfId="0" applyFont="1" applyFill="1" applyAlignment="1" applyProtection="1">
      <alignment horizontal="center" wrapText="1"/>
      <protection hidden="1"/>
    </xf>
    <xf numFmtId="0" fontId="55" fillId="5" borderId="0" xfId="0" applyFont="1" applyFill="1" applyAlignment="1" applyProtection="1">
      <alignment horizontal="left" wrapText="1"/>
      <protection hidden="1"/>
    </xf>
    <xf numFmtId="1" fontId="6" fillId="4" borderId="8" xfId="0" applyNumberFormat="1" applyFont="1" applyFill="1" applyBorder="1" applyAlignment="1" applyProtection="1">
      <alignment horizontal="left"/>
      <protection locked="0"/>
    </xf>
    <xf numFmtId="1" fontId="6" fillId="4" borderId="9" xfId="0" applyNumberFormat="1" applyFont="1" applyFill="1" applyBorder="1" applyAlignment="1" applyProtection="1">
      <alignment horizontal="left"/>
      <protection locked="0"/>
    </xf>
    <xf numFmtId="1" fontId="6" fillId="4" borderId="10" xfId="0" applyNumberFormat="1" applyFont="1" applyFill="1" applyBorder="1" applyAlignment="1" applyProtection="1">
      <alignment horizontal="left"/>
      <protection locked="0"/>
    </xf>
    <xf numFmtId="1" fontId="6" fillId="4" borderId="11" xfId="0" applyNumberFormat="1" applyFont="1" applyFill="1" applyBorder="1" applyAlignment="1" applyProtection="1">
      <alignment horizontal="left"/>
      <protection locked="0"/>
    </xf>
    <xf numFmtId="1" fontId="6" fillId="4" borderId="0" xfId="0" applyNumberFormat="1" applyFont="1" applyFill="1" applyAlignment="1" applyProtection="1">
      <alignment horizontal="left"/>
      <protection locked="0"/>
    </xf>
    <xf numFmtId="1" fontId="6" fillId="4" borderId="12" xfId="0" applyNumberFormat="1" applyFont="1" applyFill="1" applyBorder="1" applyAlignment="1" applyProtection="1">
      <alignment horizontal="left"/>
      <protection locked="0"/>
    </xf>
    <xf numFmtId="1" fontId="6" fillId="4" borderId="15" xfId="0" applyNumberFormat="1" applyFont="1" applyFill="1" applyBorder="1" applyAlignment="1" applyProtection="1">
      <alignment horizontal="left"/>
      <protection locked="0"/>
    </xf>
    <xf numFmtId="1" fontId="6" fillId="4" borderId="16" xfId="0" applyNumberFormat="1" applyFont="1" applyFill="1" applyBorder="1" applyAlignment="1" applyProtection="1">
      <alignment horizontal="left"/>
      <protection locked="0"/>
    </xf>
    <xf numFmtId="1" fontId="6" fillId="4" borderId="17" xfId="0" applyNumberFormat="1" applyFont="1" applyFill="1" applyBorder="1" applyAlignment="1" applyProtection="1">
      <alignment horizontal="left"/>
      <protection locked="0"/>
    </xf>
    <xf numFmtId="1" fontId="6" fillId="4" borderId="19" xfId="0" applyNumberFormat="1" applyFont="1" applyFill="1" applyBorder="1" applyAlignment="1" applyProtection="1">
      <alignment horizontal="center"/>
      <protection locked="0"/>
    </xf>
    <xf numFmtId="1" fontId="6" fillId="4" borderId="6" xfId="0" applyNumberFormat="1" applyFont="1" applyFill="1" applyBorder="1" applyAlignment="1" applyProtection="1">
      <alignment horizontal="center"/>
      <protection locked="0"/>
    </xf>
    <xf numFmtId="0" fontId="21" fillId="5" borderId="0" xfId="0" applyFont="1" applyFill="1" applyAlignment="1" applyProtection="1">
      <alignment horizontal="center"/>
      <protection hidden="1"/>
    </xf>
    <xf numFmtId="1" fontId="6" fillId="4" borderId="8" xfId="0" applyNumberFormat="1" applyFont="1" applyFill="1" applyBorder="1" applyAlignment="1" applyProtection="1">
      <alignment horizontal="center"/>
      <protection locked="0"/>
    </xf>
    <xf numFmtId="1" fontId="6" fillId="4" borderId="9"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1" xfId="0" applyNumberFormat="1" applyFont="1" applyFill="1" applyBorder="1" applyAlignment="1" applyProtection="1">
      <alignment horizontal="center"/>
      <protection locked="0"/>
    </xf>
    <xf numFmtId="1" fontId="6" fillId="4" borderId="0" xfId="0" applyNumberFormat="1" applyFont="1" applyFill="1" applyAlignment="1" applyProtection="1">
      <alignment horizontal="center"/>
      <protection locked="0"/>
    </xf>
    <xf numFmtId="1" fontId="6" fillId="4" borderId="12" xfId="0" applyNumberFormat="1" applyFont="1" applyFill="1" applyBorder="1" applyAlignment="1" applyProtection="1">
      <alignment horizontal="center"/>
      <protection locked="0"/>
    </xf>
    <xf numFmtId="1" fontId="6" fillId="4" borderId="15" xfId="0" applyNumberFormat="1" applyFont="1" applyFill="1" applyBorder="1" applyAlignment="1" applyProtection="1">
      <alignment horizontal="center"/>
      <protection locked="0"/>
    </xf>
    <xf numFmtId="1" fontId="6" fillId="4" borderId="16" xfId="0" applyNumberFormat="1" applyFont="1" applyFill="1" applyBorder="1" applyAlignment="1" applyProtection="1">
      <alignment horizontal="center"/>
      <protection locked="0"/>
    </xf>
    <xf numFmtId="1" fontId="6" fillId="4" borderId="17" xfId="0" applyNumberFormat="1"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74" fillId="5" borderId="0" xfId="0" applyFont="1" applyFill="1" applyAlignment="1" applyProtection="1">
      <alignment horizontal="center" vertical="center" wrapText="1"/>
      <protection hidden="1"/>
    </xf>
    <xf numFmtId="0" fontId="6" fillId="5" borderId="0" xfId="0" applyFont="1" applyFill="1" applyAlignment="1" applyProtection="1">
      <alignment horizontal="center" wrapText="1"/>
      <protection locked="0"/>
    </xf>
    <xf numFmtId="165" fontId="6" fillId="4" borderId="8" xfId="1" applyNumberFormat="1" applyFont="1" applyFill="1" applyBorder="1" applyAlignment="1" applyProtection="1">
      <alignment horizontal="left"/>
      <protection locked="0"/>
    </xf>
    <xf numFmtId="165" fontId="6" fillId="4" borderId="9" xfId="1" applyNumberFormat="1" applyFont="1" applyFill="1" applyBorder="1" applyAlignment="1" applyProtection="1">
      <alignment horizontal="left"/>
      <protection locked="0"/>
    </xf>
    <xf numFmtId="165" fontId="6" fillId="4" borderId="10" xfId="1" applyNumberFormat="1" applyFont="1" applyFill="1" applyBorder="1" applyAlignment="1" applyProtection="1">
      <alignment horizontal="left"/>
      <protection locked="0"/>
    </xf>
    <xf numFmtId="165" fontId="6" fillId="4" borderId="15" xfId="1" applyNumberFormat="1" applyFont="1" applyFill="1" applyBorder="1" applyAlignment="1" applyProtection="1">
      <alignment horizontal="left"/>
      <protection locked="0"/>
    </xf>
    <xf numFmtId="165" fontId="6" fillId="4" borderId="16" xfId="1" applyNumberFormat="1" applyFont="1" applyFill="1" applyBorder="1" applyAlignment="1" applyProtection="1">
      <alignment horizontal="left"/>
      <protection locked="0"/>
    </xf>
    <xf numFmtId="165" fontId="6" fillId="4" borderId="17" xfId="1" applyNumberFormat="1" applyFont="1" applyFill="1" applyBorder="1" applyAlignment="1" applyProtection="1">
      <alignment horizontal="left"/>
      <protection locked="0"/>
    </xf>
    <xf numFmtId="0" fontId="69" fillId="5" borderId="0" xfId="0" applyFont="1" applyFill="1" applyAlignment="1" applyProtection="1">
      <alignment horizontal="left" vertical="center" wrapText="1"/>
      <protection hidden="1"/>
    </xf>
    <xf numFmtId="0" fontId="11" fillId="5" borderId="16" xfId="0" applyFont="1" applyFill="1" applyBorder="1" applyAlignment="1" applyProtection="1">
      <alignment horizontal="left" wrapText="1"/>
      <protection hidden="1"/>
    </xf>
    <xf numFmtId="0" fontId="11" fillId="5" borderId="0" xfId="0" applyFont="1" applyFill="1" applyAlignment="1" applyProtection="1">
      <alignment horizontal="left"/>
      <protection hidden="1"/>
    </xf>
    <xf numFmtId="165" fontId="11" fillId="5" borderId="0" xfId="0" applyNumberFormat="1" applyFont="1" applyFill="1" applyAlignment="1" applyProtection="1">
      <alignment horizontal="left"/>
      <protection hidden="1"/>
    </xf>
    <xf numFmtId="0" fontId="11" fillId="5" borderId="33" xfId="0" applyFont="1" applyFill="1" applyBorder="1" applyAlignment="1" applyProtection="1">
      <alignment horizontal="center" wrapText="1"/>
      <protection hidden="1"/>
    </xf>
    <xf numFmtId="0" fontId="11" fillId="5" borderId="18" xfId="0" applyFont="1" applyFill="1" applyBorder="1" applyAlignment="1" applyProtection="1">
      <alignment horizontal="center" wrapText="1"/>
      <protection hidden="1"/>
    </xf>
    <xf numFmtId="43" fontId="11" fillId="5" borderId="61" xfId="1" applyFont="1" applyFill="1" applyBorder="1" applyAlignment="1" applyProtection="1">
      <alignment horizontal="center" wrapText="1"/>
      <protection hidden="1"/>
    </xf>
    <xf numFmtId="43" fontId="11" fillId="5" borderId="63" xfId="1" applyFont="1" applyFill="1" applyBorder="1" applyAlignment="1" applyProtection="1">
      <alignment horizontal="center" wrapText="1"/>
      <protection hidden="1"/>
    </xf>
    <xf numFmtId="0" fontId="11" fillId="5" borderId="19" xfId="0" applyFont="1" applyFill="1" applyBorder="1" applyAlignment="1" applyProtection="1">
      <alignment horizontal="center" wrapText="1"/>
      <protection hidden="1"/>
    </xf>
    <xf numFmtId="0" fontId="5" fillId="5" borderId="0" xfId="0" applyFont="1" applyFill="1" applyAlignment="1" applyProtection="1">
      <alignment horizontal="right"/>
      <protection hidden="1"/>
    </xf>
    <xf numFmtId="0" fontId="6" fillId="14" borderId="8" xfId="0" applyFont="1" applyFill="1" applyBorder="1" applyAlignment="1" applyProtection="1">
      <alignment horizontal="center"/>
      <protection locked="0"/>
    </xf>
    <xf numFmtId="0" fontId="6" fillId="14" borderId="9" xfId="0" applyFont="1" applyFill="1" applyBorder="1" applyAlignment="1" applyProtection="1">
      <alignment horizontal="center"/>
      <protection locked="0"/>
    </xf>
    <xf numFmtId="0" fontId="6" fillId="14" borderId="10" xfId="0" applyFont="1" applyFill="1" applyBorder="1" applyAlignment="1" applyProtection="1">
      <alignment horizontal="center"/>
      <protection locked="0"/>
    </xf>
    <xf numFmtId="0" fontId="6" fillId="14" borderId="15" xfId="0" applyFont="1" applyFill="1" applyBorder="1" applyAlignment="1" applyProtection="1">
      <alignment horizontal="center"/>
      <protection locked="0"/>
    </xf>
    <xf numFmtId="0" fontId="6" fillId="14" borderId="16" xfId="0" applyFont="1" applyFill="1" applyBorder="1" applyAlignment="1" applyProtection="1">
      <alignment horizontal="center"/>
      <protection locked="0"/>
    </xf>
    <xf numFmtId="0" fontId="6" fillId="14" borderId="17" xfId="0" applyFont="1" applyFill="1" applyBorder="1" applyAlignment="1" applyProtection="1">
      <alignment horizontal="center"/>
      <protection locked="0"/>
    </xf>
    <xf numFmtId="0" fontId="6" fillId="5" borderId="11" xfId="0" applyFont="1" applyFill="1" applyBorder="1" applyAlignment="1" applyProtection="1">
      <alignment horizontal="center"/>
      <protection hidden="1"/>
    </xf>
    <xf numFmtId="165" fontId="82" fillId="5" borderId="0" xfId="1" applyNumberFormat="1" applyFont="1" applyFill="1" applyBorder="1" applyAlignment="1" applyProtection="1">
      <alignment horizontal="center"/>
      <protection locked="0"/>
    </xf>
    <xf numFmtId="0" fontId="33" fillId="4" borderId="71" xfId="1" applyNumberFormat="1" applyFont="1" applyFill="1" applyBorder="1" applyAlignment="1" applyProtection="1">
      <alignment horizontal="center"/>
      <protection locked="0"/>
    </xf>
    <xf numFmtId="0" fontId="33" fillId="4" borderId="72" xfId="1" applyNumberFormat="1" applyFont="1" applyFill="1" applyBorder="1" applyAlignment="1" applyProtection="1">
      <alignment horizontal="center"/>
      <protection locked="0"/>
    </xf>
    <xf numFmtId="0" fontId="33" fillId="4" borderId="73" xfId="1" applyNumberFormat="1" applyFont="1" applyFill="1" applyBorder="1" applyAlignment="1" applyProtection="1">
      <alignment horizontal="center"/>
      <protection locked="0"/>
    </xf>
    <xf numFmtId="0" fontId="33" fillId="5" borderId="71" xfId="1" applyNumberFormat="1" applyFont="1" applyFill="1" applyBorder="1" applyAlignment="1" applyProtection="1">
      <alignment horizontal="center"/>
      <protection hidden="1"/>
    </xf>
    <xf numFmtId="0" fontId="33" fillId="5" borderId="72" xfId="1" applyNumberFormat="1" applyFont="1" applyFill="1" applyBorder="1" applyAlignment="1" applyProtection="1">
      <alignment horizontal="center"/>
      <protection hidden="1"/>
    </xf>
    <xf numFmtId="0" fontId="33" fillId="5" borderId="73" xfId="1" applyNumberFormat="1" applyFont="1" applyFill="1" applyBorder="1" applyAlignment="1" applyProtection="1">
      <alignment horizontal="center"/>
      <protection hidden="1"/>
    </xf>
    <xf numFmtId="0" fontId="5" fillId="5" borderId="0" xfId="0" applyFont="1" applyFill="1" applyAlignment="1" applyProtection="1">
      <alignment horizontal="center"/>
      <protection hidden="1"/>
    </xf>
    <xf numFmtId="0" fontId="21" fillId="5" borderId="0" xfId="0" applyFont="1" applyFill="1" applyAlignment="1" applyProtection="1">
      <alignment horizontal="left"/>
      <protection hidden="1"/>
    </xf>
    <xf numFmtId="0" fontId="21" fillId="5" borderId="16" xfId="0" applyFont="1" applyFill="1" applyBorder="1" applyAlignment="1" applyProtection="1">
      <alignment horizontal="left"/>
      <protection hidden="1"/>
    </xf>
    <xf numFmtId="49" fontId="42" fillId="4" borderId="8" xfId="0" applyNumberFormat="1" applyFont="1" applyFill="1" applyBorder="1" applyAlignment="1" applyProtection="1">
      <alignment horizontal="center" vertical="top"/>
      <protection locked="0"/>
    </xf>
    <xf numFmtId="49" fontId="42" fillId="4" borderId="9" xfId="0" applyNumberFormat="1" applyFont="1" applyFill="1" applyBorder="1" applyAlignment="1" applyProtection="1">
      <alignment horizontal="center" vertical="top"/>
      <protection locked="0"/>
    </xf>
    <xf numFmtId="49" fontId="42" fillId="4" borderId="10" xfId="0" applyNumberFormat="1" applyFont="1" applyFill="1" applyBorder="1" applyAlignment="1" applyProtection="1">
      <alignment horizontal="center" vertical="top"/>
      <protection locked="0"/>
    </xf>
    <xf numFmtId="49" fontId="42" fillId="4" borderId="11" xfId="0" applyNumberFormat="1" applyFont="1" applyFill="1" applyBorder="1" applyAlignment="1" applyProtection="1">
      <alignment horizontal="center" vertical="top"/>
      <protection locked="0"/>
    </xf>
    <xf numFmtId="49" fontId="42" fillId="4" borderId="0" xfId="0" applyNumberFormat="1" applyFont="1" applyFill="1" applyAlignment="1" applyProtection="1">
      <alignment horizontal="center" vertical="top"/>
      <protection locked="0"/>
    </xf>
    <xf numFmtId="49" fontId="42" fillId="4" borderId="12" xfId="0" applyNumberFormat="1" applyFont="1" applyFill="1" applyBorder="1" applyAlignment="1" applyProtection="1">
      <alignment horizontal="center" vertical="top"/>
      <protection locked="0"/>
    </xf>
    <xf numFmtId="49" fontId="42" fillId="4" borderId="15" xfId="0" applyNumberFormat="1" applyFont="1" applyFill="1" applyBorder="1" applyAlignment="1" applyProtection="1">
      <alignment horizontal="center" vertical="top"/>
      <protection locked="0"/>
    </xf>
    <xf numFmtId="49" fontId="42" fillId="4" borderId="16" xfId="0" applyNumberFormat="1" applyFont="1" applyFill="1" applyBorder="1" applyAlignment="1" applyProtection="1">
      <alignment horizontal="center" vertical="top"/>
      <protection locked="0"/>
    </xf>
    <xf numFmtId="49" fontId="42" fillId="4" borderId="17" xfId="0" applyNumberFormat="1" applyFont="1" applyFill="1" applyBorder="1" applyAlignment="1" applyProtection="1">
      <alignment horizontal="center" vertical="top"/>
      <protection locked="0"/>
    </xf>
    <xf numFmtId="0" fontId="30" fillId="5" borderId="0" xfId="0" applyFont="1" applyFill="1" applyAlignment="1" applyProtection="1">
      <alignment horizontal="left" wrapText="1"/>
      <protection hidden="1"/>
    </xf>
    <xf numFmtId="0" fontId="52" fillId="5" borderId="0" xfId="0" applyFont="1" applyFill="1" applyAlignment="1" applyProtection="1">
      <alignment horizontal="left" wrapText="1"/>
      <protection hidden="1"/>
    </xf>
    <xf numFmtId="0" fontId="53" fillId="5" borderId="0" xfId="0" applyFont="1" applyFill="1" applyAlignment="1" applyProtection="1">
      <alignment horizontal="left" vertical="center" wrapText="1"/>
      <protection hidden="1"/>
    </xf>
    <xf numFmtId="0" fontId="35" fillId="5" borderId="0" xfId="0" applyFont="1" applyFill="1" applyAlignment="1" applyProtection="1">
      <alignment horizontal="right"/>
      <protection hidden="1"/>
    </xf>
    <xf numFmtId="0" fontId="54" fillId="5" borderId="0" xfId="0" applyFont="1" applyFill="1" applyAlignment="1" applyProtection="1">
      <alignment horizontal="right"/>
      <protection hidden="1"/>
    </xf>
    <xf numFmtId="0" fontId="6" fillId="4" borderId="19" xfId="1" applyNumberFormat="1" applyFont="1" applyFill="1" applyBorder="1" applyAlignment="1" applyProtection="1">
      <alignment horizontal="center"/>
      <protection locked="0"/>
    </xf>
    <xf numFmtId="0" fontId="6" fillId="4" borderId="6" xfId="1" applyNumberFormat="1" applyFont="1" applyFill="1" applyBorder="1" applyAlignment="1" applyProtection="1">
      <alignment horizontal="center"/>
      <protection locked="0"/>
    </xf>
    <xf numFmtId="0" fontId="11" fillId="0" borderId="40"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0" fontId="11" fillId="0" borderId="81" xfId="0" applyFont="1" applyBorder="1" applyAlignment="1" applyProtection="1">
      <alignment horizontal="center" vertical="center" wrapText="1"/>
      <protection hidden="1"/>
    </xf>
    <xf numFmtId="0" fontId="11" fillId="0" borderId="82" xfId="0" applyFont="1" applyBorder="1" applyAlignment="1" applyProtection="1">
      <alignment horizontal="center" vertical="center" wrapText="1"/>
      <protection hidden="1"/>
    </xf>
    <xf numFmtId="1" fontId="11" fillId="0" borderId="69" xfId="0" applyNumberFormat="1" applyFont="1" applyBorder="1" applyAlignment="1" applyProtection="1">
      <alignment horizontal="right"/>
      <protection hidden="1"/>
    </xf>
    <xf numFmtId="1" fontId="11" fillId="0" borderId="70" xfId="0" applyNumberFormat="1" applyFont="1" applyBorder="1" applyAlignment="1" applyProtection="1">
      <alignment horizontal="right"/>
      <protection hidden="1"/>
    </xf>
    <xf numFmtId="0" fontId="45" fillId="0" borderId="38" xfId="0" applyFont="1" applyBorder="1" applyAlignment="1" applyProtection="1">
      <alignment horizontal="center" vertical="center" wrapText="1"/>
      <protection hidden="1"/>
    </xf>
    <xf numFmtId="0" fontId="45" fillId="0" borderId="39" xfId="0" applyFont="1" applyBorder="1" applyAlignment="1" applyProtection="1">
      <alignment horizontal="center" vertical="center" wrapText="1"/>
      <protection hidden="1"/>
    </xf>
    <xf numFmtId="0" fontId="6" fillId="4" borderId="66" xfId="1" applyNumberFormat="1" applyFont="1" applyFill="1" applyBorder="1" applyAlignment="1" applyProtection="1">
      <alignment horizontal="center"/>
      <protection locked="0"/>
    </xf>
    <xf numFmtId="0" fontId="6" fillId="4" borderId="67" xfId="1" applyNumberFormat="1" applyFont="1" applyFill="1" applyBorder="1" applyAlignment="1" applyProtection="1">
      <alignment horizontal="center"/>
      <protection locked="0"/>
    </xf>
    <xf numFmtId="0" fontId="83" fillId="5" borderId="11" xfId="0" applyFont="1" applyFill="1" applyBorder="1" applyAlignment="1" applyProtection="1">
      <alignment horizontal="center" wrapText="1"/>
      <protection locked="0"/>
    </xf>
    <xf numFmtId="0" fontId="83" fillId="5" borderId="0" xfId="0" applyFont="1" applyFill="1" applyAlignment="1" applyProtection="1">
      <alignment horizontal="center" wrapText="1"/>
      <protection locked="0"/>
    </xf>
    <xf numFmtId="0" fontId="42" fillId="4" borderId="7" xfId="0" applyFont="1" applyFill="1" applyBorder="1" applyAlignment="1" applyProtection="1">
      <alignment horizontal="center" vertical="top" wrapText="1"/>
      <protection locked="0"/>
    </xf>
    <xf numFmtId="0" fontId="42" fillId="4" borderId="7" xfId="0" applyFont="1" applyFill="1" applyBorder="1" applyAlignment="1" applyProtection="1">
      <alignment horizontal="center" vertical="top"/>
      <protection locked="0"/>
    </xf>
    <xf numFmtId="0" fontId="42" fillId="4" borderId="8" xfId="0" applyFont="1" applyFill="1" applyBorder="1" applyAlignment="1" applyProtection="1">
      <alignment horizontal="left" vertical="top" wrapText="1"/>
      <protection locked="0"/>
    </xf>
    <xf numFmtId="0" fontId="42" fillId="4" borderId="9" xfId="0" applyFont="1" applyFill="1" applyBorder="1" applyAlignment="1" applyProtection="1">
      <alignment horizontal="left" vertical="top" wrapText="1"/>
      <protection locked="0"/>
    </xf>
    <xf numFmtId="0" fontId="42" fillId="4" borderId="10" xfId="0" applyFont="1" applyFill="1" applyBorder="1" applyAlignment="1" applyProtection="1">
      <alignment horizontal="left" vertical="top" wrapText="1"/>
      <protection locked="0"/>
    </xf>
    <xf numFmtId="0" fontId="42" fillId="4" borderId="11" xfId="0" applyFont="1" applyFill="1" applyBorder="1" applyAlignment="1" applyProtection="1">
      <alignment horizontal="left" vertical="top" wrapText="1"/>
      <protection locked="0"/>
    </xf>
    <xf numFmtId="0" fontId="42" fillId="4" borderId="0" xfId="0" applyFont="1" applyFill="1" applyAlignment="1" applyProtection="1">
      <alignment horizontal="left" vertical="top" wrapText="1"/>
      <protection locked="0"/>
    </xf>
    <xf numFmtId="0" fontId="42" fillId="4" borderId="12" xfId="0" applyFont="1" applyFill="1" applyBorder="1" applyAlignment="1" applyProtection="1">
      <alignment horizontal="left" vertical="top" wrapText="1"/>
      <protection locked="0"/>
    </xf>
    <xf numFmtId="0" fontId="42" fillId="4" borderId="15" xfId="0" applyFont="1" applyFill="1" applyBorder="1" applyAlignment="1" applyProtection="1">
      <alignment horizontal="left" vertical="top" wrapText="1"/>
      <protection locked="0"/>
    </xf>
    <xf numFmtId="0" fontId="42" fillId="4" borderId="16" xfId="0" applyFont="1" applyFill="1" applyBorder="1" applyAlignment="1" applyProtection="1">
      <alignment horizontal="left" vertical="top" wrapText="1"/>
      <protection locked="0"/>
    </xf>
    <xf numFmtId="0" fontId="42" fillId="4" borderId="17" xfId="0" applyFont="1" applyFill="1" applyBorder="1" applyAlignment="1" applyProtection="1">
      <alignment horizontal="left" vertical="top" wrapText="1"/>
      <protection locked="0"/>
    </xf>
    <xf numFmtId="167" fontId="5" fillId="5" borderId="0" xfId="0" applyNumberFormat="1" applyFont="1" applyFill="1" applyAlignment="1" applyProtection="1">
      <alignment horizontal="center"/>
      <protection hidden="1"/>
    </xf>
    <xf numFmtId="0" fontId="33" fillId="4" borderId="8" xfId="0" applyFont="1" applyFill="1" applyBorder="1" applyAlignment="1" applyProtection="1">
      <alignment horizontal="center" wrapText="1"/>
      <protection locked="0"/>
    </xf>
    <xf numFmtId="0" fontId="33" fillId="4" borderId="9" xfId="0" applyFont="1" applyFill="1" applyBorder="1" applyAlignment="1" applyProtection="1">
      <alignment horizontal="center" wrapText="1"/>
      <protection locked="0"/>
    </xf>
    <xf numFmtId="0" fontId="33" fillId="4" borderId="10" xfId="0" applyFont="1" applyFill="1" applyBorder="1" applyAlignment="1" applyProtection="1">
      <alignment horizontal="center" wrapText="1"/>
      <protection locked="0"/>
    </xf>
    <xf numFmtId="0" fontId="33" fillId="4" borderId="11" xfId="0" applyFont="1" applyFill="1" applyBorder="1" applyAlignment="1" applyProtection="1">
      <alignment horizontal="center" wrapText="1"/>
      <protection locked="0"/>
    </xf>
    <xf numFmtId="0" fontId="33" fillId="4" borderId="0" xfId="0" applyFont="1" applyFill="1" applyAlignment="1" applyProtection="1">
      <alignment horizontal="center" wrapText="1"/>
      <protection locked="0"/>
    </xf>
    <xf numFmtId="0" fontId="33" fillId="4" borderId="12" xfId="0" applyFont="1" applyFill="1" applyBorder="1" applyAlignment="1" applyProtection="1">
      <alignment horizontal="center" wrapText="1"/>
      <protection locked="0"/>
    </xf>
    <xf numFmtId="0" fontId="33" fillId="4" borderId="15" xfId="0" applyFont="1" applyFill="1" applyBorder="1" applyAlignment="1" applyProtection="1">
      <alignment horizontal="center" wrapText="1"/>
      <protection locked="0"/>
    </xf>
    <xf numFmtId="0" fontId="33" fillId="4" borderId="16" xfId="0" applyFont="1" applyFill="1" applyBorder="1" applyAlignment="1" applyProtection="1">
      <alignment horizontal="center" wrapText="1"/>
      <protection locked="0"/>
    </xf>
    <xf numFmtId="0" fontId="33" fillId="4" borderId="17" xfId="0" applyFont="1" applyFill="1" applyBorder="1" applyAlignment="1" applyProtection="1">
      <alignment horizontal="center" wrapText="1"/>
      <protection locked="0"/>
    </xf>
    <xf numFmtId="0" fontId="33" fillId="4" borderId="19" xfId="0" applyFont="1" applyFill="1" applyBorder="1" applyAlignment="1" applyProtection="1">
      <alignment horizontal="center" wrapText="1"/>
      <protection locked="0"/>
    </xf>
    <xf numFmtId="0" fontId="33" fillId="4" borderId="18" xfId="0" applyFont="1" applyFill="1" applyBorder="1" applyAlignment="1" applyProtection="1">
      <alignment horizontal="center" wrapText="1"/>
      <protection locked="0"/>
    </xf>
    <xf numFmtId="0" fontId="33" fillId="4" borderId="6" xfId="0" applyFont="1" applyFill="1" applyBorder="1" applyAlignment="1" applyProtection="1">
      <alignment horizontal="center" wrapText="1"/>
      <protection locked="0"/>
    </xf>
    <xf numFmtId="0" fontId="21" fillId="5" borderId="0" xfId="0" applyFont="1" applyFill="1" applyAlignment="1" applyProtection="1">
      <alignment horizontal="left" wrapText="1"/>
      <protection hidden="1"/>
    </xf>
    <xf numFmtId="0" fontId="31" fillId="5" borderId="0" xfId="0" applyFont="1" applyFill="1" applyAlignment="1" applyProtection="1">
      <alignment horizontal="left" wrapText="1"/>
      <protection hidden="1"/>
    </xf>
  </cellXfs>
  <cellStyles count="7">
    <cellStyle name="Címsor 2" xfId="6" xr:uid="{59AB8752-7B36-4906-948E-AE3FD581366F}"/>
    <cellStyle name="Comma" xfId="1" builtinId="3"/>
    <cellStyle name="Hyperlink" xfId="4" builtinId="8"/>
    <cellStyle name="Normal" xfId="0" builtinId="0"/>
    <cellStyle name="Normal 2" xfId="3" xr:uid="{10D6D81C-82A2-48CF-94DD-E54DA606DEB2}"/>
    <cellStyle name="Normal 8" xfId="5" xr:uid="{78D61582-A843-48D7-9077-5194B4970EF2}"/>
    <cellStyle name="Percent" xfId="2" builtinId="5"/>
  </cellStyles>
  <dxfs count="336">
    <dxf>
      <fill>
        <patternFill>
          <bgColor rgb="FFFF0000"/>
        </patternFill>
      </fill>
    </dxf>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dxf>
    <dxf>
      <font>
        <color theme="0"/>
      </font>
      <fill>
        <patternFill>
          <bgColor theme="0"/>
        </patternFill>
      </fill>
      <border>
        <left/>
        <right/>
        <top/>
        <bottom/>
        <vertical/>
        <horizontal/>
      </border>
    </dxf>
    <dxf>
      <font>
        <color rgb="FFFF0000"/>
      </font>
      <fill>
        <patternFill>
          <bgColor rgb="FFFF0000"/>
        </patternFill>
      </fill>
    </dxf>
    <dxf>
      <font>
        <color rgb="FF92D050"/>
      </font>
      <fill>
        <patternFill>
          <bgColor rgb="FF92D050"/>
        </patternFill>
      </fill>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theme="1"/>
      </font>
    </dxf>
    <dxf>
      <font>
        <color theme="1"/>
      </font>
    </dxf>
    <dxf>
      <font>
        <color theme="1"/>
      </font>
    </dxf>
    <dxf>
      <font>
        <b/>
        <i val="0"/>
        <color theme="1"/>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border>
        <left/>
        <right/>
        <top/>
        <bottom/>
      </border>
    </dxf>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92D050"/>
      </font>
      <fill>
        <patternFill>
          <bgColor rgb="FF92D05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fill>
        <patternFill>
          <bgColor theme="0"/>
        </patternFill>
      </fill>
      <border>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ill>
        <patternFill>
          <bgColor theme="9"/>
        </patternFill>
      </fill>
    </dxf>
    <dxf>
      <font>
        <color rgb="FF001038"/>
      </font>
    </dxf>
    <dxf>
      <font>
        <color rgb="FFF9D3A9"/>
      </font>
    </dxf>
    <dxf>
      <font>
        <b val="0"/>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border outline="0">
        <right style="thin">
          <color theme="4" tint="0.39997558519241921"/>
        </right>
        <top style="thin">
          <color theme="4" tint="0.39997558519241921"/>
        </top>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s>
  <tableStyles count="0" defaultTableStyle="TableStyleMedium2" defaultPivotStyle="PivotStyleLight16"/>
  <colors>
    <mruColors>
      <color rgb="FFCCCCC9"/>
      <color rgb="FFEDD9C4"/>
      <color rgb="FFD9C397"/>
      <color rgb="FFCEB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microsoft.com/office/2017/06/relationships/rdRichValueStructure" Target="richData/rdrichvaluestructure.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22/10/relationships/richValueRel" Target="richData/richValueRel.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eetMetadata" Target="metadata.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 Target="richData/rdrichvalue.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RegulatoryReq!A1"/><Relationship Id="rId13" Type="http://schemas.openxmlformats.org/officeDocument/2006/relationships/hyperlink" Target="#Custody!A1"/><Relationship Id="rId18" Type="http://schemas.openxmlformats.org/officeDocument/2006/relationships/hyperlink" Target="#'Crypto Products'!A1"/><Relationship Id="rId3" Type="http://schemas.openxmlformats.org/officeDocument/2006/relationships/hyperlink" Target="#Input!A1"/><Relationship Id="rId7" Type="http://schemas.openxmlformats.org/officeDocument/2006/relationships/hyperlink" Target="#FORCalc!A1"/><Relationship Id="rId12" Type="http://schemas.openxmlformats.org/officeDocument/2006/relationships/hyperlink" Target="#'Crypto Services'!A1"/><Relationship Id="rId17" Type="http://schemas.openxmlformats.org/officeDocument/2006/relationships/hyperlink" Target="#'Custody Annual Form'!A1"/><Relationship Id="rId2" Type="http://schemas.openxmlformats.org/officeDocument/2006/relationships/hyperlink" Target="#CoverSheet!A1"/><Relationship Id="rId16" Type="http://schemas.openxmlformats.org/officeDocument/2006/relationships/hyperlink" Target="#Passporting!A1"/><Relationship Id="rId1" Type="http://schemas.openxmlformats.org/officeDocument/2006/relationships/hyperlink" Target="#Representations!A1"/><Relationship Id="rId6" Type="http://schemas.openxmlformats.org/officeDocument/2006/relationships/hyperlink" Target="#PRSafeguards!A1"/><Relationship Id="rId11" Type="http://schemas.openxmlformats.org/officeDocument/2006/relationships/hyperlink" Target="#'General Crypto Services'!A1"/><Relationship Id="rId5" Type="http://schemas.openxmlformats.org/officeDocument/2006/relationships/hyperlink" Target="#'Balance Sheet'!A1"/><Relationship Id="rId15" Type="http://schemas.openxmlformats.org/officeDocument/2006/relationships/hyperlink" Target="#Clients!A1"/><Relationship Id="rId10" Type="http://schemas.openxmlformats.org/officeDocument/2006/relationships/hyperlink" Target="#Outsourcing!A1"/><Relationship Id="rId4" Type="http://schemas.openxmlformats.org/officeDocument/2006/relationships/hyperlink" Target="#'Income Statement'!A1"/><Relationship Id="rId9" Type="http://schemas.openxmlformats.org/officeDocument/2006/relationships/hyperlink" Target="#Safekeeping!A1"/><Relationship Id="rId14" Type="http://schemas.openxmlformats.org/officeDocument/2006/relationships/hyperlink" Target="#Complai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oneCellAnchor>
    <xdr:from>
      <xdr:col>6</xdr:col>
      <xdr:colOff>276225</xdr:colOff>
      <xdr:row>1</xdr:row>
      <xdr:rowOff>19050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BECF0445-D311-4FD4-BB16-32F635C497E5}"/>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8058150" y="104775"/>
          <a:ext cx="279891" cy="266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810173</xdr:colOff>
      <xdr:row>0</xdr:row>
      <xdr:rowOff>76637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0D9CBDC-9E4A-4DED-A748-EEEAEDDD5A07}"/>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4922501" y="76637"/>
          <a:ext cx="279891" cy="266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1285875</xdr:colOff>
      <xdr:row>1</xdr:row>
      <xdr:rowOff>23812</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CFE264A-B65D-4E3E-8A99-7ECE81971D91}"/>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3763625" y="107156"/>
          <a:ext cx="279891" cy="2667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647700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21D5496D-8DE1-4E4F-933A-EB7A86400A2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487275" y="85725"/>
          <a:ext cx="279891" cy="2667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1409700</xdr:colOff>
      <xdr:row>0</xdr:row>
      <xdr:rowOff>95250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C1390A3A-6AF9-4629-BCF1-A177D06815E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782550" y="95250"/>
          <a:ext cx="279891" cy="2667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18</xdr:col>
      <xdr:colOff>1652530</xdr:colOff>
      <xdr:row>1</xdr:row>
      <xdr:rowOff>11476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F913430D-8923-401F-95B8-1DEEFCDAA0E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8625391" y="91807"/>
          <a:ext cx="279891" cy="2667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1739770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3DDC267A-5DFC-478B-A262-BCE368A7828E}"/>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809056" y="87474"/>
          <a:ext cx="279891" cy="2667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15</xdr:col>
      <xdr:colOff>952500</xdr:colOff>
      <xdr:row>0</xdr:row>
      <xdr:rowOff>107157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1E935BC-7B12-41B3-B27F-5575DE63794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9597688" y="107157"/>
          <a:ext cx="279891" cy="2667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66675</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D32B7412-518C-4B83-9221-A8547680104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744200" y="76200"/>
          <a:ext cx="279891" cy="2667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57150</xdr:colOff>
      <xdr:row>0</xdr:row>
      <xdr:rowOff>66675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550CF569-303C-477F-A972-6EE1BD8EF6D2}"/>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7962900" y="66675"/>
          <a:ext cx="279891" cy="2667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11</xdr:col>
      <xdr:colOff>666750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F8C89C8-CE9F-401E-874D-7545D6F3E0A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810875" y="85725"/>
          <a:ext cx="279891" cy="266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15</xdr:row>
      <xdr:rowOff>25400</xdr:rowOff>
    </xdr:from>
    <xdr:to>
      <xdr:col>1</xdr:col>
      <xdr:colOff>349250</xdr:colOff>
      <xdr:row>15</xdr:row>
      <xdr:rowOff>171450</xdr:rowOff>
    </xdr:to>
    <xdr:sp macro="" textlink="">
      <xdr:nvSpPr>
        <xdr:cNvPr id="11" name="Arrow: Chevron 10">
          <a:hlinkClick xmlns:r="http://schemas.openxmlformats.org/officeDocument/2006/relationships" r:id="rId1"/>
          <a:extLst>
            <a:ext uri="{FF2B5EF4-FFF2-40B4-BE49-F238E27FC236}">
              <a16:creationId xmlns:a16="http://schemas.microsoft.com/office/drawing/2014/main" id="{D222BBDE-3F03-46B1-9FBF-75F23C24EF81}"/>
            </a:ext>
          </a:extLst>
        </xdr:cNvPr>
        <xdr:cNvSpPr/>
      </xdr:nvSpPr>
      <xdr:spPr>
        <a:xfrm>
          <a:off x="295275" y="25114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11</xdr:row>
      <xdr:rowOff>25400</xdr:rowOff>
    </xdr:from>
    <xdr:to>
      <xdr:col>1</xdr:col>
      <xdr:colOff>349250</xdr:colOff>
      <xdr:row>11</xdr:row>
      <xdr:rowOff>171450</xdr:rowOff>
    </xdr:to>
    <xdr:sp macro="" textlink="">
      <xdr:nvSpPr>
        <xdr:cNvPr id="6" name="Arrow: Chevron 5">
          <a:hlinkClick xmlns:r="http://schemas.openxmlformats.org/officeDocument/2006/relationships" r:id="rId2"/>
          <a:extLst>
            <a:ext uri="{FF2B5EF4-FFF2-40B4-BE49-F238E27FC236}">
              <a16:creationId xmlns:a16="http://schemas.microsoft.com/office/drawing/2014/main" id="{89309303-F575-4E45-B5A7-0BF46BA32984}"/>
            </a:ext>
          </a:extLst>
        </xdr:cNvPr>
        <xdr:cNvSpPr/>
      </xdr:nvSpPr>
      <xdr:spPr>
        <a:xfrm>
          <a:off x="295275" y="151130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177800</xdr:colOff>
      <xdr:row>12</xdr:row>
      <xdr:rowOff>28575</xdr:rowOff>
    </xdr:from>
    <xdr:to>
      <xdr:col>1</xdr:col>
      <xdr:colOff>339725</xdr:colOff>
      <xdr:row>12</xdr:row>
      <xdr:rowOff>171450</xdr:rowOff>
    </xdr:to>
    <xdr:sp macro="" textlink="">
      <xdr:nvSpPr>
        <xdr:cNvPr id="7" name="Arrow: Chevron 6">
          <a:hlinkClick xmlns:r="http://schemas.openxmlformats.org/officeDocument/2006/relationships" r:id="rId3"/>
          <a:extLst>
            <a:ext uri="{FF2B5EF4-FFF2-40B4-BE49-F238E27FC236}">
              <a16:creationId xmlns:a16="http://schemas.microsoft.com/office/drawing/2014/main" id="{7436F2E2-BFAF-4798-ACE1-A6A4D6349DEF}"/>
            </a:ext>
          </a:extLst>
        </xdr:cNvPr>
        <xdr:cNvSpPr/>
      </xdr:nvSpPr>
      <xdr:spPr>
        <a:xfrm>
          <a:off x="282575" y="17145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13</xdr:row>
      <xdr:rowOff>25400</xdr:rowOff>
    </xdr:from>
    <xdr:to>
      <xdr:col>1</xdr:col>
      <xdr:colOff>349250</xdr:colOff>
      <xdr:row>13</xdr:row>
      <xdr:rowOff>171450</xdr:rowOff>
    </xdr:to>
    <xdr:sp macro="" textlink="">
      <xdr:nvSpPr>
        <xdr:cNvPr id="8" name="Arrow: Chevron 7">
          <a:hlinkClick xmlns:r="http://schemas.openxmlformats.org/officeDocument/2006/relationships" r:id="rId4"/>
          <a:extLst>
            <a:ext uri="{FF2B5EF4-FFF2-40B4-BE49-F238E27FC236}">
              <a16:creationId xmlns:a16="http://schemas.microsoft.com/office/drawing/2014/main" id="{948266B6-07B0-4365-B6EE-9484E8A120E3}"/>
            </a:ext>
          </a:extLst>
        </xdr:cNvPr>
        <xdr:cNvSpPr/>
      </xdr:nvSpPr>
      <xdr:spPr>
        <a:xfrm>
          <a:off x="295275" y="19113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14</xdr:row>
      <xdr:rowOff>25400</xdr:rowOff>
    </xdr:from>
    <xdr:to>
      <xdr:col>1</xdr:col>
      <xdr:colOff>349250</xdr:colOff>
      <xdr:row>14</xdr:row>
      <xdr:rowOff>171450</xdr:rowOff>
    </xdr:to>
    <xdr:sp macro="" textlink="">
      <xdr:nvSpPr>
        <xdr:cNvPr id="9" name="Arrow: Chevron 8">
          <a:hlinkClick xmlns:r="http://schemas.openxmlformats.org/officeDocument/2006/relationships" r:id="rId5"/>
          <a:extLst>
            <a:ext uri="{FF2B5EF4-FFF2-40B4-BE49-F238E27FC236}">
              <a16:creationId xmlns:a16="http://schemas.microsoft.com/office/drawing/2014/main" id="{A0065DA3-56BF-4085-B1AD-6C73FD89B5E1}"/>
            </a:ext>
          </a:extLst>
        </xdr:cNvPr>
        <xdr:cNvSpPr/>
      </xdr:nvSpPr>
      <xdr:spPr>
        <a:xfrm>
          <a:off x="295275" y="21113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19</xdr:row>
      <xdr:rowOff>25400</xdr:rowOff>
    </xdr:from>
    <xdr:to>
      <xdr:col>1</xdr:col>
      <xdr:colOff>349250</xdr:colOff>
      <xdr:row>19</xdr:row>
      <xdr:rowOff>171450</xdr:rowOff>
    </xdr:to>
    <xdr:sp macro="" textlink="">
      <xdr:nvSpPr>
        <xdr:cNvPr id="12" name="Arrow: Chevron 11">
          <a:hlinkClick xmlns:r="http://schemas.openxmlformats.org/officeDocument/2006/relationships" r:id="rId6"/>
          <a:extLst>
            <a:ext uri="{FF2B5EF4-FFF2-40B4-BE49-F238E27FC236}">
              <a16:creationId xmlns:a16="http://schemas.microsoft.com/office/drawing/2014/main" id="{1D1250DA-909E-403B-BD86-F002FC488E89}"/>
            </a:ext>
          </a:extLst>
        </xdr:cNvPr>
        <xdr:cNvSpPr/>
      </xdr:nvSpPr>
      <xdr:spPr>
        <a:xfrm>
          <a:off x="295275" y="31210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20</xdr:row>
      <xdr:rowOff>25400</xdr:rowOff>
    </xdr:from>
    <xdr:to>
      <xdr:col>1</xdr:col>
      <xdr:colOff>349250</xdr:colOff>
      <xdr:row>20</xdr:row>
      <xdr:rowOff>171450</xdr:rowOff>
    </xdr:to>
    <xdr:sp macro="" textlink="">
      <xdr:nvSpPr>
        <xdr:cNvPr id="13" name="Arrow: Chevron 12">
          <a:hlinkClick xmlns:r="http://schemas.openxmlformats.org/officeDocument/2006/relationships" r:id="rId7"/>
          <a:extLst>
            <a:ext uri="{FF2B5EF4-FFF2-40B4-BE49-F238E27FC236}">
              <a16:creationId xmlns:a16="http://schemas.microsoft.com/office/drawing/2014/main" id="{46976B4D-C734-462C-B5BC-71127565BF53}"/>
            </a:ext>
          </a:extLst>
        </xdr:cNvPr>
        <xdr:cNvSpPr/>
      </xdr:nvSpPr>
      <xdr:spPr>
        <a:xfrm>
          <a:off x="295275" y="33210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21</xdr:row>
      <xdr:rowOff>25400</xdr:rowOff>
    </xdr:from>
    <xdr:to>
      <xdr:col>1</xdr:col>
      <xdr:colOff>349250</xdr:colOff>
      <xdr:row>21</xdr:row>
      <xdr:rowOff>171450</xdr:rowOff>
    </xdr:to>
    <xdr:sp macro="" textlink="">
      <xdr:nvSpPr>
        <xdr:cNvPr id="14" name="Arrow: Chevron 13">
          <a:hlinkClick xmlns:r="http://schemas.openxmlformats.org/officeDocument/2006/relationships" r:id="rId8"/>
          <a:extLst>
            <a:ext uri="{FF2B5EF4-FFF2-40B4-BE49-F238E27FC236}">
              <a16:creationId xmlns:a16="http://schemas.microsoft.com/office/drawing/2014/main" id="{408041DC-7CA1-4D66-B098-76A8EC3FC8F1}"/>
            </a:ext>
          </a:extLst>
        </xdr:cNvPr>
        <xdr:cNvSpPr/>
      </xdr:nvSpPr>
      <xdr:spPr>
        <a:xfrm>
          <a:off x="295275" y="35210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29</xdr:row>
      <xdr:rowOff>25400</xdr:rowOff>
    </xdr:from>
    <xdr:to>
      <xdr:col>1</xdr:col>
      <xdr:colOff>349250</xdr:colOff>
      <xdr:row>29</xdr:row>
      <xdr:rowOff>171450</xdr:rowOff>
    </xdr:to>
    <xdr:sp macro="" textlink="">
      <xdr:nvSpPr>
        <xdr:cNvPr id="18" name="Arrow: Chevron 17">
          <a:hlinkClick xmlns:r="http://schemas.openxmlformats.org/officeDocument/2006/relationships" r:id="rId9"/>
          <a:extLst>
            <a:ext uri="{FF2B5EF4-FFF2-40B4-BE49-F238E27FC236}">
              <a16:creationId xmlns:a16="http://schemas.microsoft.com/office/drawing/2014/main" id="{9218F884-3623-4CD0-A83A-8D8B7178ABC2}"/>
            </a:ext>
          </a:extLst>
        </xdr:cNvPr>
        <xdr:cNvSpPr/>
      </xdr:nvSpPr>
      <xdr:spPr>
        <a:xfrm>
          <a:off x="295275" y="47307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33</xdr:row>
      <xdr:rowOff>25400</xdr:rowOff>
    </xdr:from>
    <xdr:to>
      <xdr:col>1</xdr:col>
      <xdr:colOff>349250</xdr:colOff>
      <xdr:row>33</xdr:row>
      <xdr:rowOff>171450</xdr:rowOff>
    </xdr:to>
    <xdr:sp macro="" textlink="">
      <xdr:nvSpPr>
        <xdr:cNvPr id="22" name="Arrow: Chevron 21">
          <a:hlinkClick xmlns:r="http://schemas.openxmlformats.org/officeDocument/2006/relationships" r:id="rId10"/>
          <a:extLst>
            <a:ext uri="{FF2B5EF4-FFF2-40B4-BE49-F238E27FC236}">
              <a16:creationId xmlns:a16="http://schemas.microsoft.com/office/drawing/2014/main" id="{2920EF00-9F27-4EFC-B3A2-AEF3426A32E6}"/>
            </a:ext>
          </a:extLst>
        </xdr:cNvPr>
        <xdr:cNvSpPr/>
      </xdr:nvSpPr>
      <xdr:spPr>
        <a:xfrm>
          <a:off x="295275" y="55308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25</xdr:row>
      <xdr:rowOff>25400</xdr:rowOff>
    </xdr:from>
    <xdr:to>
      <xdr:col>1</xdr:col>
      <xdr:colOff>352425</xdr:colOff>
      <xdr:row>25</xdr:row>
      <xdr:rowOff>168275</xdr:rowOff>
    </xdr:to>
    <xdr:sp macro="" textlink="">
      <xdr:nvSpPr>
        <xdr:cNvPr id="26" name="Arrow: Chevron 25">
          <a:hlinkClick xmlns:r="http://schemas.openxmlformats.org/officeDocument/2006/relationships" r:id="rId11"/>
          <a:extLst>
            <a:ext uri="{FF2B5EF4-FFF2-40B4-BE49-F238E27FC236}">
              <a16:creationId xmlns:a16="http://schemas.microsoft.com/office/drawing/2014/main" id="{913C96F2-DAB5-4A07-852F-B7533F67DF16}"/>
            </a:ext>
          </a:extLst>
        </xdr:cNvPr>
        <xdr:cNvSpPr/>
      </xdr:nvSpPr>
      <xdr:spPr>
        <a:xfrm>
          <a:off x="295275" y="41306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26</xdr:row>
      <xdr:rowOff>25400</xdr:rowOff>
    </xdr:from>
    <xdr:to>
      <xdr:col>1</xdr:col>
      <xdr:colOff>352425</xdr:colOff>
      <xdr:row>26</xdr:row>
      <xdr:rowOff>168275</xdr:rowOff>
    </xdr:to>
    <xdr:sp macro="" textlink="">
      <xdr:nvSpPr>
        <xdr:cNvPr id="27" name="Arrow: Chevron 26">
          <a:hlinkClick xmlns:r="http://schemas.openxmlformats.org/officeDocument/2006/relationships" r:id="rId12"/>
          <a:extLst>
            <a:ext uri="{FF2B5EF4-FFF2-40B4-BE49-F238E27FC236}">
              <a16:creationId xmlns:a16="http://schemas.microsoft.com/office/drawing/2014/main" id="{7244EB0A-C016-405D-8FE3-D575075DF11F}"/>
            </a:ext>
          </a:extLst>
        </xdr:cNvPr>
        <xdr:cNvSpPr/>
      </xdr:nvSpPr>
      <xdr:spPr>
        <a:xfrm>
          <a:off x="295275" y="43307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28</xdr:row>
      <xdr:rowOff>25400</xdr:rowOff>
    </xdr:from>
    <xdr:to>
      <xdr:col>1</xdr:col>
      <xdr:colOff>352425</xdr:colOff>
      <xdr:row>28</xdr:row>
      <xdr:rowOff>168275</xdr:rowOff>
    </xdr:to>
    <xdr:sp macro="" textlink="">
      <xdr:nvSpPr>
        <xdr:cNvPr id="28" name="Arrow: Chevron 27">
          <a:hlinkClick xmlns:r="http://schemas.openxmlformats.org/officeDocument/2006/relationships" r:id="rId13"/>
          <a:extLst>
            <a:ext uri="{FF2B5EF4-FFF2-40B4-BE49-F238E27FC236}">
              <a16:creationId xmlns:a16="http://schemas.microsoft.com/office/drawing/2014/main" id="{8F7E01CA-E510-4C17-A9E8-A85DB3364C71}"/>
            </a:ext>
          </a:extLst>
        </xdr:cNvPr>
        <xdr:cNvSpPr/>
      </xdr:nvSpPr>
      <xdr:spPr>
        <a:xfrm>
          <a:off x="295275" y="45307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30</xdr:row>
      <xdr:rowOff>25400</xdr:rowOff>
    </xdr:from>
    <xdr:to>
      <xdr:col>1</xdr:col>
      <xdr:colOff>352425</xdr:colOff>
      <xdr:row>30</xdr:row>
      <xdr:rowOff>168275</xdr:rowOff>
    </xdr:to>
    <xdr:sp macro="" textlink="">
      <xdr:nvSpPr>
        <xdr:cNvPr id="29" name="Arrow: Chevron 28">
          <a:hlinkClick xmlns:r="http://schemas.openxmlformats.org/officeDocument/2006/relationships" r:id="rId14"/>
          <a:extLst>
            <a:ext uri="{FF2B5EF4-FFF2-40B4-BE49-F238E27FC236}">
              <a16:creationId xmlns:a16="http://schemas.microsoft.com/office/drawing/2014/main" id="{DD13D38F-5F15-4E43-8C9B-904BC88B5A08}"/>
            </a:ext>
          </a:extLst>
        </xdr:cNvPr>
        <xdr:cNvSpPr/>
      </xdr:nvSpPr>
      <xdr:spPr>
        <a:xfrm>
          <a:off x="295275" y="49307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31</xdr:row>
      <xdr:rowOff>25400</xdr:rowOff>
    </xdr:from>
    <xdr:to>
      <xdr:col>1</xdr:col>
      <xdr:colOff>352425</xdr:colOff>
      <xdr:row>31</xdr:row>
      <xdr:rowOff>168275</xdr:rowOff>
    </xdr:to>
    <xdr:sp macro="" textlink="">
      <xdr:nvSpPr>
        <xdr:cNvPr id="30" name="Arrow: Chevron 29">
          <a:hlinkClick xmlns:r="http://schemas.openxmlformats.org/officeDocument/2006/relationships" r:id="rId15"/>
          <a:extLst>
            <a:ext uri="{FF2B5EF4-FFF2-40B4-BE49-F238E27FC236}">
              <a16:creationId xmlns:a16="http://schemas.microsoft.com/office/drawing/2014/main" id="{EAAE2FF8-225F-489B-A1B0-9A74040C23E2}"/>
            </a:ext>
          </a:extLst>
        </xdr:cNvPr>
        <xdr:cNvSpPr/>
      </xdr:nvSpPr>
      <xdr:spPr>
        <a:xfrm>
          <a:off x="295275" y="51308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32</xdr:row>
      <xdr:rowOff>25400</xdr:rowOff>
    </xdr:from>
    <xdr:to>
      <xdr:col>1</xdr:col>
      <xdr:colOff>352425</xdr:colOff>
      <xdr:row>32</xdr:row>
      <xdr:rowOff>168275</xdr:rowOff>
    </xdr:to>
    <xdr:sp macro="" textlink="">
      <xdr:nvSpPr>
        <xdr:cNvPr id="31" name="Arrow: Chevron 30">
          <a:hlinkClick xmlns:r="http://schemas.openxmlformats.org/officeDocument/2006/relationships" r:id="rId16"/>
          <a:extLst>
            <a:ext uri="{FF2B5EF4-FFF2-40B4-BE49-F238E27FC236}">
              <a16:creationId xmlns:a16="http://schemas.microsoft.com/office/drawing/2014/main" id="{7C4BDC61-7336-4282-9F51-891AC96C213F}"/>
            </a:ext>
          </a:extLst>
        </xdr:cNvPr>
        <xdr:cNvSpPr/>
      </xdr:nvSpPr>
      <xdr:spPr>
        <a:xfrm>
          <a:off x="295275" y="53308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34</xdr:row>
      <xdr:rowOff>25400</xdr:rowOff>
    </xdr:from>
    <xdr:to>
      <xdr:col>1</xdr:col>
      <xdr:colOff>352425</xdr:colOff>
      <xdr:row>34</xdr:row>
      <xdr:rowOff>168275</xdr:rowOff>
    </xdr:to>
    <xdr:sp macro="" textlink="">
      <xdr:nvSpPr>
        <xdr:cNvPr id="32" name="Arrow: Chevron 31">
          <a:hlinkClick xmlns:r="http://schemas.openxmlformats.org/officeDocument/2006/relationships" r:id="rId17"/>
          <a:extLst>
            <a:ext uri="{FF2B5EF4-FFF2-40B4-BE49-F238E27FC236}">
              <a16:creationId xmlns:a16="http://schemas.microsoft.com/office/drawing/2014/main" id="{56AE9EE0-E10E-44AA-BD50-1ECC1ACE59E9}"/>
            </a:ext>
          </a:extLst>
        </xdr:cNvPr>
        <xdr:cNvSpPr/>
      </xdr:nvSpPr>
      <xdr:spPr>
        <a:xfrm>
          <a:off x="295275" y="57308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178594</xdr:colOff>
      <xdr:row>27</xdr:row>
      <xdr:rowOff>23813</xdr:rowOff>
    </xdr:from>
    <xdr:to>
      <xdr:col>1</xdr:col>
      <xdr:colOff>340519</xdr:colOff>
      <xdr:row>27</xdr:row>
      <xdr:rowOff>166688</xdr:rowOff>
    </xdr:to>
    <xdr:sp macro="" textlink="">
      <xdr:nvSpPr>
        <xdr:cNvPr id="2" name="Arrow: Chevron 1">
          <a:hlinkClick xmlns:r="http://schemas.openxmlformats.org/officeDocument/2006/relationships" r:id="rId18"/>
          <a:extLst>
            <a:ext uri="{FF2B5EF4-FFF2-40B4-BE49-F238E27FC236}">
              <a16:creationId xmlns:a16="http://schemas.microsoft.com/office/drawing/2014/main" id="{00E9815F-63E3-4E98-9CB2-AAED4F69B13C}"/>
            </a:ext>
          </a:extLst>
        </xdr:cNvPr>
        <xdr:cNvSpPr/>
      </xdr:nvSpPr>
      <xdr:spPr>
        <a:xfrm>
          <a:off x="285750" y="4536282"/>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695325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8E59ED2-FCFB-4E08-8ADC-CFE6F98A930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7106900" y="85725"/>
          <a:ext cx="279891" cy="266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1876232</xdr:colOff>
      <xdr:row>0</xdr:row>
      <xdr:rowOff>84045</xdr:rowOff>
    </xdr:from>
    <xdr:ext cx="279891" cy="266700"/>
    <xdr:pic>
      <xdr:nvPicPr>
        <xdr:cNvPr id="4" name="Picture 3">
          <a:hlinkClick xmlns:r="http://schemas.openxmlformats.org/officeDocument/2006/relationships" r:id="rId1"/>
          <a:extLst>
            <a:ext uri="{FF2B5EF4-FFF2-40B4-BE49-F238E27FC236}">
              <a16:creationId xmlns:a16="http://schemas.microsoft.com/office/drawing/2014/main" id="{41A308A5-6E8A-41FA-A597-ECA0BA8E53F6}"/>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448857" y="84045"/>
          <a:ext cx="279891" cy="266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1447800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79AD7A90-99A8-41F7-8E18-46342B00566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782425" y="76200"/>
          <a:ext cx="279891" cy="2667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1604755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17E9DFCB-75B9-400D-8F24-A8AF142D0CCB}"/>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388587" y="82826"/>
          <a:ext cx="279891" cy="266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1182465</xdr:colOff>
      <xdr:row>0</xdr:row>
      <xdr:rowOff>75595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DDBEB33-1822-4A5F-8BC5-CAE5888AB44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249608" y="75595"/>
          <a:ext cx="279891" cy="266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348475</xdr:colOff>
      <xdr:row>1</xdr:row>
      <xdr:rowOff>11616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B5F82BF-C705-4CE3-B501-37885F83EB9A}"/>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22408" y="92927"/>
          <a:ext cx="279891" cy="2667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1276350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47F68041-0F60-4F27-8B86-6F46D32CAB24}"/>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01500" y="76200"/>
          <a:ext cx="279891" cy="266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Luke Galea" id="{A98685EC-075A-4170-B64F-FD708D27B00E}" userId="S::Luke.Galea@mfsa.mt::a660a26b-5720-4dd6-ba34-1aa969db01ed"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280ADD-8295-402E-AC64-6DDB11E73B74}" name="Table2" displayName="Table2" ref="A1:A4" totalsRowShown="0" headerRowDxfId="335" dataDxfId="334">
  <autoFilter ref="A1:A4" xr:uid="{D5280ADD-8295-402E-AC64-6DDB11E73B74}"/>
  <tableColumns count="1">
    <tableColumn id="1" xr3:uid="{32AAE68F-A2C4-4433-830A-8A6C8D7EF947}" name="Document Type" dataDxfId="33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A0D0AE-F06E-481D-B85B-0272665FAA03}" name="Table15" displayName="Table15" ref="L1:L5" totalsRowShown="0" headerRowDxfId="308" dataDxfId="307">
  <autoFilter ref="L1:L5" xr:uid="{21A0D0AE-F06E-481D-B85B-0272665FAA03}"/>
  <tableColumns count="1">
    <tableColumn id="1" xr3:uid="{94DDD9D2-0D51-4D2D-8FB2-5056B684BC1D}" name="Statements:" dataDxfId="30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DC2D40-E62D-4117-BBAA-038F911E387B}" name="Table16" displayName="Table16" ref="M1:M7" totalsRowShown="0" headerRowDxfId="305" dataDxfId="304">
  <autoFilter ref="M1:M7" xr:uid="{8ADC2D40-E62D-4117-BBAA-038F911E387B}"/>
  <tableColumns count="1">
    <tableColumn id="1" xr3:uid="{A3385B77-7CA8-4B0A-BF04-A72F2DA01A49}" name="TM Process" dataDxfId="30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BC1578-624A-4CD4-AD6F-9888C8314840}" name="Table17" displayName="Table17" ref="N1:N6" totalsRowShown="0" headerRowDxfId="302" dataDxfId="301">
  <autoFilter ref="N1:N6" xr:uid="{12BC1578-624A-4CD4-AD6F-9888C8314840}"/>
  <tableColumns count="1">
    <tableColumn id="1" xr3:uid="{23E971D2-4EC3-46E2-9BA4-726C2B8E6647}" name="Nature of Venues" dataDxfId="30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7FD514-60D9-4F9D-8F6B-6D4BDEC5EC09}" name="Table18" displayName="Table18" ref="O1:O3" totalsRowShown="0" headerRowDxfId="299" dataDxfId="298">
  <autoFilter ref="O1:O3" xr:uid="{CD7FD514-60D9-4F9D-8F6B-6D4BDEC5EC09}"/>
  <tableColumns count="1">
    <tableColumn id="1" xr3:uid="{BEC43B63-0BED-4352-8EB0-B3F09A8CE26B}" name="Type of Agrmt" dataDxfId="297"/>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FEA0391-2F2E-43AD-9974-0BD4701799A0}" name="Table19" displayName="Table19" ref="P1:P7" totalsRowShown="0" headerRowDxfId="296" dataDxfId="295">
  <autoFilter ref="P1:P7" xr:uid="{4FEA0391-2F2E-43AD-9974-0BD4701799A0}"/>
  <tableColumns count="1">
    <tableColumn id="1" xr3:uid="{F1799CCA-E18B-4BFE-B45F-54DB97F587AE}" name="Connection/Link" dataDxfId="29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E48E53-78A4-4C06-959F-B5438E798F75}" name="Table20" displayName="Table20" ref="Q1:Q5" totalsRowShown="0" headerRowDxfId="293" dataDxfId="292">
  <autoFilter ref="Q1:Q5" xr:uid="{06E48E53-78A4-4C06-959F-B5438E798F75}"/>
  <tableColumns count="1">
    <tableColumn id="1" xr3:uid="{2F5605A5-925F-4A4F-A0D1-D0C620532AFC}" name="Core Function" dataDxfId="29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0FBF95-67FD-4586-AB20-97C320018E6E}" name="Table21" displayName="Table21" ref="R1:R4" totalsRowShown="0" headerRowDxfId="290" dataDxfId="289">
  <autoFilter ref="R1:R4" xr:uid="{6E0FBF95-67FD-4586-AB20-97C320018E6E}"/>
  <tableColumns count="1">
    <tableColumn id="1" xr3:uid="{81E8F8DB-E67B-4FBE-8E2B-353DE22D3E74}" name="CyberSec Tests" dataDxfId="288"/>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0A5482B-E5EF-4EB7-A34B-D50F6A75C015}" name="Table22" displayName="Table22" ref="S1:S7" totalsRowShown="0" headerRowDxfId="287" dataDxfId="286">
  <autoFilter ref="S1:S7" xr:uid="{A0A5482B-E5EF-4EB7-A34B-D50F6A75C015}"/>
  <tableColumns count="1">
    <tableColumn id="1" xr3:uid="{31F8BE9B-1AD2-490D-BA60-3866D82664C7}" name="Nature of Complaint" dataDxfId="28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B20E9F6-B4CD-473D-9B6F-15496D4D51D1}" name="Table23" displayName="Table23" ref="T1:T12" totalsRowShown="0" headerRowDxfId="284" dataDxfId="283">
  <autoFilter ref="T1:T12" xr:uid="{6B20E9F6-B4CD-473D-9B6F-15496D4D51D1}"/>
  <tableColumns count="1">
    <tableColumn id="1" xr3:uid="{2D6FFD82-CFB4-4BDB-ADE3-615646533C9F}" name="Service" dataDxfId="28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5D55F85-05D2-4106-842E-444340F9F541}" name="Table24" displayName="Table24" ref="U1:U4" totalsRowShown="0" headerRowDxfId="281" dataDxfId="280">
  <autoFilter ref="U1:U4" xr:uid="{95D55F85-05D2-4106-842E-444340F9F541}"/>
  <tableColumns count="1">
    <tableColumn id="1" xr3:uid="{A7C166C2-2F7D-44E7-B88F-4B8E69C8B13E}" name="Risk Score" dataDxfId="27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C066A-B005-4E0E-B803-B8AE2C3DBB99}" name="Table3" displayName="Table3" ref="B1:B3" totalsRowShown="0" headerRowDxfId="332" dataDxfId="331">
  <autoFilter ref="B1:B3" xr:uid="{D6CC066A-B005-4E0E-B803-B8AE2C3DBB99}"/>
  <tableColumns count="1">
    <tableColumn id="1" xr3:uid="{C5E26380-B8D2-4626-808B-97DE91B2775B}" name="Accounting Framework" dataDxfId="33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E729D3-8BDB-4A79-83FC-1AACD4A0A1A0}" name="Table25" displayName="Table25" ref="V1:V6" totalsRowShown="0" headerRowDxfId="278" dataDxfId="277">
  <autoFilter ref="V1:V6" xr:uid="{BFE729D3-8BDB-4A79-83FC-1AACD4A0A1A0}"/>
  <tableColumns count="1">
    <tableColumn id="1" xr3:uid="{6D26D0B2-DF50-4437-B906-700B4AB53BB2}" name="Outcome" dataDxfId="276"/>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4274765-43B9-4347-AEF8-171A6737E7B5}" name="Table26" displayName="Table26" ref="W1:W5" totalsRowShown="0" headerRowDxfId="275" dataDxfId="274">
  <autoFilter ref="W1:W5" xr:uid="{94274765-43B9-4347-AEF8-171A6737E7B5}"/>
  <tableColumns count="1">
    <tableColumn id="1" xr3:uid="{E6B16A84-84D4-4C68-85A4-931E94778ED6}" name="Appealing" dataDxfId="27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FB34A0A-C13F-4C6B-B939-29D48C78B245}" name="Table27" displayName="Table27" ref="X1:X8" totalsRowShown="0" headerRowDxfId="272" dataDxfId="271">
  <autoFilter ref="X1:X8" xr:uid="{FFB34A0A-C13F-4C6B-B939-29D48C78B245}"/>
  <tableColumns count="1">
    <tableColumn id="1" xr3:uid="{AABC5EDC-2BC1-4E73-B30D-E1115F5CE1FE}" name="Risk Rating" dataDxfId="270"/>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B1DCC76-5A87-4257-972D-6A8515EAF53E}" name="Table28" displayName="Table28" ref="Y1:Y7" totalsRowShown="0" headerRowDxfId="269" dataDxfId="268">
  <autoFilter ref="Y1:Y7" xr:uid="{BB1DCC76-5A87-4257-972D-6A8515EAF53E}"/>
  <tableColumns count="1">
    <tableColumn id="1" xr3:uid="{5050A155-EDCC-4908-8357-833A59194772}" name="Reconciliation" dataDxfId="26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4B2EDC-0E31-4FCC-952C-1E3C190A94BD}" name="Table29" displayName="Table29" ref="Z1:Z251" totalsRowShown="0" headerRowDxfId="266" dataDxfId="265">
  <autoFilter ref="Z1:Z251" xr:uid="{2E4B2EDC-0E31-4FCC-952C-1E3C190A94BD}"/>
  <tableColumns count="1">
    <tableColumn id="1" xr3:uid="{6F8C1C5F-5B5E-4D3A-9A77-9F48D4A53B81}" name="Countries" dataDxfId="26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6758CF-6692-4129-A035-521F567036C0}" name="Table32" displayName="Table32" ref="AC1:AC4" totalsRowShown="0" headerRowDxfId="263" dataDxfId="262">
  <autoFilter ref="AC1:AC4" xr:uid="{BD6758CF-6692-4129-A035-521F567036C0}"/>
  <tableColumns count="1">
    <tableColumn id="1" xr3:uid="{10B6811D-7360-418C-AF90-EBB56ED28D40}" name="Validations Sheet" dataDxfId="26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FCF010-6FEB-4049-BD6B-3D03BFAFE953}" name="Table33" displayName="Table33" ref="AD1:AD3" totalsRowShown="0" headerRowDxfId="260" dataDxfId="259">
  <autoFilter ref="AD1:AD3" xr:uid="{88FCF010-6FEB-4049-BD6B-3D03BFAFE953}"/>
  <tableColumns count="1">
    <tableColumn id="1" xr3:uid="{2C434B39-0699-40EA-8C75-F277DF7874BD}" name="Arbiter Status" dataDxfId="25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210EB78-9408-4D44-8E05-4EDF4A48846C}" name="Table36" displayName="Table36" ref="E1:E3" totalsRowShown="0" headerRowDxfId="257" dataDxfId="256" tableBorderDxfId="255">
  <autoFilter ref="E1:E3" xr:uid="{F210EB78-9408-4D44-8E05-4EDF4A48846C}"/>
  <tableColumns count="1">
    <tableColumn id="1" xr3:uid="{E25F1B5C-B396-407E-9455-9B4067BB52CD}" name="Y/N" dataDxfId="25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DE55732-09E7-4914-BE42-48A703F40436}" name="Table37" displayName="Table37" ref="AE1:AE3" totalsRowShown="0" headerRowDxfId="253" dataDxfId="252">
  <autoFilter ref="AE1:AE3" xr:uid="{EDE55732-09E7-4914-BE42-48A703F40436}"/>
  <tableColumns count="1">
    <tableColumn id="1" xr3:uid="{48D886C3-C75B-434A-B85F-1F84114DE490}" name="Type of Safeguarding Instituion" dataDxfId="25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5461870-D29D-4EDB-A094-1B57C8337C4D}" name="Table38" displayName="Table38" ref="D1:D4" totalsRowShown="0" headerRowDxfId="250" dataDxfId="249" tableBorderDxfId="248">
  <autoFilter ref="D1:D4" xr:uid="{95461870-D29D-4EDB-A094-1B57C8337C4D}"/>
  <tableColumns count="1">
    <tableColumn id="1" xr3:uid="{17FD1AC3-A63D-4567-AAF4-4F215D6E1419}" name="Y/N/NA" dataDxfId="24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221A6B-249C-4E5A-B728-80445860BFB9}" name="Table5" displayName="Table5" ref="C1:C4" totalsRowShown="0" headerRowDxfId="329" dataDxfId="328">
  <autoFilter ref="C1:C4" xr:uid="{EB221A6B-249C-4E5A-B728-80445860BFB9}"/>
  <tableColumns count="1">
    <tableColumn id="1" xr3:uid="{0C4D8402-3BED-4B42-8437-0D7BB07C4F58}" name="Reporting Currency" dataDxfId="327"/>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EB68C-69BE-4C2F-9199-72444AA27C85}" name="Table4" displayName="Table4" ref="AA1:AA30" totalsRowShown="0" headerRowDxfId="246" dataDxfId="245" tableBorderDxfId="244">
  <autoFilter ref="AA1:AA30" xr:uid="{E50EB68C-69BE-4C2F-9199-72444AA27C85}"/>
  <tableColumns count="1">
    <tableColumn id="1" xr3:uid="{2FC04F8A-B656-4710-8A31-A9C0349EBB23}" name="EU/EEA" dataDxfId="24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A93A2-A425-4766-846C-6F6AB83A0D02}" name="Table6" displayName="Table6" ref="AB1:AB219" totalsRowShown="0" headerRowDxfId="242" dataDxfId="241" tableBorderDxfId="240">
  <autoFilter ref="AB1:AB219" xr:uid="{DE7A93A2-A425-4766-846C-6F6AB83A0D02}"/>
  <tableColumns count="1">
    <tableColumn id="1" xr3:uid="{F3B00825-6C1E-4074-8092-A2056D4BDDEC}" name="RoW" dataDxfId="239"/>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76BC43F-C17C-434E-9676-829BB1F69EC0}" name="Table7" displayName="Table7" ref="AF1:AF7" totalsRowShown="0" headerRowDxfId="238" dataDxfId="237">
  <autoFilter ref="AF1:AF7" xr:uid="{D76BC43F-C17C-434E-9676-829BB1F69EC0}"/>
  <tableColumns count="1">
    <tableColumn id="1" xr3:uid="{EC85151D-0BE9-48D3-B4F5-35C712A459C1}" name="Other Unlicensed Activities" dataDxfId="236"/>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D6D89B-CBDC-48CC-9F87-8DF7180AB2BA}" name="Table12" displayName="Table12" ref="AG1:AG7" totalsRowShown="0" headerRowDxfId="235" dataDxfId="234">
  <autoFilter ref="AG1:AG7" xr:uid="{CED6D89B-CBDC-48CC-9F87-8DF7180AB2BA}"/>
  <tableColumns count="1">
    <tableColumn id="1" xr3:uid="{284F044E-7FC9-40B1-861C-8366EEB55C02}" name="Safekeeping Relationships" dataDxfId="23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617FB21-9F54-4F08-A922-5D2C5A205A1C}" name="Table30" displayName="Table30" ref="AH1:AI13" totalsRowShown="0" headerRowDxfId="232" dataDxfId="231">
  <autoFilter ref="AH1:AI13" xr:uid="{2617FB21-9F54-4F08-A922-5D2C5A205A1C}"/>
  <tableColumns count="2">
    <tableColumn id="1" xr3:uid="{818BA751-7803-41E9-9C19-D0AC148E763C}" name="Months" dataDxfId="230"/>
    <tableColumn id="2" xr3:uid="{2347C0A8-DB62-46F2-AB7F-95C5658BAF59}" name="Location" dataDxfId="229"/>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3C8656C-707D-48B3-B80E-2B36CA53A3FF}" name="Table31" displayName="Table31" ref="AJ1:AJ14" totalsRowShown="0" headerRowDxfId="228" dataDxfId="227">
  <autoFilter ref="AJ1:AJ14" xr:uid="{03C8656C-707D-48B3-B80E-2B36CA53A3FF}"/>
  <tableColumns count="1">
    <tableColumn id="1" xr3:uid="{1D769212-89D3-440A-A181-A8EFDF5DE7B6}" name="Products Related To" dataDxfId="226"/>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32763D3-4246-44CC-A1E6-91A53632C699}" name="Table34" displayName="Table34" ref="AK1:AK4" totalsRowShown="0" headerRowDxfId="225" dataDxfId="224">
  <autoFilter ref="AK1:AK4" xr:uid="{D32763D3-4246-44CC-A1E6-91A53632C699}"/>
  <tableColumns count="1">
    <tableColumn id="1" xr3:uid="{998DE8DD-8B6E-40BA-B1BF-C3A48AA25ABF}" name="Client Type" dataDxfId="22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150007E-1473-46B7-A963-46551849F08D}" name="Table35" displayName="Table35" ref="AL1:AL4" totalsRowShown="0" headerRowDxfId="222" dataDxfId="221">
  <autoFilter ref="AL1:AL4" xr:uid="{5150007E-1473-46B7-A963-46551849F08D}"/>
  <tableColumns count="1">
    <tableColumn id="1" xr3:uid="{9B5C9A2A-0BC7-4EDB-9B8F-3C0EC79A921A}" name="Token Classification" dataDxfId="220"/>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773487-ADF5-4910-9845-6BE9674D0A98}" name="Table1" displayName="Table1" ref="A1:Q20" totalsRowShown="0">
  <autoFilter ref="A1:Q20" xr:uid="{3F20AB67-7C1C-45DD-AACB-09D3CF79576C}"/>
  <tableColumns count="17">
    <tableColumn id="1" xr3:uid="{E5082E34-1DCE-4676-AA7E-28E8437CCA63}" name="LH Code" dataDxfId="219"/>
    <tableColumn id="2" xr3:uid="{C95ACBFE-C75C-4EEE-B7F8-F423778598FC}" name="FH Code"/>
    <tableColumn id="3" xr3:uid="{0C83E859-3E21-414E-BCB8-50E6A086CB0F}" name="LH Name"/>
    <tableColumn id="4" xr3:uid="{7DB7C0C7-B8AA-4EB0-911E-82341DC2376B}" name="Class"/>
    <tableColumn id="5" xr3:uid="{ED8189AF-D05C-40BC-BB24-F8869A17AF33}" name="MBR Registration Code"/>
    <tableColumn id="6" xr3:uid="{B74C35CB-0FF8-4121-A82A-51C9992E3BD5}" name="Execution"/>
    <tableColumn id="7" xr3:uid="{AF529D38-C56B-4607-9C4C-1B6F5CA02A48}" name="Placing"/>
    <tableColumn id="8" xr3:uid="{69F380CB-EAA5-4B6F-B951-4619CBA8E8B2}" name="Transfers"/>
    <tableColumn id="19" xr3:uid="{5AA1C2CB-5C04-4B18-B6F9-F5C3383C2D85}" name="RTO"/>
    <tableColumn id="9" xr3:uid="{4DE43C60-A36A-41FE-A181-83C746F21A60}" name="Investment Advice"/>
    <tableColumn id="10" xr3:uid="{BDCE18C9-E23E-4A77-89D7-0EF0B09E9A0C}" name="Portfolio Management"/>
    <tableColumn id="11" xr3:uid="{184D4EE8-948F-46A5-8F93-6567BF03105B}" name="Custody"/>
    <tableColumn id="12" xr3:uid="{1117DF29-47E5-4B5C-AECE-7E6FBDCA18A3}" name="Exchange for Funds"/>
    <tableColumn id="13" xr3:uid="{60E21700-5A07-4707-99FC-F52FD16FE6B8}" name="Exchange for CA"/>
    <tableColumn id="18" xr3:uid="{8921E74E-50E2-48FE-9C91-14D190293D20}" name="Trading Platform"/>
    <tableColumn id="15" xr3:uid="{964394CA-399C-449E-ABFA-9B7F148CA986}" name="LEI Codes"/>
    <tableColumn id="16" xr3:uid="{8284A4A0-2E8B-40C1-9CE4-DDA09C9F4B4C}" name="InfoStat Cod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3D6AEC-2A80-41FC-989D-946F52C08A63}" name="Table8" displayName="Table8" ref="F1:F2" totalsRowShown="0" headerRowDxfId="326" dataDxfId="325">
  <autoFilter ref="F1:F2" xr:uid="{4F3D6AEC-2A80-41FC-989D-946F52C08A63}"/>
  <tableColumns count="1">
    <tableColumn id="1" xr3:uid="{D6A3FB9A-878C-4521-B870-159DD365E435}" name="Capital Type" dataDxfId="3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3C3352-6F19-426A-A6E8-B19FDEB75DEF}" name="Table9" displayName="Table9" ref="G1:G4" totalsRowShown="0" headerRowDxfId="323" dataDxfId="322">
  <autoFilter ref="G1:G4" xr:uid="{2D3C3352-6F19-426A-A6E8-B19FDEB75DEF}"/>
  <tableColumns count="1">
    <tableColumn id="1" xr3:uid="{4664D2C7-9C90-48E8-90BD-AA99E40BCF52}" name="Holding Type" dataDxfId="32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B07E79-96BB-445C-A859-00C24C982A47}" name="Table10" displayName="Table10" ref="H1:H5" totalsRowShown="0" headerRowDxfId="320" dataDxfId="319">
  <autoFilter ref="H1:H5" xr:uid="{29B07E79-96BB-445C-A859-00C24C982A47}"/>
  <tableColumns count="1">
    <tableColumn id="1" xr3:uid="{7E6A7BFD-9BDC-4400-9F27-342940947C4E}" name="Class" dataDxfId="3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6C1956-22FE-4575-AB2B-9D0E5C5A3157}" name="Table11" displayName="Table11" ref="I1:I5" totalsRowShown="0" headerRowDxfId="317" dataDxfId="316">
  <autoFilter ref="I1:I5" xr:uid="{C76C1956-22FE-4575-AB2B-9D0E5C5A3157}"/>
  <tableColumns count="1">
    <tableColumn id="1" xr3:uid="{CDE5DBBD-F305-4154-A556-E845B7B3D683}" name="Initial Capital" dataDxfId="31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F8CBA2-B957-4B17-8C4A-4A4F784B4375}" name="Table13" displayName="Table13" ref="J1:J5" totalsRowShown="0" headerRowDxfId="314" dataDxfId="313">
  <autoFilter ref="J1:J5" xr:uid="{6DF8CBA2-B957-4B17-8C4A-4A4F784B4375}"/>
  <tableColumns count="1">
    <tableColumn id="1" xr3:uid="{14017E42-B9CA-4542-B594-BA822768DA9B}" name="Crypto transfers" dataDxfId="31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831F01-A9C3-4555-97EB-09E95303F063}" name="Table14" displayName="Table14" ref="K1:K22" totalsRowShown="0" headerRowDxfId="311" dataDxfId="310">
  <autoFilter ref="K1:K22" xr:uid="{31831F01-A9C3-4555-97EB-09E95303F063}"/>
  <tableColumns count="1">
    <tableColumn id="1" xr3:uid="{1EB463B8-F455-4C7A-B7E9-232ABA880F71}" name="VFA List" dataDxfId="30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0-11T11:59:21.44" personId="{A98685EC-075A-4170-B64F-FD708D27B00E}" id="{1EB112C9-D44F-4249-BE8E-978B5528FC19}">
    <text>Update this list</text>
  </threadedComment>
  <threadedComment ref="T1" dT="2024-10-21T07:01:57.76" personId="{A98685EC-075A-4170-B64F-FD708D27B00E}" id="{7BB64EBF-3D7C-46FB-8836-7EA620A2B569}">
    <text>To be updated</text>
  </threadedComment>
  <threadedComment ref="H5" dT="2024-10-11T11:59:11.90" personId="{A98685EC-075A-4170-B64F-FD708D27B00E}" id="{8426FA81-909E-4B90-B24F-D77C0F57855E}">
    <text>Remove class 4</text>
  </threadedComment>
</ThreadedComments>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 dockstate="right" visibility="0" width="525" row="2">
    <wetp:webextensionref xmlns:r="http://schemas.openxmlformats.org/officeDocument/2006/relationships" r:id="rId2"/>
  </wetp:taskpane>
</wetp:taskpanes>
</file>

<file path=xl/webextensions/webextension1.xml><?xml version="1.0" encoding="utf-8"?>
<we:webextension xmlns:we="http://schemas.microsoft.com/office/webextensions/webextension/2010/11" id="{9FC5C4B4-2FED-4B2F-985C-E26DB496D672}">
  <we:reference id="wa200005502" version="1.0.0.12" store="en-GB" storeType="OMEX"/>
  <we:alternateReferences>
    <we:reference id="wa200005502" version="1.0.0.12" store="wa200005502" storeType="OMEX"/>
  </we:alternateReferences>
  <we:properties>
    <we:property name="docId" value="&quot;JlUeyiXqbLwiOxLTqwzOr&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_xldudf_GPT_CREATE_PROMPT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2104E021-5449-4D90-96BD-6B8ECDDB3D6B}">
  <we:reference id="wa200007447" version="1.1.6.6" store="en-GB" storeType="OMEX"/>
  <we:alternateReferences>
    <we:reference id="wa200007447" version="1.1.6.6" store="wa200007447"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_xldudf_BOARDFLARE_EXEC</we:customFunctionIds>
        <we:customFunctionIds>_xldudf_BOARDFLARE_RUNPY</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cb.europa.eu/stats/policy_and_exchange_rates/euro_reference_exchange_rates/html/index.en.htm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mfsa.mt/wp-content/uploads/2021/07/VFASP-Wallet-Address-Form.csv"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comments" Target="../comments1.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microsoft.com/office/2017/10/relationships/threadedComment" Target="../threadedComments/threadedComment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 Id="rId3" Type="http://schemas.openxmlformats.org/officeDocument/2006/relationships/table" Target="../tables/table2.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0FA2-76EC-48A9-8936-CCF5B27E8CC9}">
  <sheetPr codeName="Sheet1">
    <tabColor rgb="FF0070C0"/>
  </sheetPr>
  <dimension ref="A1:Q43"/>
  <sheetViews>
    <sheetView tabSelected="1" zoomScale="98" workbookViewId="0"/>
  </sheetViews>
  <sheetFormatPr defaultColWidth="0" defaultRowHeight="14.5" customHeight="1" zeroHeight="1" x14ac:dyDescent="0.35"/>
  <cols>
    <col min="1" max="1" width="27.453125" style="17" customWidth="1"/>
    <col min="2" max="2" width="39.453125" style="18" customWidth="1"/>
    <col min="3" max="3" width="12.26953125" style="18" customWidth="1"/>
    <col min="4" max="4" width="18" style="6" customWidth="1"/>
    <col min="5" max="5" width="13.54296875" style="6" customWidth="1"/>
    <col min="6" max="6" width="1.453125" style="6" customWidth="1"/>
    <col min="7" max="7" width="9.54296875" style="6" customWidth="1"/>
    <col min="8" max="8" width="1.453125" style="5" customWidth="1"/>
    <col min="9" max="17" width="0" style="6" hidden="1" customWidth="1"/>
    <col min="18" max="16384" width="8.54296875" style="6" hidden="1"/>
  </cols>
  <sheetData>
    <row r="1" spans="1:17" ht="7.4" customHeight="1" x14ac:dyDescent="0.35">
      <c r="A1" s="2"/>
      <c r="B1" s="3"/>
      <c r="C1" s="3"/>
      <c r="D1" s="4"/>
      <c r="E1" s="4"/>
      <c r="F1" s="4"/>
      <c r="G1" s="4"/>
    </row>
    <row r="2" spans="1:17" ht="15.5" x14ac:dyDescent="0.35">
      <c r="A2" s="462" t="e" vm="1">
        <v>#VALUE!</v>
      </c>
      <c r="B2" s="7"/>
      <c r="C2" s="7"/>
      <c r="D2" s="8"/>
      <c r="E2" s="1"/>
      <c r="F2" s="1"/>
      <c r="G2" s="1"/>
    </row>
    <row r="3" spans="1:17" ht="15.5" x14ac:dyDescent="0.35">
      <c r="A3" s="462"/>
      <c r="B3" s="7"/>
      <c r="C3" s="7"/>
      <c r="D3" s="9"/>
      <c r="E3" s="1"/>
      <c r="F3" s="1"/>
      <c r="G3" s="1"/>
      <c r="K3" s="10"/>
      <c r="N3" s="10"/>
      <c r="Q3" s="10"/>
    </row>
    <row r="4" spans="1:17" ht="18" x14ac:dyDescent="0.35">
      <c r="A4" s="11"/>
      <c r="B4" s="463" t="s">
        <v>0</v>
      </c>
      <c r="C4" s="463"/>
      <c r="D4" s="463"/>
      <c r="E4" s="12"/>
      <c r="F4" s="12"/>
      <c r="G4" s="12"/>
    </row>
    <row r="5" spans="1:17" ht="7.4" customHeight="1" x14ac:dyDescent="0.4">
      <c r="A5" s="13"/>
      <c r="B5" s="3"/>
      <c r="C5" s="3"/>
      <c r="D5" s="1"/>
      <c r="E5" s="14"/>
      <c r="F5" s="14"/>
      <c r="G5" s="14"/>
    </row>
    <row r="6" spans="1:17" ht="18" x14ac:dyDescent="0.4">
      <c r="A6" s="11"/>
      <c r="B6" s="460" t="s">
        <v>1</v>
      </c>
      <c r="C6" s="460"/>
      <c r="D6" s="460"/>
      <c r="E6" s="14"/>
      <c r="F6" s="14"/>
      <c r="G6" s="14"/>
    </row>
    <row r="7" spans="1:17" ht="14.5" customHeight="1" x14ac:dyDescent="0.35">
      <c r="A7" s="15"/>
      <c r="B7" s="461"/>
      <c r="C7" s="461"/>
      <c r="D7" s="461"/>
      <c r="E7" s="16"/>
      <c r="F7" s="16"/>
      <c r="G7" s="15" t="s">
        <v>2</v>
      </c>
    </row>
    <row r="8" spans="1:17" x14ac:dyDescent="0.35"/>
    <row r="9" spans="1:17" x14ac:dyDescent="0.35">
      <c r="A9" s="19" t="s">
        <v>3</v>
      </c>
      <c r="B9" s="19" t="s">
        <v>4</v>
      </c>
      <c r="C9" s="448"/>
      <c r="D9" s="449"/>
      <c r="E9" s="450"/>
      <c r="F9" s="20" t="str">
        <f>IF(C9="","R","G")</f>
        <v>R</v>
      </c>
    </row>
    <row r="10" spans="1:17" x14ac:dyDescent="0.35">
      <c r="A10" s="19"/>
      <c r="B10" s="19"/>
      <c r="C10" s="19"/>
      <c r="F10" s="251"/>
    </row>
    <row r="11" spans="1:17" x14ac:dyDescent="0.35">
      <c r="A11" s="19" t="s">
        <v>5</v>
      </c>
      <c r="B11" s="19" t="s">
        <v>6</v>
      </c>
      <c r="C11" s="448"/>
      <c r="D11" s="449"/>
      <c r="E11" s="450"/>
      <c r="F11" s="20" t="str">
        <f>IF(C11="","R","G")</f>
        <v>R</v>
      </c>
    </row>
    <row r="12" spans="1:17" x14ac:dyDescent="0.35">
      <c r="A12" s="19"/>
      <c r="B12" s="19"/>
      <c r="C12" s="19"/>
      <c r="F12" s="251"/>
    </row>
    <row r="13" spans="1:17" x14ac:dyDescent="0.35">
      <c r="A13" s="19" t="s">
        <v>7</v>
      </c>
      <c r="B13" s="19" t="s">
        <v>8</v>
      </c>
      <c r="C13" s="457" t="str">
        <f>IFERROR(_xlfn.XLOOKUP(C11,LHName,LHCode),"")</f>
        <v/>
      </c>
      <c r="D13" s="457"/>
      <c r="E13" s="457"/>
      <c r="F13" s="251"/>
    </row>
    <row r="14" spans="1:17" x14ac:dyDescent="0.35">
      <c r="A14" s="19"/>
      <c r="B14" s="19"/>
      <c r="C14" s="19"/>
      <c r="D14" s="21"/>
      <c r="E14" s="21"/>
      <c r="F14" s="251"/>
    </row>
    <row r="15" spans="1:17" x14ac:dyDescent="0.35">
      <c r="A15" s="19" t="s">
        <v>9</v>
      </c>
      <c r="B15" s="19" t="s">
        <v>10</v>
      </c>
      <c r="C15" s="457" t="str">
        <f>IFERROR(_xlfn.XLOOKUP(C11,LHName,LHIDCode),"")</f>
        <v/>
      </c>
      <c r="D15" s="457"/>
      <c r="E15" s="457"/>
      <c r="F15" s="251"/>
    </row>
    <row r="16" spans="1:17" x14ac:dyDescent="0.35">
      <c r="A16" s="19"/>
      <c r="B16" s="19"/>
      <c r="C16" s="19"/>
      <c r="F16" s="251"/>
    </row>
    <row r="17" spans="1:7" x14ac:dyDescent="0.35">
      <c r="A17" s="19" t="s">
        <v>11</v>
      </c>
      <c r="B17" s="19" t="s">
        <v>12</v>
      </c>
      <c r="C17" s="457" t="str">
        <f>IFERROR(_xlfn.XLOOKUP(C11,LHName,MBRCode),"")</f>
        <v/>
      </c>
      <c r="D17" s="457"/>
      <c r="E17" s="457"/>
      <c r="F17" s="251"/>
    </row>
    <row r="18" spans="1:7" hidden="1" x14ac:dyDescent="0.35">
      <c r="A18" s="19"/>
      <c r="B18" s="19"/>
      <c r="C18" s="19"/>
      <c r="F18" s="251"/>
    </row>
    <row r="19" spans="1:7" hidden="1" x14ac:dyDescent="0.35">
      <c r="A19" s="19" t="s">
        <v>13</v>
      </c>
      <c r="B19" s="19" t="s">
        <v>14</v>
      </c>
      <c r="C19" s="457" t="str">
        <f>IFERROR(_xlfn.XLOOKUP(C11,LHName,InfoStat_Code),"")</f>
        <v/>
      </c>
      <c r="D19" s="457"/>
      <c r="E19" s="457"/>
      <c r="F19" s="251"/>
    </row>
    <row r="20" spans="1:7" x14ac:dyDescent="0.35">
      <c r="A20" s="19"/>
      <c r="B20" s="19"/>
      <c r="C20" s="19"/>
      <c r="F20" s="251"/>
    </row>
    <row r="21" spans="1:7" x14ac:dyDescent="0.35">
      <c r="A21" s="19" t="s">
        <v>15</v>
      </c>
      <c r="B21" s="19" t="s">
        <v>16</v>
      </c>
      <c r="C21" s="457" t="str">
        <f>IFERROR(_xlfn.XLOOKUP(C11,LHName,LEI_Codes),"")</f>
        <v/>
      </c>
      <c r="D21" s="457"/>
      <c r="E21" s="457"/>
      <c r="F21" s="251"/>
    </row>
    <row r="22" spans="1:7" x14ac:dyDescent="0.35">
      <c r="A22" s="19"/>
      <c r="B22" s="19"/>
      <c r="C22" s="19"/>
      <c r="F22" s="251"/>
    </row>
    <row r="23" spans="1:7" x14ac:dyDescent="0.35">
      <c r="A23" s="19" t="s">
        <v>17</v>
      </c>
      <c r="B23" s="19" t="s">
        <v>18</v>
      </c>
      <c r="C23" s="457" t="str">
        <f>IFERROR(_xlfn.XLOOKUP(C11,LHName,LicClass),"")</f>
        <v/>
      </c>
      <c r="D23" s="457"/>
      <c r="E23" s="457"/>
      <c r="F23" s="251"/>
    </row>
    <row r="24" spans="1:7" x14ac:dyDescent="0.35">
      <c r="A24" s="19"/>
      <c r="B24" s="19"/>
      <c r="C24" s="19"/>
    </row>
    <row r="25" spans="1:7" x14ac:dyDescent="0.35">
      <c r="A25" s="19"/>
      <c r="B25" s="19"/>
      <c r="C25" s="19" t="s">
        <v>19</v>
      </c>
      <c r="D25" s="19" t="s">
        <v>20</v>
      </c>
      <c r="E25" s="19" t="s">
        <v>21</v>
      </c>
    </row>
    <row r="26" spans="1:7" x14ac:dyDescent="0.35">
      <c r="A26" s="19" t="s">
        <v>22</v>
      </c>
      <c r="B26" s="19" t="s">
        <v>23</v>
      </c>
      <c r="C26" s="392"/>
      <c r="D26" s="393"/>
      <c r="E26" s="392"/>
      <c r="F26" s="366" t="str">
        <f>IF(COUNTA(C26:E26)&lt;&gt;3,"R","G")</f>
        <v>R</v>
      </c>
      <c r="G26" s="420" t="str">
        <f>IF(COUNTA(C26:E26)&lt;&gt;3,"",
   DATE(VALUE(E26), MATCH(TRIM(D26),{"January","February","March","April","May","June","July","August","September","October","November","December"},0), VALUE(C26))
)</f>
        <v/>
      </c>
    </row>
    <row r="27" spans="1:7" x14ac:dyDescent="0.35">
      <c r="A27" s="19" t="s">
        <v>24</v>
      </c>
      <c r="B27" s="19" t="s">
        <v>25</v>
      </c>
      <c r="C27" s="392"/>
      <c r="D27" s="393"/>
      <c r="E27" s="392"/>
      <c r="F27" s="366" t="str">
        <f>IF(COUNTA(C27:E27)&lt;&gt;3,"R","G")</f>
        <v>R</v>
      </c>
      <c r="G27" s="420" t="str">
        <f>IF(COUNTA(C27:E27)&lt;&gt;3,"",
   DATE(VALUE(E27), MATCH(TRIM(D27),{"January","February","March","April","May","June","July","August","September","October","November","December"},0), VALUE(C27))
)</f>
        <v/>
      </c>
    </row>
    <row r="28" spans="1:7" x14ac:dyDescent="0.35">
      <c r="A28" s="19"/>
      <c r="F28" s="251"/>
    </row>
    <row r="29" spans="1:7" ht="14.5" customHeight="1" x14ac:dyDescent="0.35">
      <c r="A29" s="19" t="s">
        <v>26</v>
      </c>
      <c r="B29" s="22" t="s">
        <v>27</v>
      </c>
      <c r="C29" s="458" t="str">
        <f>IF(OR(G26="",G27=""),"", (YEAR(G27)-YEAR(G26))*12 + MONTH(G27) - MONTH(G26) + 1)</f>
        <v/>
      </c>
      <c r="D29" s="458"/>
      <c r="E29" s="458"/>
      <c r="F29" s="20" t="str">
        <f>IF(C29="","R",IF(OR(AND(C9="Interim Return",C29=12),AND(OR(C9="Annual Return",C9="Audited Annual Return"),C29&lt;&gt;12)),"Y","G"))</f>
        <v>R</v>
      </c>
    </row>
    <row r="30" spans="1:7" x14ac:dyDescent="0.35">
      <c r="A30" s="19"/>
      <c r="F30" s="251"/>
    </row>
    <row r="31" spans="1:7" x14ac:dyDescent="0.35">
      <c r="A31" s="19" t="s">
        <v>28</v>
      </c>
      <c r="B31" s="18" t="s">
        <v>29</v>
      </c>
      <c r="C31" s="448"/>
      <c r="D31" s="449"/>
      <c r="E31" s="450"/>
      <c r="F31" s="20" t="str">
        <f>IF(C31="","R","G")</f>
        <v>R</v>
      </c>
    </row>
    <row r="32" spans="1:7" x14ac:dyDescent="0.35">
      <c r="A32" s="19"/>
      <c r="F32" s="252"/>
    </row>
    <row r="33" spans="1:7" ht="43.5" customHeight="1" x14ac:dyDescent="0.35">
      <c r="A33" s="19" t="s">
        <v>30</v>
      </c>
      <c r="B33" s="22" t="s">
        <v>31</v>
      </c>
      <c r="C33" s="445"/>
      <c r="D33" s="446"/>
      <c r="E33" s="447"/>
      <c r="F33" s="20" t="str">
        <f>IF(OR(C33="", AND(IF(C31&lt;&gt;"EUR",C33=1)), AND(C31="EUR",C33&lt;&gt;1)),"R","G")</f>
        <v>R</v>
      </c>
    </row>
    <row r="34" spans="1:7" ht="30" customHeight="1" x14ac:dyDescent="0.35">
      <c r="A34" s="19"/>
      <c r="B34" s="459" t="s">
        <v>32</v>
      </c>
      <c r="C34" s="459"/>
      <c r="D34" s="459"/>
      <c r="E34" s="459"/>
      <c r="F34" s="251"/>
    </row>
    <row r="35" spans="1:7" x14ac:dyDescent="0.35">
      <c r="A35" s="19"/>
      <c r="F35" s="252"/>
    </row>
    <row r="36" spans="1:7" x14ac:dyDescent="0.35">
      <c r="A36" s="19" t="s">
        <v>33</v>
      </c>
      <c r="B36" s="18" t="s">
        <v>34</v>
      </c>
      <c r="C36" s="448"/>
      <c r="D36" s="449"/>
      <c r="E36" s="450"/>
      <c r="F36" s="20" t="str">
        <f>IF(C36="","R","G")</f>
        <v>R</v>
      </c>
    </row>
    <row r="37" spans="1:7" ht="7.4" customHeight="1" x14ac:dyDescent="0.35">
      <c r="A37" s="19"/>
      <c r="F37" s="251"/>
    </row>
    <row r="38" spans="1:7" x14ac:dyDescent="0.35">
      <c r="A38" s="19" t="s">
        <v>35</v>
      </c>
      <c r="B38" s="18" t="s">
        <v>36</v>
      </c>
      <c r="C38" s="451"/>
      <c r="D38" s="452"/>
      <c r="E38" s="453"/>
      <c r="F38" s="20" t="str">
        <f>IF(C38="","R","G")</f>
        <v>R</v>
      </c>
    </row>
    <row r="39" spans="1:7" x14ac:dyDescent="0.35">
      <c r="A39" s="19" t="s">
        <v>37</v>
      </c>
      <c r="B39" s="18" t="s">
        <v>38</v>
      </c>
      <c r="C39" s="454"/>
      <c r="D39" s="455"/>
      <c r="E39" s="456"/>
      <c r="F39" s="20" t="str">
        <f>IF(C39="","R","G")</f>
        <v>R</v>
      </c>
    </row>
    <row r="40" spans="1:7" ht="7.4" customHeight="1" x14ac:dyDescent="0.35">
      <c r="A40" s="19"/>
      <c r="D40" s="250"/>
      <c r="E40" s="250"/>
      <c r="F40" s="20"/>
    </row>
    <row r="41" spans="1:7" ht="7.4" customHeight="1" x14ac:dyDescent="0.35">
      <c r="A41" s="19"/>
      <c r="D41" s="250"/>
      <c r="E41" s="250"/>
      <c r="F41" s="20"/>
    </row>
    <row r="42" spans="1:7" ht="7.4" customHeight="1" x14ac:dyDescent="0.35">
      <c r="A42" s="23"/>
      <c r="B42" s="24"/>
      <c r="C42" s="24"/>
      <c r="D42" s="24"/>
      <c r="E42" s="24"/>
      <c r="F42" s="24"/>
      <c r="G42" s="24"/>
    </row>
    <row r="43" spans="1:7" hidden="1" x14ac:dyDescent="0.35">
      <c r="D43" s="25"/>
    </row>
  </sheetData>
  <sheetProtection algorithmName="SHA-512" hashValue="YN+JafGgGbWzBravJsC70EOlCS3P31uexOnNOyxiv7VzYEPMspGJRdIWqi5rem4ILMjOWE6e99Zz4VJ8H4+0FQ==" saltValue="FqHryDlt8Otn2imwyDAieQ==" spinCount="100000" sheet="1" objects="1" scenarios="1"/>
  <mergeCells count="19">
    <mergeCell ref="B6:D6"/>
    <mergeCell ref="B7:D7"/>
    <mergeCell ref="C9:E9"/>
    <mergeCell ref="C11:E11"/>
    <mergeCell ref="A2:A3"/>
    <mergeCell ref="B4:D4"/>
    <mergeCell ref="C13:E13"/>
    <mergeCell ref="C15:E15"/>
    <mergeCell ref="C17:E17"/>
    <mergeCell ref="C19:E19"/>
    <mergeCell ref="C21:E21"/>
    <mergeCell ref="C33:E33"/>
    <mergeCell ref="C36:E36"/>
    <mergeCell ref="C38:E38"/>
    <mergeCell ref="C39:E39"/>
    <mergeCell ref="C23:E23"/>
    <mergeCell ref="C29:E29"/>
    <mergeCell ref="C31:E31"/>
    <mergeCell ref="B34:E34"/>
  </mergeCells>
  <conditionalFormatting sqref="B7:D7">
    <cfRule type="expression" dxfId="218" priority="433">
      <formula>OR($C$29=3,$C$29=9)</formula>
    </cfRule>
    <cfRule type="expression" dxfId="217" priority="434">
      <formula>OR($C$29&lt;&gt;3,$C$29&lt;&gt;9)</formula>
    </cfRule>
  </conditionalFormatting>
  <conditionalFormatting sqref="D8">
    <cfRule type="expression" dxfId="216" priority="1">
      <formula>ISNUMBER(SEARCH("G",A1))</formula>
    </cfRule>
  </conditionalFormatting>
  <conditionalFormatting sqref="F1:F1048576">
    <cfRule type="cellIs" dxfId="215" priority="2" operator="equal">
      <formula>"Y"</formula>
    </cfRule>
    <cfRule type="cellIs" dxfId="214" priority="5" operator="equal">
      <formula>"R"</formula>
    </cfRule>
    <cfRule type="cellIs" dxfId="213" priority="6" operator="equal">
      <formula>"G"</formula>
    </cfRule>
  </conditionalFormatting>
  <dataValidations count="10">
    <dataValidation type="custom" allowBlank="1" showInputMessage="1" showErrorMessage="1" error="Please ensure that a valid email address has been provided, and that no space has been entered after the email. " sqref="C39 D40:E41" xr:uid="{C6BAB0CB-D8E1-417A-AC34-CBE323D5B963}">
      <formula1>AND(ISERROR(FIND(" ",C39)),LEN(C39)-LEN(SUBSTITUTE(C39,"@",""))=1,IFERROR(SEARCH("@",C39)&lt;SEARCH(".",C39,SEARCH("@",C39)),0),ISERROR(FIND(",",C39)),NOT(IFERROR(SEARCH(".",C39,SEARCH("@",C39))-SEARCH("@",C39),0)=1),LEFT(C39,1)&lt;&gt;".",RIGHT(C39,1)&lt;&gt;".")</formula1>
    </dataValidation>
    <dataValidation type="custom" operator="greaterThan" allowBlank="1" showInputMessage="1" showErrorMessage="1" sqref="C38" xr:uid="{CACF256C-46ED-4BB6-A03C-A6CEE6F8C4A2}">
      <formula1>ISTEXT(C38)</formula1>
    </dataValidation>
    <dataValidation type="list" allowBlank="1" showInputMessage="1" showErrorMessage="1" sqref="C31" xr:uid="{471EF067-7E8B-4E4E-A1DC-EE2188F7813E}">
      <formula1>RepCurrency</formula1>
    </dataValidation>
    <dataValidation type="list" allowBlank="1" showInputMessage="1" showErrorMessage="1" sqref="C36" xr:uid="{A751DE70-525B-4DA6-85E2-47B5110280DC}">
      <formula1>AccFramework</formula1>
    </dataValidation>
    <dataValidation type="list" allowBlank="1" showInputMessage="1" showErrorMessage="1" sqref="C9" xr:uid="{33B1D889-4192-4D79-A131-D8B86B76FD69}">
      <formula1>DocumentType</formula1>
    </dataValidation>
    <dataValidation type="list" allowBlank="1" showInputMessage="1" showErrorMessage="1" sqref="C11" xr:uid="{D2F5B366-81A6-4230-9972-66CD05E80B1F}">
      <formula1>LHName</formula1>
    </dataValidation>
    <dataValidation type="decimal" allowBlank="1" showInputMessage="1" showErrorMessage="1" prompt="The reporting currency should be the base currency, ex: USD/EUR." sqref="C33" xr:uid="{05789FB2-A1EA-4DA1-9FBC-A5376E386F28}">
      <formula1>0</formula1>
      <formula2>100</formula2>
    </dataValidation>
    <dataValidation type="list" allowBlank="1" showInputMessage="1" showErrorMessage="1" sqref="D26:D27" xr:uid="{37E7EDB5-593A-42C4-8577-A95A31A3DB1A}">
      <formula1>Months</formula1>
    </dataValidation>
    <dataValidation type="whole" allowBlank="1" showInputMessage="1" showErrorMessage="1" sqref="C26:C27" xr:uid="{DAE20ADF-86B8-47F2-9288-90CF18248C9E}">
      <formula1>1</formula1>
      <formula2>31</formula2>
    </dataValidation>
    <dataValidation type="whole" allowBlank="1" showInputMessage="1" showErrorMessage="1" sqref="E26:E27" xr:uid="{EE75C5F2-887A-4EF5-8567-F4902BB5ADB9}">
      <formula1>1900</formula1>
      <formula2>2050</formula2>
    </dataValidation>
  </dataValidations>
  <hyperlinks>
    <hyperlink ref="B34:E34" r:id="rId1" display="Please ensure that the exchange rate is quoted from the ECB's website, and the reporting currency is used as a base currency." xr:uid="{92AAE828-E6AC-4326-AF12-5B6F2D7AD71D}"/>
  </hyperlinks>
  <pageMargins left="0.7" right="0.7" top="0.75" bottom="0.75" header="0.3" footer="0.3"/>
  <headerFooter>
    <oddHeader>&amp;R&amp;"Calibri"&amp;10&amp;K000000 MFSA-RESTRICTED&amp;1#_x000D_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0D8-DA98-40AA-AB68-94ABCB480A51}">
  <sheetPr codeName="Sheet10"/>
  <dimension ref="A1:I96"/>
  <sheetViews>
    <sheetView topLeftCell="A62" zoomScale="70" zoomScaleNormal="70" workbookViewId="0">
      <selection activeCell="F95" sqref="F95:G96"/>
    </sheetView>
  </sheetViews>
  <sheetFormatPr defaultRowHeight="14.5" x14ac:dyDescent="0.35"/>
  <cols>
    <col min="6" max="6" width="11.7265625" customWidth="1"/>
    <col min="7" max="7" width="43.54296875" customWidth="1"/>
  </cols>
  <sheetData>
    <row r="1" spans="1:8"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5211</v>
      </c>
      <c r="F1" t="s">
        <v>5151</v>
      </c>
      <c r="G1" t="s">
        <v>545</v>
      </c>
      <c r="H1" s="431">
        <f>'Balance Sheet'!F15</f>
        <v>0</v>
      </c>
    </row>
    <row r="2" spans="1:8"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5211</v>
      </c>
      <c r="F2" t="s">
        <v>5212</v>
      </c>
      <c r="G2" t="s">
        <v>5152</v>
      </c>
      <c r="H2" s="431">
        <f>'Balance Sheet'!J15</f>
        <v>0</v>
      </c>
    </row>
    <row r="3" spans="1:8"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5211</v>
      </c>
      <c r="F3" t="s">
        <v>5153</v>
      </c>
      <c r="G3" t="s">
        <v>549</v>
      </c>
      <c r="H3" s="431">
        <f>'Balance Sheet'!F16</f>
        <v>0</v>
      </c>
    </row>
    <row r="4" spans="1:8"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5211</v>
      </c>
      <c r="F4" t="s">
        <v>5154</v>
      </c>
      <c r="G4" t="s">
        <v>557</v>
      </c>
      <c r="H4" s="431">
        <f>'Balance Sheet'!F17</f>
        <v>0</v>
      </c>
    </row>
    <row r="5" spans="1:8"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5211</v>
      </c>
      <c r="F5" t="s">
        <v>5155</v>
      </c>
      <c r="G5" t="s">
        <v>559</v>
      </c>
      <c r="H5" s="431">
        <f>'Balance Sheet'!F18</f>
        <v>0</v>
      </c>
    </row>
    <row r="6" spans="1:8"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5211</v>
      </c>
      <c r="F6" t="s">
        <v>5156</v>
      </c>
      <c r="G6" t="s">
        <v>570</v>
      </c>
      <c r="H6" s="431">
        <f>'Balance Sheet'!F19</f>
        <v>0</v>
      </c>
    </row>
    <row r="7" spans="1:8"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5211</v>
      </c>
      <c r="F7" t="s">
        <v>5157</v>
      </c>
      <c r="G7" t="s">
        <v>575</v>
      </c>
      <c r="H7" s="431">
        <f>'Balance Sheet'!F20</f>
        <v>0</v>
      </c>
    </row>
    <row r="8" spans="1:8"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5211</v>
      </c>
      <c r="F8" t="s">
        <v>5158</v>
      </c>
      <c r="G8" t="s">
        <v>580</v>
      </c>
      <c r="H8" s="431">
        <f>'Balance Sheet'!F21</f>
        <v>0</v>
      </c>
    </row>
    <row r="9" spans="1:8"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5211</v>
      </c>
      <c r="F9" t="s">
        <v>5159</v>
      </c>
      <c r="G9" t="s">
        <v>593</v>
      </c>
      <c r="H9" s="431">
        <f>'Balance Sheet'!F22</f>
        <v>0</v>
      </c>
    </row>
    <row r="10" spans="1:8"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5211</v>
      </c>
      <c r="F10" t="s">
        <v>5160</v>
      </c>
      <c r="G10" t="s">
        <v>5161</v>
      </c>
      <c r="H10" s="431">
        <f>'Balance Sheet'!F23</f>
        <v>0</v>
      </c>
    </row>
    <row r="11" spans="1:8"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5211</v>
      </c>
      <c r="F11" t="s">
        <v>5163</v>
      </c>
      <c r="G11" t="s">
        <v>5164</v>
      </c>
      <c r="H11" s="431">
        <f>'Balance Sheet'!F27</f>
        <v>0</v>
      </c>
    </row>
    <row r="12" spans="1:8"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5211</v>
      </c>
      <c r="F12" t="s">
        <v>5213</v>
      </c>
      <c r="G12" t="s">
        <v>5165</v>
      </c>
      <c r="H12" s="431">
        <f>'Balance Sheet'!J27</f>
        <v>0</v>
      </c>
    </row>
    <row r="13" spans="1:8"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5211</v>
      </c>
      <c r="F13" t="s">
        <v>5166</v>
      </c>
      <c r="G13" t="s">
        <v>557</v>
      </c>
      <c r="H13" s="431">
        <f>'Balance Sheet'!F28</f>
        <v>0</v>
      </c>
    </row>
    <row r="14" spans="1:8"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5211</v>
      </c>
      <c r="F14" t="s">
        <v>5167</v>
      </c>
      <c r="G14" t="s">
        <v>559</v>
      </c>
      <c r="H14" s="431">
        <f>'Balance Sheet'!F29</f>
        <v>0</v>
      </c>
    </row>
    <row r="15" spans="1:8"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5211</v>
      </c>
      <c r="F15" t="s">
        <v>5168</v>
      </c>
      <c r="G15" t="s">
        <v>570</v>
      </c>
      <c r="H15" s="431">
        <f>'Balance Sheet'!F30</f>
        <v>0</v>
      </c>
    </row>
    <row r="16" spans="1:8"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5211</v>
      </c>
      <c r="F16" t="s">
        <v>5169</v>
      </c>
      <c r="G16" t="s">
        <v>622</v>
      </c>
      <c r="H16" s="431">
        <f>'Balance Sheet'!F31</f>
        <v>0</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5211</v>
      </c>
      <c r="F17" t="s">
        <v>5170</v>
      </c>
      <c r="G17" t="s">
        <v>575</v>
      </c>
      <c r="H17" s="431">
        <f>'Balance Sheet'!F32</f>
        <v>0</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5211</v>
      </c>
      <c r="F18" t="s">
        <v>5171</v>
      </c>
      <c r="G18" t="s">
        <v>625</v>
      </c>
      <c r="H18" s="431">
        <f>'Balance Sheet'!F33</f>
        <v>0</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5211</v>
      </c>
      <c r="F19" t="s">
        <v>5172</v>
      </c>
      <c r="G19" t="s">
        <v>593</v>
      </c>
      <c r="H19" s="431">
        <f>'Balance Sheet'!F34</f>
        <v>0</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5211</v>
      </c>
      <c r="F20" t="s">
        <v>5173</v>
      </c>
      <c r="G20" t="s">
        <v>639</v>
      </c>
      <c r="H20" s="431">
        <f>'Balance Sheet'!F35</f>
        <v>0</v>
      </c>
      <c r="I20" t="str">
        <f>'Balance Sheet'!K38</f>
        <v>G</v>
      </c>
    </row>
    <row r="21" spans="1:9" s="382" customFormat="1"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5211</v>
      </c>
      <c r="F21" t="s">
        <v>5174</v>
      </c>
      <c r="G21" t="s">
        <v>5175</v>
      </c>
      <c r="H21" s="431">
        <f>'Balance Sheet'!F36</f>
        <v>0</v>
      </c>
      <c r="I21"/>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5211</v>
      </c>
      <c r="F22" t="s">
        <v>5176</v>
      </c>
      <c r="G22" t="s">
        <v>5177</v>
      </c>
      <c r="H22" s="431">
        <f>'Balance Sheet'!J38</f>
        <v>0</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5211</v>
      </c>
      <c r="F23" t="s">
        <v>5180</v>
      </c>
      <c r="G23" t="s">
        <v>696</v>
      </c>
      <c r="H23" s="431">
        <f>'Balance Sheet'!F46</f>
        <v>0</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5211</v>
      </c>
      <c r="F24" t="s">
        <v>5214</v>
      </c>
      <c r="G24" t="s">
        <v>5181</v>
      </c>
      <c r="H24" s="431">
        <f>'Balance Sheet'!J46</f>
        <v>0</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5211</v>
      </c>
      <c r="F25" t="s">
        <v>5182</v>
      </c>
      <c r="G25" t="s">
        <v>698</v>
      </c>
      <c r="H25" s="431">
        <f>'Balance Sheet'!F47</f>
        <v>0</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5211</v>
      </c>
      <c r="F26" t="s">
        <v>5183</v>
      </c>
      <c r="G26" t="s">
        <v>700</v>
      </c>
      <c r="H26" s="431">
        <f>'Balance Sheet'!F48</f>
        <v>0</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5211</v>
      </c>
      <c r="F27" t="s">
        <v>5184</v>
      </c>
      <c r="G27" t="s">
        <v>702</v>
      </c>
      <c r="H27" s="431">
        <f>'Balance Sheet'!F49</f>
        <v>0</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5211</v>
      </c>
      <c r="F28" t="s">
        <v>5185</v>
      </c>
      <c r="G28" t="s">
        <v>2779</v>
      </c>
      <c r="H28" s="431">
        <f>'Balance Sheet'!F50</f>
        <v>0</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5211</v>
      </c>
      <c r="F29" t="s">
        <v>5186</v>
      </c>
      <c r="G29" t="s">
        <v>5187</v>
      </c>
      <c r="H29" s="431">
        <f>'Balance Sheet'!E51</f>
        <v>0</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5211</v>
      </c>
      <c r="F30" t="s">
        <v>5188</v>
      </c>
      <c r="G30" t="s">
        <v>5189</v>
      </c>
      <c r="H30" s="431">
        <f>'Balance Sheet'!E52</f>
        <v>0</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5211</v>
      </c>
      <c r="F31" t="s">
        <v>5190</v>
      </c>
      <c r="G31" t="s">
        <v>5191</v>
      </c>
      <c r="H31" s="431">
        <f>'Balance Sheet'!E53</f>
        <v>0</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5211</v>
      </c>
      <c r="F32" t="s">
        <v>5192</v>
      </c>
      <c r="G32" t="s">
        <v>715</v>
      </c>
      <c r="H32" s="431">
        <f>'Balance Sheet'!F54</f>
        <v>0</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5211</v>
      </c>
      <c r="F33" t="s">
        <v>5193</v>
      </c>
      <c r="G33" t="s">
        <v>721</v>
      </c>
      <c r="H33" s="431">
        <f>'Balance Sheet'!J56</f>
        <v>0</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5211</v>
      </c>
      <c r="F34" t="s">
        <v>5194</v>
      </c>
      <c r="G34" t="s">
        <v>646</v>
      </c>
      <c r="H34" s="431">
        <f>'Balance Sheet'!F64</f>
        <v>0</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5211</v>
      </c>
      <c r="F35" t="s">
        <v>5215</v>
      </c>
      <c r="G35" t="s">
        <v>5195</v>
      </c>
      <c r="H35" s="431">
        <f>'Balance Sheet'!J64</f>
        <v>0</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5211</v>
      </c>
      <c r="F36" t="s">
        <v>5196</v>
      </c>
      <c r="G36" t="s">
        <v>653</v>
      </c>
      <c r="H36" s="431">
        <f>'Balance Sheet'!F65</f>
        <v>0</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5211</v>
      </c>
      <c r="F37" t="s">
        <v>5197</v>
      </c>
      <c r="G37" t="s">
        <v>655</v>
      </c>
      <c r="H37" s="431">
        <f>'Balance Sheet'!F66</f>
        <v>0</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5211</v>
      </c>
      <c r="F38" t="s">
        <v>5198</v>
      </c>
      <c r="G38" t="s">
        <v>660</v>
      </c>
      <c r="H38" s="431">
        <f>'Balance Sheet'!F67</f>
        <v>0</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5211</v>
      </c>
      <c r="F39" t="s">
        <v>5200</v>
      </c>
      <c r="G39" t="s">
        <v>646</v>
      </c>
      <c r="H39" s="431">
        <f>'Balance Sheet'!F72</f>
        <v>0</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5211</v>
      </c>
      <c r="F40" t="s">
        <v>5216</v>
      </c>
      <c r="G40" t="s">
        <v>5201</v>
      </c>
      <c r="H40" s="431">
        <f>'Balance Sheet'!J72</f>
        <v>0</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5211</v>
      </c>
      <c r="F41" t="s">
        <v>5202</v>
      </c>
      <c r="G41" t="s">
        <v>653</v>
      </c>
      <c r="H41" s="431">
        <f>'Balance Sheet'!F73</f>
        <v>0</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5211</v>
      </c>
      <c r="F42" t="s">
        <v>5203</v>
      </c>
      <c r="G42" t="s">
        <v>655</v>
      </c>
      <c r="H42" s="431">
        <f>'Balance Sheet'!F74</f>
        <v>0</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5211</v>
      </c>
      <c r="F43" t="s">
        <v>5204</v>
      </c>
      <c r="G43" t="s">
        <v>660</v>
      </c>
      <c r="H43" s="431">
        <f>'Balance Sheet'!F75</f>
        <v>0</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5211</v>
      </c>
      <c r="F44" t="s">
        <v>5205</v>
      </c>
      <c r="G44" t="s">
        <v>690</v>
      </c>
      <c r="H44" s="431">
        <f>'Balance Sheet'!F76</f>
        <v>0</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5211</v>
      </c>
      <c r="F45" t="s">
        <v>5207</v>
      </c>
      <c r="G45" t="s">
        <v>5208</v>
      </c>
      <c r="H45" s="431">
        <f>'Balance Sheet'!J79</f>
        <v>0</v>
      </c>
      <c r="I45" t="str">
        <f>'Balance Sheet'!K81</f>
        <v>G</v>
      </c>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5211</v>
      </c>
      <c r="F46" t="s">
        <v>5209</v>
      </c>
      <c r="G46" t="s">
        <v>5210</v>
      </c>
      <c r="H46" s="431">
        <f>'Balance Sheet'!J81</f>
        <v>0</v>
      </c>
    </row>
    <row r="47" spans="1:9" s="382" customFormat="1" x14ac:dyDescent="0.35">
      <c r="A47" s="382" t="str">
        <f>IF(CoverSheet!$C$9="Annual Return","AR",IF(CoverSheet!$C$9="Interim Return","IR",IF(CoverSheet!$C$9="Audited Annual Return","AAR","")))</f>
        <v/>
      </c>
      <c r="B47" s="382" t="str">
        <f>CoverSheet!$G$7</f>
        <v>v:25-03-c</v>
      </c>
      <c r="C47" s="382" t="str">
        <f>IF(CoverSheet!$C$29=3,"Q1",IF(CoverSheet!$C$29=6,"Q2",IF(CoverSheet!$C$29=9,"Q3",IF(AND(CoverSheet!$C$29=12,A47="AR"),"Q4","Q4A"))))</f>
        <v>Q4A</v>
      </c>
      <c r="D47" s="382" t="str">
        <f>CoverSheet!$C$15</f>
        <v/>
      </c>
      <c r="E47" s="382" t="s">
        <v>5211</v>
      </c>
      <c r="F47" s="382" t="s">
        <v>5199</v>
      </c>
      <c r="G47" s="382" t="s">
        <v>672</v>
      </c>
      <c r="H47" s="419">
        <f>'Balance Sheet'!F68</f>
        <v>0</v>
      </c>
    </row>
    <row r="48" spans="1:9" s="382" customFormat="1" x14ac:dyDescent="0.35">
      <c r="A48" s="382" t="str">
        <f>IF(CoverSheet!$C$9="Annual Return","AR",IF(CoverSheet!$C$9="Interim Return","IR",IF(CoverSheet!$C$9="Audited Annual Return","AAR","")))</f>
        <v/>
      </c>
      <c r="B48" s="382" t="str">
        <f>CoverSheet!$G$7</f>
        <v>v:25-03-c</v>
      </c>
      <c r="C48" s="382" t="str">
        <f>IF(CoverSheet!$C$29=3,"Q1",IF(CoverSheet!$C$29=6,"Q2",IF(CoverSheet!$C$29=9,"Q3",IF(AND(CoverSheet!$C$29=12,A48="AR"),"Q4","Q4A"))))</f>
        <v>Q4A</v>
      </c>
      <c r="D48" s="382" t="str">
        <f>CoverSheet!$C$15</f>
        <v/>
      </c>
      <c r="E48" s="382" t="s">
        <v>5211</v>
      </c>
      <c r="F48" s="382" t="s">
        <v>5206</v>
      </c>
      <c r="G48" s="382" t="s">
        <v>692</v>
      </c>
      <c r="H48" s="419">
        <f>'Balance Sheet'!F77</f>
        <v>0</v>
      </c>
    </row>
    <row r="49" spans="1:9" s="381"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5211</v>
      </c>
      <c r="F49" t="s">
        <v>5217</v>
      </c>
      <c r="G49" t="str">
        <f t="shared" ref="G49:G68" si="0">_xlfn.CONCAT(G1, " - Euro")</f>
        <v>Property, plant and equipment - Euro</v>
      </c>
      <c r="H49" s="431">
        <f>H1*CoverSheet!$C$33</f>
        <v>0</v>
      </c>
      <c r="I49"/>
    </row>
    <row r="50" spans="1:9" s="381" customFormat="1"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5211</v>
      </c>
      <c r="F50" t="s">
        <v>5218</v>
      </c>
      <c r="G50" t="str">
        <f t="shared" si="0"/>
        <v>Total Non-Current Assets - Euro</v>
      </c>
      <c r="H50" s="431">
        <f>H2*CoverSheet!$C$33</f>
        <v>0</v>
      </c>
      <c r="I50"/>
    </row>
    <row r="51" spans="1:9" s="381"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5211</v>
      </c>
      <c r="F51" t="s">
        <v>5219</v>
      </c>
      <c r="G51" t="str">
        <f t="shared" si="0"/>
        <v>Intangible Assets - Euro</v>
      </c>
      <c r="H51" s="431">
        <f>H3*CoverSheet!$C$33</f>
        <v>0</v>
      </c>
      <c r="I51"/>
    </row>
    <row r="52" spans="1:9" s="381" customFormat="1"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5211</v>
      </c>
      <c r="F52" t="s">
        <v>5220</v>
      </c>
      <c r="G52" t="str">
        <f t="shared" si="0"/>
        <v>Right-of-use Assets - Euro</v>
      </c>
      <c r="H52" s="431">
        <f>H4*CoverSheet!$C$33</f>
        <v>0</v>
      </c>
      <c r="I52"/>
    </row>
    <row r="53" spans="1:9" s="381" customFormat="1"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5211</v>
      </c>
      <c r="F53" t="s">
        <v>5221</v>
      </c>
      <c r="G53" t="str">
        <f t="shared" si="0"/>
        <v>Financial Assets - Euro</v>
      </c>
      <c r="H53" s="431">
        <f>H5*CoverSheet!$C$33</f>
        <v>0</v>
      </c>
      <c r="I53"/>
    </row>
    <row r="54" spans="1:9" s="381" customFormat="1"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5211</v>
      </c>
      <c r="F54" t="s">
        <v>5222</v>
      </c>
      <c r="G54" t="str">
        <f t="shared" si="0"/>
        <v>Investments - Euro</v>
      </c>
      <c r="H54" s="431">
        <f>H6*CoverSheet!$C$33</f>
        <v>0</v>
      </c>
      <c r="I54"/>
    </row>
    <row r="55" spans="1:9" s="381" customFormat="1"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5211</v>
      </c>
      <c r="F55" t="s">
        <v>5223</v>
      </c>
      <c r="G55" t="str">
        <f t="shared" si="0"/>
        <v>Loans Receivables - Euro</v>
      </c>
      <c r="H55" s="431">
        <f>H7*CoverSheet!$C$33</f>
        <v>0</v>
      </c>
      <c r="I55"/>
    </row>
    <row r="56" spans="1:9" s="381" customFormat="1"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5211</v>
      </c>
      <c r="F56" t="s">
        <v>5224</v>
      </c>
      <c r="G56" t="str">
        <f t="shared" si="0"/>
        <v>Trade and Other Receivables - Euro</v>
      </c>
      <c r="H56" s="431">
        <f>H8*CoverSheet!$C$33</f>
        <v>0</v>
      </c>
      <c r="I56"/>
    </row>
    <row r="57" spans="1:9" s="381" customFormat="1"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5211</v>
      </c>
      <c r="F57" t="s">
        <v>5225</v>
      </c>
      <c r="G57" t="str">
        <f t="shared" si="0"/>
        <v>Cash and Cash Equivalents - Euro</v>
      </c>
      <c r="H57" s="431">
        <f>H9*CoverSheet!$C$33</f>
        <v>0</v>
      </c>
      <c r="I57"/>
    </row>
    <row r="58" spans="1:9" s="381" customFormat="1"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5211</v>
      </c>
      <c r="F58" t="s">
        <v>5226</v>
      </c>
      <c r="G58" t="str">
        <f t="shared" si="0"/>
        <v>Other Non Current Assets - Euro</v>
      </c>
      <c r="H58" s="431">
        <f>H10*CoverSheet!$C$33</f>
        <v>0</v>
      </c>
      <c r="I58"/>
    </row>
    <row r="59" spans="1:9" s="381" customFormat="1"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5211</v>
      </c>
      <c r="F59" t="s">
        <v>5227</v>
      </c>
      <c r="G59" t="str">
        <f t="shared" si="0"/>
        <v>Inventory of Crypto Assets held for sale  - Euro</v>
      </c>
      <c r="H59" s="431">
        <f>H11*CoverSheet!$C$33</f>
        <v>0</v>
      </c>
      <c r="I59"/>
    </row>
    <row r="60" spans="1:9" s="381" customFormat="1"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5211</v>
      </c>
      <c r="F60" t="s">
        <v>5228</v>
      </c>
      <c r="G60" t="str">
        <f t="shared" si="0"/>
        <v>Total Current Assets - Euro</v>
      </c>
      <c r="H60" s="431">
        <f>H12*CoverSheet!$C$33</f>
        <v>0</v>
      </c>
      <c r="I60"/>
    </row>
    <row r="61" spans="1:9" s="381"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5211</v>
      </c>
      <c r="F61" t="s">
        <v>5229</v>
      </c>
      <c r="G61" t="str">
        <f t="shared" si="0"/>
        <v>Right-of-use Assets - Euro</v>
      </c>
      <c r="H61" s="431">
        <f>H13*CoverSheet!$C$33</f>
        <v>0</v>
      </c>
      <c r="I61"/>
    </row>
    <row r="62" spans="1:9" s="381"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5211</v>
      </c>
      <c r="F62" t="s">
        <v>5230</v>
      </c>
      <c r="G62" t="str">
        <f t="shared" si="0"/>
        <v>Financial Assets - Euro</v>
      </c>
      <c r="H62" s="431">
        <f>H14*CoverSheet!$C$33</f>
        <v>0</v>
      </c>
      <c r="I62"/>
    </row>
    <row r="63" spans="1:9" s="381"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5211</v>
      </c>
      <c r="F63" t="s">
        <v>5231</v>
      </c>
      <c r="G63" t="str">
        <f t="shared" si="0"/>
        <v>Investments - Euro</v>
      </c>
      <c r="H63" s="431">
        <f>H15*CoverSheet!$C$33</f>
        <v>0</v>
      </c>
      <c r="I63"/>
    </row>
    <row r="64" spans="1:9" s="381"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5211</v>
      </c>
      <c r="F64" t="s">
        <v>5232</v>
      </c>
      <c r="G64" t="str">
        <f t="shared" si="0"/>
        <v>Non-current assets classified as held for sale  - Euro</v>
      </c>
      <c r="H64" s="431">
        <f>H16*CoverSheet!$C$33</f>
        <v>0</v>
      </c>
      <c r="I64"/>
    </row>
    <row r="65" spans="1:9" s="381"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5211</v>
      </c>
      <c r="F65" t="s">
        <v>5233</v>
      </c>
      <c r="G65" t="str">
        <f t="shared" si="0"/>
        <v>Loans Receivables - Euro</v>
      </c>
      <c r="H65" s="431">
        <f>H17*CoverSheet!$C$33</f>
        <v>0</v>
      </c>
      <c r="I65"/>
    </row>
    <row r="66" spans="1:9" s="381" customFormat="1"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5211</v>
      </c>
      <c r="F66" t="s">
        <v>5234</v>
      </c>
      <c r="G66" t="str">
        <f t="shared" si="0"/>
        <v>Trade and other Receivables - Euro</v>
      </c>
      <c r="H66" s="431">
        <f>H18*CoverSheet!$C$33</f>
        <v>0</v>
      </c>
      <c r="I66"/>
    </row>
    <row r="67" spans="1:9" s="381" customFormat="1"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5211</v>
      </c>
      <c r="F67" t="s">
        <v>5235</v>
      </c>
      <c r="G67" t="str">
        <f t="shared" si="0"/>
        <v>Cash and Cash Equivalents - Euro</v>
      </c>
      <c r="H67" s="431">
        <f>H19*CoverSheet!$C$33</f>
        <v>0</v>
      </c>
      <c r="I67"/>
    </row>
    <row r="68" spans="1:9" s="381" customFormat="1"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5211</v>
      </c>
      <c r="F68" t="s">
        <v>5236</v>
      </c>
      <c r="G68" t="str">
        <f t="shared" si="0"/>
        <v>Other Current Assets - Euro</v>
      </c>
      <c r="H68" s="431">
        <f>H20*CoverSheet!$C$33</f>
        <v>0</v>
      </c>
      <c r="I68"/>
    </row>
    <row r="69" spans="1:9" s="382" customFormat="1"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5211</v>
      </c>
      <c r="F69" t="s">
        <v>5237</v>
      </c>
      <c r="G69" t="s">
        <v>5238</v>
      </c>
      <c r="H69">
        <f>H21*CoverSheet!$C$33</f>
        <v>0</v>
      </c>
      <c r="I69"/>
    </row>
    <row r="70" spans="1:9" s="381" customFormat="1"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5211</v>
      </c>
      <c r="F70" t="s">
        <v>5239</v>
      </c>
      <c r="G70" t="str">
        <f t="shared" ref="G70:G94" si="1">_xlfn.CONCAT(G22, " - Euro")</f>
        <v>Total Assets - Euro</v>
      </c>
      <c r="H70" s="431">
        <f>H22*CoverSheet!$C$33</f>
        <v>0</v>
      </c>
      <c r="I70"/>
    </row>
    <row r="71" spans="1:9" s="381" customFormat="1"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5211</v>
      </c>
      <c r="F71" t="s">
        <v>5240</v>
      </c>
      <c r="G71" t="str">
        <f t="shared" si="1"/>
        <v>Called up ordinary share capital - Euro</v>
      </c>
      <c r="H71" s="431">
        <f>H23*CoverSheet!$C$33</f>
        <v>0</v>
      </c>
      <c r="I71"/>
    </row>
    <row r="72" spans="1:9" s="381" customFormat="1"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5211</v>
      </c>
      <c r="F72" t="s">
        <v>5241</v>
      </c>
      <c r="G72" t="str">
        <f t="shared" si="1"/>
        <v>Total Equity and Other Reserves - Euro</v>
      </c>
      <c r="H72" s="431">
        <f>H24*CoverSheet!$C$33</f>
        <v>0</v>
      </c>
      <c r="I72"/>
    </row>
    <row r="73" spans="1:9" s="381" customFormat="1"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5211</v>
      </c>
      <c r="F73" t="s">
        <v>5242</v>
      </c>
      <c r="G73" t="str">
        <f t="shared" si="1"/>
        <v>Preference share capital - Euro</v>
      </c>
      <c r="H73" s="431">
        <f>H25*CoverSheet!$C$33</f>
        <v>0</v>
      </c>
      <c r="I73"/>
    </row>
    <row r="74" spans="1:9" s="381" customFormat="1"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5211</v>
      </c>
      <c r="F74" t="s">
        <v>5243</v>
      </c>
      <c r="G74" t="str">
        <f t="shared" si="1"/>
        <v>Perpetual Non-Cumulative Preference Shares - Euro</v>
      </c>
      <c r="H74" s="431">
        <f>H26*CoverSheet!$C$33</f>
        <v>0</v>
      </c>
      <c r="I74"/>
    </row>
    <row r="75" spans="1:9" s="381" customFormat="1"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5211</v>
      </c>
      <c r="F75" t="s">
        <v>5244</v>
      </c>
      <c r="G75" t="str">
        <f t="shared" si="1"/>
        <v>Share Premium Account - Euro</v>
      </c>
      <c r="H75" s="431">
        <f>H27*CoverSheet!$C$33</f>
        <v>0</v>
      </c>
      <c r="I75"/>
    </row>
    <row r="76" spans="1:9" s="381" customFormat="1"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5211</v>
      </c>
      <c r="F76" t="s">
        <v>5245</v>
      </c>
      <c r="G76" t="str">
        <f t="shared" si="1"/>
        <v>Revenue Reserves: - Euro</v>
      </c>
      <c r="H76" s="431">
        <f>H28*CoverSheet!$C$33</f>
        <v>0</v>
      </c>
      <c r="I76"/>
    </row>
    <row r="77" spans="1:9" s="381" customFormat="1"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5211</v>
      </c>
      <c r="F77" t="s">
        <v>5246</v>
      </c>
      <c r="G77" t="str">
        <f t="shared" si="1"/>
        <v>(i) As per the latest audited accounts  - Euro</v>
      </c>
      <c r="H77" s="431">
        <f>H29*CoverSheet!$C$33</f>
        <v>0</v>
      </c>
      <c r="I77"/>
    </row>
    <row r="78" spans="1:9" s="381" customFormat="1"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5211</v>
      </c>
      <c r="F78" t="s">
        <v>5247</v>
      </c>
      <c r="G78" t="str">
        <f t="shared" si="1"/>
        <v>(ii) Movemement in Revenue Reserves - Euro</v>
      </c>
      <c r="H78" s="431">
        <f>H30*CoverSheet!$C$33</f>
        <v>0</v>
      </c>
      <c r="I78"/>
    </row>
    <row r="79" spans="1:9" s="381" customFormat="1"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5211</v>
      </c>
      <c r="F79" t="s">
        <v>5248</v>
      </c>
      <c r="G79" t="str">
        <f t="shared" si="1"/>
        <v>(iii) Interim profits/ (loss) and other comprehensive income - Euro</v>
      </c>
      <c r="H79" s="431">
        <f>H31*CoverSheet!$C$33</f>
        <v>0</v>
      </c>
      <c r="I79"/>
    </row>
    <row r="80" spans="1:9" s="381" customFormat="1"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5211</v>
      </c>
      <c r="F80" t="s">
        <v>5249</v>
      </c>
      <c r="G80" t="str">
        <f t="shared" si="1"/>
        <v>Other Reserves - Euro</v>
      </c>
      <c r="H80" s="431">
        <f>H32*CoverSheet!$C$33</f>
        <v>0</v>
      </c>
      <c r="I80"/>
    </row>
    <row r="81" spans="1:9" s="381" customFormat="1"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5211</v>
      </c>
      <c r="F81" t="s">
        <v>5250</v>
      </c>
      <c r="G81" t="str">
        <f t="shared" si="1"/>
        <v>Minority Interest - Euro</v>
      </c>
      <c r="H81" s="431">
        <f>H33*CoverSheet!$C$33</f>
        <v>0</v>
      </c>
      <c r="I81"/>
    </row>
    <row r="82" spans="1:9" s="381" customFormat="1"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5211</v>
      </c>
      <c r="F82" t="s">
        <v>5251</v>
      </c>
      <c r="G82" t="str">
        <f t="shared" si="1"/>
        <v>Financial Liabilities - Euro</v>
      </c>
      <c r="H82" s="431">
        <f>H34*CoverSheet!$C$33</f>
        <v>0</v>
      </c>
      <c r="I82"/>
    </row>
    <row r="83" spans="1:9" s="381" customFormat="1"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5211</v>
      </c>
      <c r="F83" t="s">
        <v>5252</v>
      </c>
      <c r="G83" t="str">
        <f t="shared" si="1"/>
        <v>Total Non-Current Liabilities - Euro</v>
      </c>
      <c r="H83" s="431">
        <f>H35*CoverSheet!$C$33</f>
        <v>0</v>
      </c>
      <c r="I83"/>
    </row>
    <row r="84" spans="1:9" s="381" customFormat="1"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5211</v>
      </c>
      <c r="F84" t="s">
        <v>5253</v>
      </c>
      <c r="G84" t="str">
        <f t="shared" si="1"/>
        <v>Lease Liability - Euro</v>
      </c>
      <c r="H84" s="431">
        <f>H36*CoverSheet!$C$33</f>
        <v>0</v>
      </c>
      <c r="I84"/>
    </row>
    <row r="85" spans="1:9" s="381" customFormat="1"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5211</v>
      </c>
      <c r="F85" t="s">
        <v>5254</v>
      </c>
      <c r="G85" t="str">
        <f t="shared" si="1"/>
        <v>Loans Payables - Euro</v>
      </c>
      <c r="H85" s="431">
        <f>H37*CoverSheet!$C$33</f>
        <v>0</v>
      </c>
      <c r="I85"/>
    </row>
    <row r="86" spans="1:9" s="381" customFormat="1"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5211</v>
      </c>
      <c r="F86" t="s">
        <v>5255</v>
      </c>
      <c r="G86" t="str">
        <f t="shared" si="1"/>
        <v>Trade and Other Payables - Euro</v>
      </c>
      <c r="H86" s="431">
        <f>H38*CoverSheet!$C$33</f>
        <v>0</v>
      </c>
      <c r="I86"/>
    </row>
    <row r="87" spans="1:9" s="381" customFormat="1"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5211</v>
      </c>
      <c r="F87" t="s">
        <v>5256</v>
      </c>
      <c r="G87" t="str">
        <f t="shared" si="1"/>
        <v>Financial Liabilities - Euro</v>
      </c>
      <c r="H87" s="431">
        <f>H39*CoverSheet!$C$33</f>
        <v>0</v>
      </c>
      <c r="I87"/>
    </row>
    <row r="88" spans="1:9" s="381" customFormat="1"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5211</v>
      </c>
      <c r="F88" t="s">
        <v>5257</v>
      </c>
      <c r="G88" t="str">
        <f t="shared" si="1"/>
        <v>Total Current Liabilities - Euro</v>
      </c>
      <c r="H88" s="431">
        <f>H40*CoverSheet!$C$33</f>
        <v>0</v>
      </c>
      <c r="I88"/>
    </row>
    <row r="89" spans="1:9" s="381" customFormat="1"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5211</v>
      </c>
      <c r="F89" t="s">
        <v>5258</v>
      </c>
      <c r="G89" t="str">
        <f t="shared" si="1"/>
        <v>Lease Liability - Euro</v>
      </c>
      <c r="H89" s="431">
        <f>H41*CoverSheet!$C$33</f>
        <v>0</v>
      </c>
      <c r="I89"/>
    </row>
    <row r="90" spans="1:9" s="381" customFormat="1"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5211</v>
      </c>
      <c r="F90" t="s">
        <v>5259</v>
      </c>
      <c r="G90" t="str">
        <f t="shared" si="1"/>
        <v>Loans Payables - Euro</v>
      </c>
      <c r="H90" s="431">
        <f>H42*CoverSheet!$C$33</f>
        <v>0</v>
      </c>
      <c r="I90"/>
    </row>
    <row r="91" spans="1:9" s="381" customFormat="1"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5211</v>
      </c>
      <c r="F91" t="s">
        <v>5260</v>
      </c>
      <c r="G91" t="str">
        <f t="shared" si="1"/>
        <v>Trade and Other Payables - Euro</v>
      </c>
      <c r="H91" s="431">
        <f>H43*CoverSheet!$C$33</f>
        <v>0</v>
      </c>
      <c r="I91"/>
    </row>
    <row r="92" spans="1:9" s="381" customFormat="1"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5211</v>
      </c>
      <c r="F92" t="s">
        <v>5261</v>
      </c>
      <c r="G92" t="str">
        <f t="shared" si="1"/>
        <v>Provisions - Euro</v>
      </c>
      <c r="H92" s="431">
        <f>H44*CoverSheet!$C$33</f>
        <v>0</v>
      </c>
      <c r="I92"/>
    </row>
    <row r="93" spans="1:9" s="381" customFormat="1"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5211</v>
      </c>
      <c r="F93" t="s">
        <v>5262</v>
      </c>
      <c r="G93" t="str">
        <f t="shared" si="1"/>
        <v>Total Liabilities - Euro</v>
      </c>
      <c r="H93" s="431">
        <f>H45*CoverSheet!$C$33</f>
        <v>0</v>
      </c>
      <c r="I93"/>
    </row>
    <row r="94" spans="1:9" s="381" customFormat="1"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5211</v>
      </c>
      <c r="F94" t="s">
        <v>5263</v>
      </c>
      <c r="G94" t="str">
        <f t="shared" si="1"/>
        <v>Total Equity and Liabilities - Euro</v>
      </c>
      <c r="H94" s="431">
        <f>H46*CoverSheet!$C$33</f>
        <v>0</v>
      </c>
      <c r="I94"/>
    </row>
    <row r="95" spans="1:9" s="382" customFormat="1" x14ac:dyDescent="0.35">
      <c r="A95" s="382" t="str">
        <f>IF(CoverSheet!$C$9="Annual Return","AR",IF(CoverSheet!$C$9="Interim Return","IR",IF(CoverSheet!$C$9="Audited Annual Return","AAR","")))</f>
        <v/>
      </c>
      <c r="B95" s="382" t="str">
        <f>CoverSheet!$G$7</f>
        <v>v:25-03-c</v>
      </c>
      <c r="C95" s="382" t="str">
        <f>IF(CoverSheet!$C$29=3,"Q1",IF(CoverSheet!$C$29=6,"Q2",IF(CoverSheet!$C$29=9,"Q3",IF(AND(CoverSheet!$C$29=12,A95="AR"),"Q4","Q4A"))))</f>
        <v>Q4A</v>
      </c>
      <c r="D95" s="382" t="str">
        <f>CoverSheet!$C$15</f>
        <v/>
      </c>
      <c r="E95" s="382" t="s">
        <v>5211</v>
      </c>
      <c r="F95" s="382" t="s">
        <v>5264</v>
      </c>
      <c r="G95" s="382" t="s">
        <v>5265</v>
      </c>
      <c r="H95" s="419">
        <f>H47*CoverSheet!$C$33</f>
        <v>0</v>
      </c>
    </row>
    <row r="96" spans="1:9" s="382" customFormat="1" x14ac:dyDescent="0.35">
      <c r="A96" s="382" t="str">
        <f>IF(CoverSheet!$C$9="Annual Return","AR",IF(CoverSheet!$C$9="Interim Return","IR",IF(CoverSheet!$C$9="Audited Annual Return","AAR","")))</f>
        <v/>
      </c>
      <c r="B96" s="382" t="str">
        <f>CoverSheet!$G$7</f>
        <v>v:25-03-c</v>
      </c>
      <c r="C96" s="382" t="str">
        <f>IF(CoverSheet!$C$29=3,"Q1",IF(CoverSheet!$C$29=6,"Q2",IF(CoverSheet!$C$29=9,"Q3",IF(AND(CoverSheet!$C$29=12,A96="AR"),"Q4","Q4A"))))</f>
        <v>Q4A</v>
      </c>
      <c r="D96" s="382" t="str">
        <f>CoverSheet!$C$15</f>
        <v/>
      </c>
      <c r="E96" s="382" t="s">
        <v>5211</v>
      </c>
      <c r="F96" s="382" t="s">
        <v>5266</v>
      </c>
      <c r="G96" s="382" t="s">
        <v>5267</v>
      </c>
      <c r="H96" s="419">
        <f>H48*CoverSheet!$C$33</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734C-8A17-48B4-8C8C-86CECADA65D1}">
  <sheetPr codeName="Sheet11">
    <tabColor rgb="FF002060"/>
  </sheetPr>
  <dimension ref="A1:S89"/>
  <sheetViews>
    <sheetView zoomScale="88" zoomScaleNormal="70" workbookViewId="0"/>
  </sheetViews>
  <sheetFormatPr defaultColWidth="0" defaultRowHeight="14.5" zeroHeight="1" x14ac:dyDescent="0.35"/>
  <cols>
    <col min="1" max="1" width="2" style="245" customWidth="1"/>
    <col min="2" max="2" width="11.26953125" style="245" bestFit="1" customWidth="1"/>
    <col min="3" max="7" width="8.54296875" style="245" customWidth="1"/>
    <col min="8" max="8" width="2.453125" style="245" customWidth="1"/>
    <col min="9" max="11" width="8.54296875" style="245" customWidth="1"/>
    <col min="12" max="12" width="17.54296875" style="245" customWidth="1"/>
    <col min="13" max="14" width="8.54296875" style="245" customWidth="1"/>
    <col min="15" max="15" width="12.81640625" style="245" customWidth="1"/>
    <col min="16" max="16" width="10.453125" style="245" customWidth="1"/>
    <col min="17" max="17" width="26.453125" style="245" customWidth="1"/>
    <col min="18" max="19" width="1.453125" style="245"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54"/>
      <c r="R1" s="54"/>
      <c r="S1" s="5"/>
    </row>
    <row r="2" spans="1:19" ht="15.65" customHeight="1" x14ac:dyDescent="0.35">
      <c r="A2" s="8"/>
      <c r="B2" s="467" t="e" vm="4">
        <v>#VALUE!</v>
      </c>
      <c r="C2" s="467"/>
      <c r="D2" s="501" t="s">
        <v>55</v>
      </c>
      <c r="E2" s="501"/>
      <c r="F2" s="501"/>
      <c r="G2" s="501"/>
      <c r="H2" s="501"/>
      <c r="I2" s="501"/>
      <c r="J2" s="501"/>
      <c r="K2" s="501"/>
      <c r="L2" s="501"/>
      <c r="M2" s="501"/>
      <c r="N2" s="501"/>
      <c r="O2" s="501"/>
      <c r="P2" s="501"/>
      <c r="Q2" s="154"/>
      <c r="R2" s="54"/>
      <c r="S2" s="5"/>
    </row>
    <row r="3" spans="1:19" ht="18" customHeight="1" x14ac:dyDescent="0.35">
      <c r="A3" s="54"/>
      <c r="B3" s="467"/>
      <c r="C3" s="467"/>
      <c r="D3" s="501"/>
      <c r="E3" s="501"/>
      <c r="F3" s="501"/>
      <c r="G3" s="501"/>
      <c r="H3" s="501"/>
      <c r="I3" s="501"/>
      <c r="J3" s="501"/>
      <c r="K3" s="501"/>
      <c r="L3" s="501"/>
      <c r="M3" s="501"/>
      <c r="N3" s="501"/>
      <c r="O3" s="501"/>
      <c r="P3" s="501"/>
      <c r="Q3" s="154"/>
      <c r="R3" s="54"/>
      <c r="S3" s="5"/>
    </row>
    <row r="4" spans="1:19" ht="15.5" x14ac:dyDescent="0.35">
      <c r="A4" s="54"/>
      <c r="B4" s="116"/>
      <c r="C4" s="54"/>
      <c r="D4" s="54"/>
      <c r="E4" s="54"/>
      <c r="F4" s="54"/>
      <c r="G4" s="54"/>
      <c r="H4" s="54"/>
      <c r="I4" s="54"/>
      <c r="J4" s="54"/>
      <c r="K4" s="54"/>
      <c r="L4" s="114"/>
      <c r="M4" s="54"/>
      <c r="N4" s="54"/>
      <c r="O4" s="54"/>
      <c r="P4" s="54"/>
      <c r="Q4" s="148" t="str">
        <f>CoverSheet!G7</f>
        <v>v:25-03-c</v>
      </c>
      <c r="R4" s="56"/>
      <c r="S4" s="5"/>
    </row>
    <row r="5" spans="1:19" ht="7.4" customHeight="1" x14ac:dyDescent="0.35">
      <c r="A5" s="6"/>
      <c r="B5" s="122"/>
      <c r="C5" s="6"/>
      <c r="D5" s="6"/>
      <c r="E5" s="6"/>
      <c r="F5" s="6"/>
      <c r="G5" s="6"/>
      <c r="H5" s="6"/>
      <c r="I5" s="6"/>
      <c r="J5" s="6"/>
      <c r="K5" s="6"/>
      <c r="L5" s="21"/>
      <c r="M5" s="6"/>
      <c r="N5" s="6"/>
      <c r="O5" s="6"/>
      <c r="P5" s="6"/>
      <c r="Q5" s="155"/>
      <c r="R5" s="6"/>
      <c r="S5" s="5"/>
    </row>
    <row r="6" spans="1:19" x14ac:dyDescent="0.35">
      <c r="A6" s="6"/>
      <c r="B6" s="122"/>
      <c r="C6" s="6"/>
      <c r="D6" s="57" t="s">
        <v>42</v>
      </c>
      <c r="E6" s="58">
        <f>CoverSheet!$C$11</f>
        <v>0</v>
      </c>
      <c r="F6" s="6"/>
      <c r="G6" s="6"/>
      <c r="H6" s="6"/>
      <c r="I6" s="6"/>
      <c r="J6" s="6"/>
      <c r="K6" s="6"/>
      <c r="L6" s="21"/>
      <c r="M6" s="6"/>
      <c r="N6" s="6"/>
      <c r="O6" s="6"/>
      <c r="P6" s="6"/>
      <c r="Q6" s="155"/>
      <c r="R6" s="6"/>
      <c r="S6" s="5"/>
    </row>
    <row r="7" spans="1:19" x14ac:dyDescent="0.35">
      <c r="A7" s="6"/>
      <c r="B7" s="122"/>
      <c r="C7" s="6"/>
      <c r="D7" s="57" t="s">
        <v>47</v>
      </c>
      <c r="E7" s="58" t="str">
        <f>IF(OR(CoverSheet!$G$26=0,CoverSheet!$G$27=0),"",(TEXT(CoverSheet!$G$26,"DD/MM/YYYY")&amp;" - "&amp;(TEXT(CoverSheet!$G$27,"dd/mm/yyyy"))))</f>
        <v xml:space="preserve"> - </v>
      </c>
      <c r="F7" s="6"/>
      <c r="G7" s="6"/>
      <c r="H7" s="6"/>
      <c r="I7" s="6"/>
      <c r="J7" s="6"/>
      <c r="K7" s="6"/>
      <c r="L7" s="10" t="s">
        <v>290</v>
      </c>
      <c r="M7" s="10"/>
      <c r="N7" s="10"/>
      <c r="O7" s="59" t="str">
        <f>CoverSheet!C29</f>
        <v/>
      </c>
      <c r="P7" s="6"/>
      <c r="Q7" s="155"/>
      <c r="R7" s="6"/>
      <c r="S7" s="5"/>
    </row>
    <row r="8" spans="1:19" x14ac:dyDescent="0.35">
      <c r="A8" s="6"/>
      <c r="B8" s="122"/>
      <c r="C8" s="6"/>
      <c r="D8" s="57"/>
      <c r="E8" s="6"/>
      <c r="F8" s="6"/>
      <c r="G8" s="6"/>
      <c r="H8" s="6"/>
      <c r="I8" s="6"/>
      <c r="J8" s="6"/>
      <c r="K8" s="6"/>
      <c r="L8" s="115"/>
      <c r="M8" s="6"/>
      <c r="N8" s="6"/>
      <c r="O8" s="6"/>
      <c r="P8" s="6"/>
      <c r="Q8" s="174">
        <f>CoverSheet!D31</f>
        <v>0</v>
      </c>
      <c r="R8" s="6"/>
      <c r="S8" s="5"/>
    </row>
    <row r="9" spans="1:19" ht="7.4" customHeight="1" thickBot="1" x14ac:dyDescent="0.4">
      <c r="A9" s="61"/>
      <c r="B9" s="133"/>
      <c r="C9" s="61"/>
      <c r="D9" s="61"/>
      <c r="E9" s="61"/>
      <c r="F9" s="61"/>
      <c r="G9" s="61"/>
      <c r="H9" s="61"/>
      <c r="I9" s="61"/>
      <c r="J9" s="61"/>
      <c r="K9" s="61"/>
      <c r="L9" s="134"/>
      <c r="M9" s="61"/>
      <c r="N9" s="61"/>
      <c r="O9" s="61"/>
      <c r="P9" s="61"/>
      <c r="Q9" s="156"/>
      <c r="R9" s="61"/>
      <c r="S9" s="5"/>
    </row>
    <row r="10" spans="1:19" ht="7.4" customHeight="1" thickTop="1" x14ac:dyDescent="0.35">
      <c r="A10" s="6"/>
      <c r="B10" s="122"/>
      <c r="C10" s="6"/>
      <c r="D10" s="6"/>
      <c r="E10" s="6"/>
      <c r="F10" s="6"/>
      <c r="G10" s="6"/>
      <c r="H10" s="6"/>
      <c r="I10" s="6"/>
      <c r="J10" s="6"/>
      <c r="K10" s="6"/>
      <c r="L10" s="21"/>
      <c r="M10" s="6"/>
      <c r="N10" s="6"/>
      <c r="O10" s="6"/>
      <c r="P10" s="6"/>
      <c r="Q10" s="155"/>
      <c r="R10" s="20"/>
      <c r="S10" s="5"/>
    </row>
    <row r="11" spans="1:19" ht="23.5" thickBot="1" x14ac:dyDescent="0.55000000000000004">
      <c r="A11" s="6"/>
      <c r="B11" s="82"/>
      <c r="C11" s="157" t="s">
        <v>5268</v>
      </c>
      <c r="D11" s="158"/>
      <c r="E11" s="158"/>
      <c r="F11" s="158"/>
      <c r="G11" s="158"/>
      <c r="H11" s="158"/>
      <c r="I11" s="158"/>
      <c r="J11" s="158"/>
      <c r="K11" s="158"/>
      <c r="L11" s="158"/>
      <c r="M11" s="158"/>
      <c r="N11" s="158"/>
      <c r="O11" s="158"/>
      <c r="P11" s="158"/>
      <c r="Q11" s="232">
        <f>SUM(Q12,Q74)</f>
        <v>0</v>
      </c>
      <c r="R11" s="6"/>
      <c r="S11" s="5"/>
    </row>
    <row r="12" spans="1:19" ht="18.5" thickBot="1" x14ac:dyDescent="0.45">
      <c r="A12" s="6"/>
      <c r="B12" s="6" t="s">
        <v>5269</v>
      </c>
      <c r="C12" s="511" t="s">
        <v>5270</v>
      </c>
      <c r="D12" s="511"/>
      <c r="E12" s="511"/>
      <c r="F12" s="511"/>
      <c r="G12" s="511"/>
      <c r="H12" s="511"/>
      <c r="I12" s="511"/>
      <c r="J12" s="511"/>
      <c r="K12" s="511"/>
      <c r="L12" s="511"/>
      <c r="M12" s="511"/>
      <c r="N12" s="511"/>
      <c r="O12" s="511"/>
      <c r="P12" s="104"/>
      <c r="Q12" s="159">
        <f>Q14+Q21+Q27+Q29+Q31+Q38+Q42+Q47+Q49+Q51+Q56+Q58+Q60+Q62+Q64+Q66</f>
        <v>0</v>
      </c>
      <c r="R12" s="160"/>
      <c r="S12" s="5"/>
    </row>
    <row r="13" spans="1:19" ht="7.4" customHeight="1" thickTop="1" x14ac:dyDescent="0.35">
      <c r="A13" s="6"/>
      <c r="B13" s="122"/>
      <c r="C13" s="6"/>
      <c r="D13" s="6"/>
      <c r="E13" s="6"/>
      <c r="F13" s="6"/>
      <c r="G13" s="6"/>
      <c r="H13" s="6"/>
      <c r="I13" s="6"/>
      <c r="J13" s="180"/>
      <c r="K13" s="6"/>
      <c r="L13" s="21"/>
      <c r="M13" s="6"/>
      <c r="N13" s="6"/>
      <c r="O13" s="6"/>
      <c r="P13" s="6"/>
      <c r="Q13" s="161"/>
      <c r="R13" s="162"/>
      <c r="S13" s="5"/>
    </row>
    <row r="14" spans="1:19" ht="14.5" customHeight="1" x14ac:dyDescent="0.35">
      <c r="A14" s="6"/>
      <c r="B14" s="122" t="s">
        <v>5271</v>
      </c>
      <c r="C14" s="306" t="s">
        <v>5272</v>
      </c>
      <c r="D14" s="189"/>
      <c r="E14" s="189"/>
      <c r="F14" s="189"/>
      <c r="G14" s="189"/>
      <c r="H14" s="189"/>
      <c r="I14" s="189"/>
      <c r="J14" s="307"/>
      <c r="K14" s="189"/>
      <c r="L14" s="189"/>
      <c r="M14" s="189"/>
      <c r="N14" s="189"/>
      <c r="O14" s="189"/>
      <c r="P14" s="189"/>
      <c r="Q14" s="163">
        <f>SUM(Q15,Q17,Q18,Q19)-Q16</f>
        <v>0</v>
      </c>
      <c r="R14" s="162"/>
      <c r="S14" s="5"/>
    </row>
    <row r="15" spans="1:19" x14ac:dyDescent="0.35">
      <c r="A15" s="6"/>
      <c r="B15" s="6" t="s">
        <v>5273</v>
      </c>
      <c r="C15" s="502" t="s">
        <v>5274</v>
      </c>
      <c r="D15" s="502"/>
      <c r="E15" s="502"/>
      <c r="F15" s="502"/>
      <c r="G15" s="502"/>
      <c r="H15" s="502"/>
      <c r="I15" s="502"/>
      <c r="J15" s="502"/>
      <c r="K15" s="502"/>
      <c r="L15" s="502"/>
      <c r="M15" s="502"/>
      <c r="N15" s="502"/>
      <c r="O15" s="502"/>
      <c r="P15" s="502"/>
      <c r="Q15" s="396">
        <f>Input!P382</f>
        <v>0</v>
      </c>
      <c r="R15" s="162"/>
      <c r="S15" s="5"/>
    </row>
    <row r="16" spans="1:19" x14ac:dyDescent="0.35">
      <c r="A16" s="6"/>
      <c r="B16" s="6" t="s">
        <v>5275</v>
      </c>
      <c r="C16" s="510" t="s">
        <v>5276</v>
      </c>
      <c r="D16" s="510"/>
      <c r="E16" s="510"/>
      <c r="F16" s="510"/>
      <c r="G16" s="510"/>
      <c r="H16" s="510"/>
      <c r="I16" s="510"/>
      <c r="J16" s="510"/>
      <c r="K16" s="510"/>
      <c r="L16" s="510"/>
      <c r="M16" s="510"/>
      <c r="N16" s="510"/>
      <c r="O16" s="510"/>
      <c r="P16" s="510"/>
      <c r="Q16" s="398"/>
      <c r="R16" s="162" t="str">
        <f>IF(OR(ISBLANK(Q16),Q16=0),"G","Y")</f>
        <v>G</v>
      </c>
      <c r="S16" s="5"/>
    </row>
    <row r="17" spans="1:19" x14ac:dyDescent="0.35">
      <c r="A17" s="6"/>
      <c r="B17" s="6" t="s">
        <v>5277</v>
      </c>
      <c r="C17" s="510" t="s">
        <v>5278</v>
      </c>
      <c r="D17" s="510"/>
      <c r="E17" s="510"/>
      <c r="F17" s="510"/>
      <c r="G17" s="510"/>
      <c r="H17" s="510"/>
      <c r="I17" s="510"/>
      <c r="J17" s="510"/>
      <c r="K17" s="510"/>
      <c r="L17" s="510"/>
      <c r="M17" s="510"/>
      <c r="N17" s="510"/>
      <c r="O17" s="510"/>
      <c r="P17" s="510"/>
      <c r="Q17" s="165">
        <f>Input!P387</f>
        <v>0</v>
      </c>
      <c r="R17" s="162"/>
      <c r="S17" s="5"/>
    </row>
    <row r="18" spans="1:19" x14ac:dyDescent="0.35">
      <c r="A18" s="6"/>
      <c r="B18" s="6" t="s">
        <v>5279</v>
      </c>
      <c r="C18" s="510" t="s">
        <v>5280</v>
      </c>
      <c r="D18" s="510"/>
      <c r="E18" s="510"/>
      <c r="F18" s="510"/>
      <c r="G18" s="510"/>
      <c r="H18" s="510"/>
      <c r="I18" s="510"/>
      <c r="J18" s="510"/>
      <c r="K18" s="510"/>
      <c r="L18" s="510"/>
      <c r="M18" s="510"/>
      <c r="N18" s="510"/>
      <c r="O18" s="510"/>
      <c r="P18" s="510"/>
      <c r="Q18" s="397">
        <f>-Input!P417+Input!P384</f>
        <v>0</v>
      </c>
      <c r="R18" s="162"/>
      <c r="S18" s="5"/>
    </row>
    <row r="19" spans="1:19" x14ac:dyDescent="0.35">
      <c r="A19" s="6"/>
      <c r="B19" s="6"/>
      <c r="C19" s="502" t="s">
        <v>5281</v>
      </c>
      <c r="D19" s="502"/>
      <c r="E19" s="502"/>
      <c r="F19" s="502"/>
      <c r="G19" s="502"/>
      <c r="H19" s="502"/>
      <c r="I19" s="502"/>
      <c r="J19" s="502"/>
      <c r="K19" s="502"/>
      <c r="L19" s="502"/>
      <c r="M19" s="502"/>
      <c r="N19" s="502"/>
      <c r="O19" s="502"/>
      <c r="P19" s="502"/>
      <c r="Q19" s="398"/>
      <c r="R19" s="162" t="str">
        <f>IF(OR(ISBLANK(Q19),Q19=0),"G","Y")</f>
        <v>G</v>
      </c>
      <c r="S19" s="5"/>
    </row>
    <row r="20" spans="1:19" ht="7.4" customHeight="1" x14ac:dyDescent="0.35">
      <c r="A20" s="6"/>
      <c r="B20" s="122"/>
      <c r="C20" s="6"/>
      <c r="D20" s="6"/>
      <c r="E20" s="6"/>
      <c r="F20" s="6"/>
      <c r="G20" s="6"/>
      <c r="H20" s="6"/>
      <c r="I20" s="6"/>
      <c r="J20" s="180"/>
      <c r="K20" s="6"/>
      <c r="L20" s="21"/>
      <c r="M20" s="6"/>
      <c r="N20" s="6"/>
      <c r="O20" s="6"/>
      <c r="P20" s="6"/>
      <c r="Q20" s="164"/>
      <c r="R20" s="162"/>
      <c r="S20" s="5"/>
    </row>
    <row r="21" spans="1:19" x14ac:dyDescent="0.35">
      <c r="A21" s="6"/>
      <c r="B21" s="6" t="s">
        <v>5282</v>
      </c>
      <c r="C21" s="306" t="s">
        <v>5283</v>
      </c>
      <c r="D21" s="189"/>
      <c r="E21" s="189"/>
      <c r="F21" s="189"/>
      <c r="G21" s="189"/>
      <c r="H21" s="189"/>
      <c r="I21" s="189"/>
      <c r="J21" s="307"/>
      <c r="K21" s="189"/>
      <c r="L21" s="189"/>
      <c r="M21" s="189"/>
      <c r="N21" s="189"/>
      <c r="O21" s="189"/>
      <c r="P21" s="189"/>
      <c r="Q21" s="163">
        <f>SUM(Q22:Q23)</f>
        <v>0</v>
      </c>
      <c r="R21" s="162"/>
      <c r="S21" s="5"/>
    </row>
    <row r="22" spans="1:19" x14ac:dyDescent="0.35">
      <c r="A22" s="6"/>
      <c r="B22" s="6" t="s">
        <v>5284</v>
      </c>
      <c r="C22" s="166" t="s">
        <v>5285</v>
      </c>
      <c r="D22" s="184"/>
      <c r="E22" s="184"/>
      <c r="F22" s="184"/>
      <c r="G22" s="184"/>
      <c r="H22" s="184"/>
      <c r="I22" s="184"/>
      <c r="J22" s="308"/>
      <c r="K22" s="184"/>
      <c r="L22" s="184"/>
      <c r="M22" s="184"/>
      <c r="N22" s="184"/>
      <c r="O22" s="184"/>
      <c r="P22" s="184"/>
      <c r="Q22" s="165">
        <f>Input!P391</f>
        <v>0</v>
      </c>
      <c r="R22" s="162"/>
      <c r="S22" s="5"/>
    </row>
    <row r="23" spans="1:19" x14ac:dyDescent="0.35">
      <c r="A23" s="6"/>
      <c r="B23" s="6" t="s">
        <v>5286</v>
      </c>
      <c r="C23" s="166" t="s">
        <v>5287</v>
      </c>
      <c r="D23" s="184"/>
      <c r="E23" s="184"/>
      <c r="F23" s="184"/>
      <c r="G23" s="184"/>
      <c r="H23" s="184"/>
      <c r="I23" s="184"/>
      <c r="J23" s="308"/>
      <c r="K23" s="184"/>
      <c r="L23" s="184"/>
      <c r="M23" s="184"/>
      <c r="N23" s="184"/>
      <c r="O23" s="184"/>
      <c r="P23" s="309"/>
      <c r="Q23" s="167">
        <f>SUM(Q24:Q25)</f>
        <v>0</v>
      </c>
      <c r="R23" s="162"/>
      <c r="S23" s="5"/>
    </row>
    <row r="24" spans="1:19" x14ac:dyDescent="0.35">
      <c r="A24" s="6"/>
      <c r="B24" s="6" t="s">
        <v>5288</v>
      </c>
      <c r="C24" s="310" t="s">
        <v>5289</v>
      </c>
      <c r="D24" s="6"/>
      <c r="E24" s="6"/>
      <c r="F24" s="6"/>
      <c r="G24" s="6"/>
      <c r="H24" s="6"/>
      <c r="I24" s="6"/>
      <c r="J24" s="180"/>
      <c r="K24" s="6"/>
      <c r="L24" s="6"/>
      <c r="M24" s="6"/>
      <c r="N24" s="6"/>
      <c r="O24" s="10"/>
      <c r="P24" s="6"/>
      <c r="Q24" s="164">
        <f>SUM(Input!P393:P396)</f>
        <v>0</v>
      </c>
      <c r="R24" s="162"/>
      <c r="S24" s="5"/>
    </row>
    <row r="25" spans="1:19" x14ac:dyDescent="0.35">
      <c r="A25" s="6"/>
      <c r="B25" s="6" t="s">
        <v>5290</v>
      </c>
      <c r="C25" s="310" t="s">
        <v>5291</v>
      </c>
      <c r="D25" s="6"/>
      <c r="E25" s="6"/>
      <c r="F25" s="6"/>
      <c r="G25" s="6"/>
      <c r="H25" s="6"/>
      <c r="I25" s="6"/>
      <c r="J25" s="180"/>
      <c r="K25" s="6"/>
      <c r="L25" s="6"/>
      <c r="M25" s="6"/>
      <c r="N25" s="6"/>
      <c r="O25" s="6"/>
      <c r="P25" s="6"/>
      <c r="Q25" s="164">
        <f>IF(CoverSheet!C9="Audited Annual Return",0,IF(AND(Input!P392&gt;=0,Input!P396&gt;=0),(-(Input!P392+Input!P396)+Input!P421),IF(AND(Input!P392&lt;0,Input!P396&lt;0),0,IF(AND(Input!P392&gt;=0,Input!P396&lt;0),(-Input!P392+Input!P421),(-Input!P396+Input!P421)))))-Input!P164</f>
        <v>0</v>
      </c>
      <c r="R25" s="162"/>
      <c r="S25" s="5"/>
    </row>
    <row r="26" spans="1:19" ht="7.4" customHeight="1" x14ac:dyDescent="0.35">
      <c r="A26" s="6"/>
      <c r="B26" s="6"/>
      <c r="C26" s="6"/>
      <c r="D26" s="6"/>
      <c r="E26" s="6"/>
      <c r="F26" s="6"/>
      <c r="G26" s="6"/>
      <c r="H26" s="6"/>
      <c r="I26" s="6"/>
      <c r="J26" s="180"/>
      <c r="K26" s="6"/>
      <c r="L26" s="6"/>
      <c r="M26" s="6"/>
      <c r="N26" s="6"/>
      <c r="O26" s="6"/>
      <c r="P26" s="6"/>
      <c r="Q26" s="164"/>
      <c r="R26" s="162"/>
      <c r="S26" s="5"/>
    </row>
    <row r="27" spans="1:19" x14ac:dyDescent="0.35">
      <c r="A27" s="6"/>
      <c r="B27" s="6" t="s">
        <v>5292</v>
      </c>
      <c r="C27" s="306" t="s">
        <v>5293</v>
      </c>
      <c r="D27" s="189"/>
      <c r="E27" s="189"/>
      <c r="F27" s="189"/>
      <c r="G27" s="189"/>
      <c r="H27" s="189"/>
      <c r="I27" s="189"/>
      <c r="J27" s="307"/>
      <c r="K27" s="189"/>
      <c r="L27" s="189"/>
      <c r="M27" s="189"/>
      <c r="N27" s="189"/>
      <c r="O27" s="189"/>
      <c r="P27" s="189"/>
      <c r="Q27" s="163">
        <f>Input!P398-Input!P401</f>
        <v>0</v>
      </c>
      <c r="R27" s="162"/>
      <c r="S27" s="5"/>
    </row>
    <row r="28" spans="1:19" ht="7.4" customHeight="1" x14ac:dyDescent="0.35">
      <c r="A28" s="6"/>
      <c r="B28" s="122"/>
      <c r="C28" s="6"/>
      <c r="D28" s="6"/>
      <c r="E28" s="6"/>
      <c r="F28" s="6"/>
      <c r="G28" s="6"/>
      <c r="H28" s="6"/>
      <c r="I28" s="6"/>
      <c r="J28" s="180"/>
      <c r="K28" s="6"/>
      <c r="L28" s="21"/>
      <c r="M28" s="6"/>
      <c r="N28" s="6"/>
      <c r="O28" s="6"/>
      <c r="P28" s="6"/>
      <c r="Q28" s="164"/>
      <c r="R28" s="162"/>
      <c r="S28" s="5"/>
    </row>
    <row r="29" spans="1:19" x14ac:dyDescent="0.35">
      <c r="A29" s="6"/>
      <c r="B29" s="6" t="s">
        <v>5294</v>
      </c>
      <c r="C29" s="306" t="s">
        <v>5295</v>
      </c>
      <c r="D29" s="189"/>
      <c r="E29" s="189"/>
      <c r="F29" s="189"/>
      <c r="G29" s="189"/>
      <c r="H29" s="189"/>
      <c r="I29" s="189"/>
      <c r="J29" s="307"/>
      <c r="K29" s="189"/>
      <c r="L29" s="189"/>
      <c r="M29" s="189"/>
      <c r="N29" s="189"/>
      <c r="O29" s="189"/>
      <c r="P29" s="189"/>
      <c r="Q29" s="163">
        <f>Input!P403</f>
        <v>0</v>
      </c>
      <c r="R29" s="162"/>
      <c r="S29" s="5"/>
    </row>
    <row r="30" spans="1:19" ht="7.4" customHeight="1" x14ac:dyDescent="0.35">
      <c r="A30" s="6"/>
      <c r="B30" s="122"/>
      <c r="C30" s="6"/>
      <c r="D30" s="6"/>
      <c r="E30" s="6"/>
      <c r="F30" s="6"/>
      <c r="G30" s="6"/>
      <c r="H30" s="6"/>
      <c r="I30" s="6"/>
      <c r="J30" s="180"/>
      <c r="K30" s="6"/>
      <c r="L30" s="21"/>
      <c r="M30" s="6"/>
      <c r="N30" s="6"/>
      <c r="O30" s="6"/>
      <c r="P30" s="6"/>
      <c r="Q30" s="164"/>
      <c r="R30" s="162"/>
      <c r="S30" s="5"/>
    </row>
    <row r="31" spans="1:19" x14ac:dyDescent="0.35">
      <c r="A31" s="6"/>
      <c r="B31" s="6" t="s">
        <v>5296</v>
      </c>
      <c r="C31" s="306" t="s">
        <v>5297</v>
      </c>
      <c r="D31" s="189"/>
      <c r="E31" s="189"/>
      <c r="F31" s="189"/>
      <c r="G31" s="189"/>
      <c r="H31" s="189"/>
      <c r="I31" s="189"/>
      <c r="J31" s="307"/>
      <c r="K31" s="189"/>
      <c r="L31" s="189"/>
      <c r="M31" s="189"/>
      <c r="N31" s="189"/>
      <c r="O31" s="189"/>
      <c r="P31" s="189"/>
      <c r="Q31" s="396">
        <f>SUM(Q32:Q36)</f>
        <v>0</v>
      </c>
      <c r="R31" s="162"/>
      <c r="S31" s="5"/>
    </row>
    <row r="32" spans="1:19" x14ac:dyDescent="0.35">
      <c r="A32" s="6"/>
      <c r="B32" s="6" t="s">
        <v>5298</v>
      </c>
      <c r="C32" s="184" t="s">
        <v>5299</v>
      </c>
      <c r="D32" s="184"/>
      <c r="E32" s="184"/>
      <c r="F32" s="184"/>
      <c r="G32" s="184"/>
      <c r="H32" s="184"/>
      <c r="I32" s="184"/>
      <c r="J32" s="308"/>
      <c r="K32" s="184"/>
      <c r="L32" s="184"/>
      <c r="M32" s="184"/>
      <c r="N32" s="184"/>
      <c r="O32" s="184"/>
      <c r="P32" s="184"/>
      <c r="Q32" s="398"/>
      <c r="R32" s="162" t="str">
        <f>IF(OR(ISBLANK(Q32),Q32=0),"G","Y")</f>
        <v>G</v>
      </c>
      <c r="S32" s="5"/>
    </row>
    <row r="33" spans="1:19" x14ac:dyDescent="0.35">
      <c r="A33" s="6"/>
      <c r="B33" s="6" t="s">
        <v>5300</v>
      </c>
      <c r="C33" s="184" t="s">
        <v>5301</v>
      </c>
      <c r="D33" s="184"/>
      <c r="E33" s="184"/>
      <c r="F33" s="184"/>
      <c r="G33" s="184"/>
      <c r="H33" s="184"/>
      <c r="I33" s="184"/>
      <c r="J33" s="308"/>
      <c r="K33" s="184"/>
      <c r="L33" s="184"/>
      <c r="M33" s="184"/>
      <c r="N33" s="184"/>
      <c r="O33" s="184"/>
      <c r="P33" s="184"/>
      <c r="Q33" s="398"/>
      <c r="R33" s="162" t="str">
        <f>IF(OR(ISBLANK(Q33),Q33=0),"G","Y")</f>
        <v>G</v>
      </c>
      <c r="S33" s="5"/>
    </row>
    <row r="34" spans="1:19" x14ac:dyDescent="0.35">
      <c r="A34" s="6"/>
      <c r="B34" s="6" t="s">
        <v>5302</v>
      </c>
      <c r="C34" s="184" t="s">
        <v>5303</v>
      </c>
      <c r="D34" s="184"/>
      <c r="E34" s="184"/>
      <c r="F34" s="184"/>
      <c r="G34" s="184"/>
      <c r="H34" s="184"/>
      <c r="I34" s="184"/>
      <c r="J34" s="308"/>
      <c r="K34" s="184"/>
      <c r="L34" s="184"/>
      <c r="M34" s="184"/>
      <c r="N34" s="184"/>
      <c r="O34" s="184"/>
      <c r="P34" s="184"/>
      <c r="Q34" s="398"/>
      <c r="R34" s="162" t="str">
        <f>IF(OR(ISBLANK(Q34),Q34=0),"G","Y")</f>
        <v>G</v>
      </c>
      <c r="S34" s="5"/>
    </row>
    <row r="35" spans="1:19" x14ac:dyDescent="0.35">
      <c r="A35" s="6"/>
      <c r="B35" s="6" t="s">
        <v>5304</v>
      </c>
      <c r="C35" s="184" t="s">
        <v>5305</v>
      </c>
      <c r="D35" s="184"/>
      <c r="E35" s="184"/>
      <c r="F35" s="184"/>
      <c r="G35" s="184"/>
      <c r="H35" s="184"/>
      <c r="I35" s="184"/>
      <c r="J35" s="308"/>
      <c r="K35" s="184"/>
      <c r="L35" s="184"/>
      <c r="M35" s="184"/>
      <c r="N35" s="184"/>
      <c r="O35" s="184"/>
      <c r="P35" s="184"/>
      <c r="Q35" s="398"/>
      <c r="R35" s="162" t="str">
        <f>IF(OR(ISBLANK(Q35),Q35=0),"G","Y")</f>
        <v>G</v>
      </c>
      <c r="S35" s="5"/>
    </row>
    <row r="36" spans="1:19" x14ac:dyDescent="0.35">
      <c r="A36" s="6"/>
      <c r="B36" s="6" t="s">
        <v>5306</v>
      </c>
      <c r="C36" s="184" t="s">
        <v>5307</v>
      </c>
      <c r="D36" s="184"/>
      <c r="E36" s="184"/>
      <c r="F36" s="184"/>
      <c r="G36" s="184"/>
      <c r="H36" s="184"/>
      <c r="I36" s="184"/>
      <c r="J36" s="308"/>
      <c r="K36" s="184"/>
      <c r="L36" s="184"/>
      <c r="M36" s="184"/>
      <c r="N36" s="184"/>
      <c r="O36" s="184"/>
      <c r="P36" s="184"/>
      <c r="Q36" s="398"/>
      <c r="R36" s="162" t="str">
        <f>IF(OR(ISBLANK(Q36),Q36=0),"G","Y")</f>
        <v>G</v>
      </c>
      <c r="S36" s="5"/>
    </row>
    <row r="37" spans="1:19" ht="7.4" customHeight="1" x14ac:dyDescent="0.35">
      <c r="A37" s="6"/>
      <c r="B37" s="122"/>
      <c r="C37" s="6"/>
      <c r="D37" s="6"/>
      <c r="E37" s="6"/>
      <c r="F37" s="6"/>
      <c r="G37" s="6"/>
      <c r="H37" s="6"/>
      <c r="I37" s="6"/>
      <c r="J37" s="180"/>
      <c r="K37" s="6"/>
      <c r="L37" s="21"/>
      <c r="M37" s="6"/>
      <c r="N37" s="6"/>
      <c r="O37" s="6"/>
      <c r="P37" s="6"/>
      <c r="Q37" s="164"/>
      <c r="R37" s="162"/>
      <c r="S37" s="5"/>
    </row>
    <row r="38" spans="1:19" x14ac:dyDescent="0.35">
      <c r="A38" s="6"/>
      <c r="B38" s="6" t="s">
        <v>5308</v>
      </c>
      <c r="C38" s="306" t="s">
        <v>5309</v>
      </c>
      <c r="D38" s="189"/>
      <c r="E38" s="189"/>
      <c r="F38" s="189"/>
      <c r="G38" s="189"/>
      <c r="H38" s="189"/>
      <c r="I38" s="189"/>
      <c r="J38" s="307"/>
      <c r="K38" s="189"/>
      <c r="L38" s="189"/>
      <c r="M38" s="189"/>
      <c r="N38" s="189"/>
      <c r="O38" s="189"/>
      <c r="P38" s="189"/>
      <c r="Q38" s="163">
        <f>SUM(Q39:Q40)</f>
        <v>0</v>
      </c>
      <c r="R38" s="162"/>
      <c r="S38" s="5"/>
    </row>
    <row r="39" spans="1:19" x14ac:dyDescent="0.35">
      <c r="A39" s="6"/>
      <c r="B39" s="6" t="s">
        <v>5310</v>
      </c>
      <c r="C39" s="166" t="s">
        <v>5311</v>
      </c>
      <c r="D39" s="184"/>
      <c r="E39" s="184"/>
      <c r="F39" s="184"/>
      <c r="G39" s="184"/>
      <c r="H39" s="184"/>
      <c r="I39" s="184"/>
      <c r="J39" s="308"/>
      <c r="K39" s="184"/>
      <c r="L39" s="184"/>
      <c r="M39" s="184"/>
      <c r="N39" s="184"/>
      <c r="O39" s="184"/>
      <c r="P39" s="184"/>
      <c r="Q39" s="396">
        <f>-Input!P188</f>
        <v>0</v>
      </c>
      <c r="R39" s="162"/>
      <c r="S39" s="5"/>
    </row>
    <row r="40" spans="1:19" x14ac:dyDescent="0.35">
      <c r="A40" s="6"/>
      <c r="B40" s="6" t="s">
        <v>5312</v>
      </c>
      <c r="C40" s="166" t="s">
        <v>5313</v>
      </c>
      <c r="D40" s="184"/>
      <c r="E40" s="184"/>
      <c r="F40" s="184"/>
      <c r="G40" s="184"/>
      <c r="H40" s="184"/>
      <c r="I40" s="184"/>
      <c r="J40" s="308"/>
      <c r="K40" s="184"/>
      <c r="L40" s="184"/>
      <c r="M40" s="184"/>
      <c r="N40" s="184"/>
      <c r="O40" s="184"/>
      <c r="P40" s="184"/>
      <c r="Q40" s="398"/>
      <c r="R40" s="162" t="str">
        <f>IF(OR(ISBLANK(Q40),Q40=0),"G","Y")</f>
        <v>G</v>
      </c>
      <c r="S40" s="5"/>
    </row>
    <row r="41" spans="1:19" ht="7.4" customHeight="1" x14ac:dyDescent="0.35">
      <c r="A41" s="6"/>
      <c r="B41" s="122"/>
      <c r="C41" s="6"/>
      <c r="D41" s="6"/>
      <c r="E41" s="6"/>
      <c r="F41" s="6"/>
      <c r="G41" s="6"/>
      <c r="H41" s="6"/>
      <c r="I41" s="6"/>
      <c r="J41" s="180"/>
      <c r="K41" s="6"/>
      <c r="L41" s="21"/>
      <c r="M41" s="6"/>
      <c r="N41" s="6"/>
      <c r="O41" s="6"/>
      <c r="P41" s="6"/>
      <c r="Q41" s="164"/>
      <c r="R41" s="162"/>
      <c r="S41" s="5"/>
    </row>
    <row r="42" spans="1:19" x14ac:dyDescent="0.35">
      <c r="A42" s="6"/>
      <c r="B42" s="6" t="s">
        <v>5314</v>
      </c>
      <c r="C42" s="306" t="s">
        <v>5315</v>
      </c>
      <c r="D42" s="189"/>
      <c r="E42" s="189"/>
      <c r="F42" s="189"/>
      <c r="G42" s="189"/>
      <c r="H42" s="189"/>
      <c r="I42" s="189"/>
      <c r="J42" s="307"/>
      <c r="K42" s="189"/>
      <c r="L42" s="189"/>
      <c r="M42" s="189"/>
      <c r="N42" s="189"/>
      <c r="O42" s="189"/>
      <c r="P42" s="189"/>
      <c r="Q42" s="163">
        <f>SUM(Q43:Q45)</f>
        <v>0</v>
      </c>
      <c r="R42" s="162"/>
      <c r="S42" s="5"/>
    </row>
    <row r="43" spans="1:19" ht="30" customHeight="1" x14ac:dyDescent="0.35">
      <c r="A43" s="6"/>
      <c r="B43" s="311" t="s">
        <v>5316</v>
      </c>
      <c r="C43" s="503" t="s">
        <v>5317</v>
      </c>
      <c r="D43" s="503"/>
      <c r="E43" s="503"/>
      <c r="F43" s="503"/>
      <c r="G43" s="503"/>
      <c r="H43" s="503"/>
      <c r="I43" s="503"/>
      <c r="J43" s="503"/>
      <c r="K43" s="503"/>
      <c r="L43" s="503"/>
      <c r="M43" s="503"/>
      <c r="N43" s="503"/>
      <c r="O43" s="503"/>
      <c r="P43" s="503"/>
      <c r="Q43" s="165">
        <f>-Input!P189</f>
        <v>0</v>
      </c>
      <c r="R43" s="162"/>
      <c r="S43" s="5"/>
    </row>
    <row r="44" spans="1:19" x14ac:dyDescent="0.35">
      <c r="A44" s="6"/>
      <c r="B44" s="6" t="s">
        <v>5318</v>
      </c>
      <c r="C44" s="166" t="s">
        <v>5319</v>
      </c>
      <c r="D44" s="184"/>
      <c r="E44" s="184"/>
      <c r="F44" s="184"/>
      <c r="G44" s="184"/>
      <c r="H44" s="184"/>
      <c r="I44" s="184"/>
      <c r="J44" s="308"/>
      <c r="K44" s="184"/>
      <c r="L44" s="184"/>
      <c r="M44" s="184"/>
      <c r="N44" s="184"/>
      <c r="O44" s="184"/>
      <c r="P44" s="312"/>
      <c r="Q44" s="396">
        <f>-Input!P190</f>
        <v>0</v>
      </c>
      <c r="R44" s="162"/>
      <c r="S44" s="5"/>
    </row>
    <row r="45" spans="1:19" x14ac:dyDescent="0.35">
      <c r="A45" s="6"/>
      <c r="B45" s="6" t="s">
        <v>5320</v>
      </c>
      <c r="C45" s="166" t="s">
        <v>5321</v>
      </c>
      <c r="D45" s="184"/>
      <c r="E45" s="184"/>
      <c r="F45" s="184"/>
      <c r="G45" s="184"/>
      <c r="H45" s="184"/>
      <c r="I45" s="184"/>
      <c r="J45" s="308"/>
      <c r="K45" s="184"/>
      <c r="L45" s="184"/>
      <c r="M45" s="184"/>
      <c r="N45" s="184"/>
      <c r="O45" s="184"/>
      <c r="P45" s="184"/>
      <c r="Q45" s="398"/>
      <c r="R45" s="162" t="str">
        <f>IF(OR(ISBLANK(Q45),Q45=0),"G","Y")</f>
        <v>G</v>
      </c>
      <c r="S45" s="5"/>
    </row>
    <row r="46" spans="1:19" ht="7.4" customHeight="1" x14ac:dyDescent="0.35">
      <c r="A46" s="6"/>
      <c r="B46" s="122"/>
      <c r="C46" s="6"/>
      <c r="D46" s="6"/>
      <c r="E46" s="6"/>
      <c r="F46" s="6"/>
      <c r="G46" s="6"/>
      <c r="H46" s="6"/>
      <c r="I46" s="6"/>
      <c r="J46" s="180"/>
      <c r="K46" s="6"/>
      <c r="L46" s="21"/>
      <c r="M46" s="6"/>
      <c r="N46" s="6"/>
      <c r="O46" s="6"/>
      <c r="P46" s="6"/>
      <c r="Q46" s="164"/>
      <c r="R46" s="162"/>
      <c r="S46" s="5"/>
    </row>
    <row r="47" spans="1:19" x14ac:dyDescent="0.35">
      <c r="A47" s="6"/>
      <c r="B47" s="6" t="s">
        <v>5322</v>
      </c>
      <c r="C47" s="504" t="s">
        <v>5323</v>
      </c>
      <c r="D47" s="504"/>
      <c r="E47" s="504"/>
      <c r="F47" s="504"/>
      <c r="G47" s="504"/>
      <c r="H47" s="504"/>
      <c r="I47" s="504"/>
      <c r="J47" s="504"/>
      <c r="K47" s="504"/>
      <c r="L47" s="504"/>
      <c r="M47" s="504"/>
      <c r="N47" s="189"/>
      <c r="O47" s="189"/>
      <c r="P47" s="189"/>
      <c r="Q47" s="399"/>
      <c r="R47" s="162" t="str">
        <f>IF(OR(ISBLANK(Q47),Q47=0),"G","Y")</f>
        <v>G</v>
      </c>
      <c r="S47" s="5"/>
    </row>
    <row r="48" spans="1:19" ht="7.4" customHeight="1" x14ac:dyDescent="0.35">
      <c r="A48" s="6"/>
      <c r="B48" s="122"/>
      <c r="C48" s="6"/>
      <c r="D48" s="6"/>
      <c r="E48" s="6"/>
      <c r="F48" s="6"/>
      <c r="G48" s="6"/>
      <c r="H48" s="6"/>
      <c r="I48" s="6"/>
      <c r="J48" s="180"/>
      <c r="K48" s="6"/>
      <c r="L48" s="21"/>
      <c r="M48" s="6"/>
      <c r="N48" s="6"/>
      <c r="O48" s="6"/>
      <c r="P48" s="6"/>
      <c r="Q48" s="164"/>
      <c r="R48" s="162"/>
      <c r="S48" s="5"/>
    </row>
    <row r="49" spans="1:19" x14ac:dyDescent="0.35">
      <c r="A49" s="6"/>
      <c r="B49" s="6" t="s">
        <v>5324</v>
      </c>
      <c r="C49" s="306" t="s">
        <v>5325</v>
      </c>
      <c r="D49" s="189"/>
      <c r="E49" s="189"/>
      <c r="F49" s="189"/>
      <c r="G49" s="189"/>
      <c r="H49" s="189"/>
      <c r="I49" s="189"/>
      <c r="J49" s="307"/>
      <c r="K49" s="189"/>
      <c r="L49" s="189"/>
      <c r="M49" s="189"/>
      <c r="N49" s="189"/>
      <c r="O49" s="189"/>
      <c r="P49" s="189"/>
      <c r="Q49" s="399"/>
      <c r="R49" s="162" t="str">
        <f>IF(OR(ISBLANK(Q49),Q49=0),"G","Y")</f>
        <v>G</v>
      </c>
      <c r="S49" s="5"/>
    </row>
    <row r="50" spans="1:19" ht="7.4" customHeight="1" x14ac:dyDescent="0.35">
      <c r="A50" s="6"/>
      <c r="B50" s="122"/>
      <c r="C50" s="6"/>
      <c r="D50" s="6"/>
      <c r="E50" s="6"/>
      <c r="F50" s="6"/>
      <c r="G50" s="6"/>
      <c r="H50" s="6"/>
      <c r="I50" s="6"/>
      <c r="J50" s="180"/>
      <c r="K50" s="6"/>
      <c r="L50" s="21"/>
      <c r="M50" s="6"/>
      <c r="N50" s="6"/>
      <c r="O50" s="6"/>
      <c r="P50" s="6"/>
      <c r="Q50" s="164"/>
      <c r="R50" s="162"/>
      <c r="S50" s="5"/>
    </row>
    <row r="51" spans="1:19" x14ac:dyDescent="0.35">
      <c r="A51" s="6"/>
      <c r="B51" s="6" t="s">
        <v>5326</v>
      </c>
      <c r="C51" s="306" t="s">
        <v>5327</v>
      </c>
      <c r="D51" s="189"/>
      <c r="E51" s="189"/>
      <c r="F51" s="189"/>
      <c r="G51" s="189"/>
      <c r="H51" s="189"/>
      <c r="I51" s="189"/>
      <c r="J51" s="307"/>
      <c r="K51" s="189"/>
      <c r="L51" s="189"/>
      <c r="M51" s="189"/>
      <c r="N51" s="189"/>
      <c r="O51" s="189"/>
      <c r="P51" s="189"/>
      <c r="Q51" s="163">
        <f>SUM(Q52:Q54)</f>
        <v>0</v>
      </c>
      <c r="R51" s="162"/>
      <c r="S51" s="5"/>
    </row>
    <row r="52" spans="1:19" x14ac:dyDescent="0.35">
      <c r="A52" s="6"/>
      <c r="B52" s="6" t="s">
        <v>5328</v>
      </c>
      <c r="C52" s="166" t="s">
        <v>5329</v>
      </c>
      <c r="D52" s="184"/>
      <c r="E52" s="184"/>
      <c r="F52" s="184"/>
      <c r="G52" s="184"/>
      <c r="H52" s="184"/>
      <c r="I52" s="184"/>
      <c r="J52" s="308"/>
      <c r="K52" s="184"/>
      <c r="L52" s="184"/>
      <c r="M52" s="184"/>
      <c r="N52" s="184"/>
      <c r="O52" s="184"/>
      <c r="P52" s="184"/>
      <c r="Q52" s="400"/>
      <c r="R52" s="162" t="str">
        <f>IF(OR(ISBLANK(Q52),Q52=0),"G","Y")</f>
        <v>G</v>
      </c>
      <c r="S52" s="5"/>
    </row>
    <row r="53" spans="1:19" x14ac:dyDescent="0.35">
      <c r="A53" s="6"/>
      <c r="B53" s="6" t="s">
        <v>5330</v>
      </c>
      <c r="C53" s="166" t="s">
        <v>5331</v>
      </c>
      <c r="D53" s="184"/>
      <c r="E53" s="184"/>
      <c r="F53" s="184"/>
      <c r="G53" s="184"/>
      <c r="H53" s="184"/>
      <c r="I53" s="184"/>
      <c r="J53" s="308"/>
      <c r="K53" s="184"/>
      <c r="L53" s="184"/>
      <c r="M53" s="184"/>
      <c r="N53" s="184"/>
      <c r="O53" s="184"/>
      <c r="P53" s="184"/>
      <c r="Q53" s="400"/>
      <c r="R53" s="162" t="str">
        <f>IF(OR(ISBLANK(Q53),Q53=0),"G","Y")</f>
        <v>G</v>
      </c>
      <c r="S53" s="5"/>
    </row>
    <row r="54" spans="1:19" x14ac:dyDescent="0.35">
      <c r="A54" s="6"/>
      <c r="B54" s="6" t="s">
        <v>5332</v>
      </c>
      <c r="C54" s="166" t="s">
        <v>5333</v>
      </c>
      <c r="D54" s="184"/>
      <c r="E54" s="184"/>
      <c r="F54" s="184"/>
      <c r="G54" s="184"/>
      <c r="H54" s="184"/>
      <c r="I54" s="184"/>
      <c r="J54" s="308"/>
      <c r="K54" s="184"/>
      <c r="L54" s="184"/>
      <c r="M54" s="184"/>
      <c r="N54" s="184"/>
      <c r="O54" s="184"/>
      <c r="P54" s="184"/>
      <c r="Q54" s="400"/>
      <c r="R54" s="162" t="str">
        <f>IF(OR(ISBLANK(Q54),Q54=0),"G","Y")</f>
        <v>G</v>
      </c>
      <c r="S54" s="5"/>
    </row>
    <row r="55" spans="1:19" ht="7.4" customHeight="1" x14ac:dyDescent="0.35">
      <c r="A55" s="6"/>
      <c r="B55" s="122"/>
      <c r="C55" s="6"/>
      <c r="D55" s="6"/>
      <c r="E55" s="6"/>
      <c r="F55" s="6"/>
      <c r="G55" s="6"/>
      <c r="H55" s="6"/>
      <c r="I55" s="6"/>
      <c r="J55" s="180"/>
      <c r="K55" s="6"/>
      <c r="L55" s="21"/>
      <c r="M55" s="6"/>
      <c r="N55" s="6"/>
      <c r="O55" s="6"/>
      <c r="P55" s="6"/>
      <c r="Q55" s="164"/>
      <c r="R55" s="162"/>
      <c r="S55" s="5"/>
    </row>
    <row r="56" spans="1:19" x14ac:dyDescent="0.35">
      <c r="A56" s="6"/>
      <c r="B56" s="6" t="s">
        <v>5334</v>
      </c>
      <c r="C56" s="306" t="s">
        <v>5335</v>
      </c>
      <c r="D56" s="189"/>
      <c r="E56" s="189"/>
      <c r="F56" s="189"/>
      <c r="G56" s="189"/>
      <c r="H56" s="189"/>
      <c r="I56" s="189"/>
      <c r="J56" s="307"/>
      <c r="K56" s="189"/>
      <c r="L56" s="189"/>
      <c r="M56" s="189"/>
      <c r="N56" s="189"/>
      <c r="O56" s="189"/>
      <c r="P56" s="189"/>
      <c r="Q56" s="401"/>
      <c r="R56" s="162" t="str">
        <f>IF(OR(ISBLANK(Q56),Q56=0),"G","Y")</f>
        <v>G</v>
      </c>
      <c r="S56" s="5"/>
    </row>
    <row r="57" spans="1:19" ht="7.4" customHeight="1" x14ac:dyDescent="0.35">
      <c r="A57" s="6"/>
      <c r="B57" s="122"/>
      <c r="C57" s="6"/>
      <c r="D57" s="6"/>
      <c r="E57" s="6"/>
      <c r="F57" s="6"/>
      <c r="G57" s="6"/>
      <c r="H57" s="6"/>
      <c r="I57" s="6"/>
      <c r="J57" s="180"/>
      <c r="K57" s="6"/>
      <c r="L57" s="21"/>
      <c r="M57" s="6"/>
      <c r="N57" s="6"/>
      <c r="O57" s="6"/>
      <c r="P57" s="6"/>
      <c r="Q57" s="164"/>
      <c r="R57" s="162"/>
      <c r="S57" s="5"/>
    </row>
    <row r="58" spans="1:19" x14ac:dyDescent="0.35">
      <c r="A58" s="6"/>
      <c r="B58" s="6" t="s">
        <v>5336</v>
      </c>
      <c r="C58" s="306" t="s">
        <v>5337</v>
      </c>
      <c r="D58" s="189"/>
      <c r="E58" s="189"/>
      <c r="F58" s="189"/>
      <c r="G58" s="189"/>
      <c r="H58" s="189"/>
      <c r="I58" s="189"/>
      <c r="J58" s="307"/>
      <c r="K58" s="189"/>
      <c r="L58" s="189"/>
      <c r="M58" s="189"/>
      <c r="N58" s="189"/>
      <c r="O58" s="189"/>
      <c r="P58" s="189"/>
      <c r="Q58" s="401"/>
      <c r="R58" s="162" t="str">
        <f>IF(OR(ISBLANK(Q58),Q58=0),"G","Y")</f>
        <v>G</v>
      </c>
      <c r="S58" s="5"/>
    </row>
    <row r="59" spans="1:19" ht="7.4" customHeight="1" x14ac:dyDescent="0.35">
      <c r="A59" s="6"/>
      <c r="B59" s="122"/>
      <c r="C59" s="6"/>
      <c r="D59" s="6"/>
      <c r="E59" s="6"/>
      <c r="F59" s="6"/>
      <c r="G59" s="6"/>
      <c r="H59" s="6"/>
      <c r="I59" s="6"/>
      <c r="J59" s="180"/>
      <c r="K59" s="6"/>
      <c r="L59" s="21"/>
      <c r="M59" s="6"/>
      <c r="N59" s="6"/>
      <c r="O59" s="6"/>
      <c r="P59" s="6"/>
      <c r="Q59" s="164"/>
      <c r="R59" s="162"/>
      <c r="S59" s="5"/>
    </row>
    <row r="60" spans="1:19" x14ac:dyDescent="0.35">
      <c r="A60" s="6"/>
      <c r="B60" s="6" t="s">
        <v>5338</v>
      </c>
      <c r="C60" s="306" t="s">
        <v>5339</v>
      </c>
      <c r="D60" s="189"/>
      <c r="E60" s="189"/>
      <c r="F60" s="189"/>
      <c r="G60" s="189"/>
      <c r="H60" s="189"/>
      <c r="I60" s="189"/>
      <c r="J60" s="307"/>
      <c r="K60" s="189"/>
      <c r="L60" s="189"/>
      <c r="M60" s="189"/>
      <c r="N60" s="189"/>
      <c r="O60" s="189"/>
      <c r="P60" s="189"/>
      <c r="Q60" s="401"/>
      <c r="R60" s="162" t="str">
        <f>IF(OR(ISBLANK(Q60),Q60=0),"G","Y")</f>
        <v>G</v>
      </c>
      <c r="S60" s="5"/>
    </row>
    <row r="61" spans="1:19" ht="7.4" customHeight="1" x14ac:dyDescent="0.35">
      <c r="A61" s="6"/>
      <c r="B61" s="122"/>
      <c r="C61" s="6"/>
      <c r="D61" s="6"/>
      <c r="E61" s="6"/>
      <c r="F61" s="6"/>
      <c r="G61" s="6"/>
      <c r="H61" s="6"/>
      <c r="I61" s="6"/>
      <c r="J61" s="180"/>
      <c r="K61" s="6"/>
      <c r="L61" s="21"/>
      <c r="M61" s="6"/>
      <c r="N61" s="6"/>
      <c r="O61" s="6"/>
      <c r="P61" s="6"/>
      <c r="Q61" s="164"/>
      <c r="R61" s="162"/>
      <c r="S61" s="5"/>
    </row>
    <row r="62" spans="1:19" ht="30" customHeight="1" x14ac:dyDescent="0.35">
      <c r="A62" s="6"/>
      <c r="B62" s="6" t="s">
        <v>5340</v>
      </c>
      <c r="C62" s="505" t="s">
        <v>5341</v>
      </c>
      <c r="D62" s="505"/>
      <c r="E62" s="505"/>
      <c r="F62" s="505"/>
      <c r="G62" s="505"/>
      <c r="H62" s="505"/>
      <c r="I62" s="505"/>
      <c r="J62" s="505"/>
      <c r="K62" s="505"/>
      <c r="L62" s="505"/>
      <c r="M62" s="505"/>
      <c r="N62" s="505"/>
      <c r="O62" s="505"/>
      <c r="P62" s="189"/>
      <c r="Q62" s="401"/>
      <c r="R62" s="162" t="str">
        <f>IF(OR(ISBLANK(Q62),Q62=0),"G","Y")</f>
        <v>G</v>
      </c>
      <c r="S62" s="5"/>
    </row>
    <row r="63" spans="1:19" ht="7.4" customHeight="1" x14ac:dyDescent="0.35">
      <c r="A63" s="6"/>
      <c r="B63" s="122"/>
      <c r="C63" s="6"/>
      <c r="D63" s="6"/>
      <c r="E63" s="6"/>
      <c r="F63" s="6"/>
      <c r="G63" s="6"/>
      <c r="H63" s="6"/>
      <c r="I63" s="6"/>
      <c r="J63" s="180"/>
      <c r="K63" s="6"/>
      <c r="L63" s="21"/>
      <c r="M63" s="6"/>
      <c r="N63" s="6"/>
      <c r="O63" s="6"/>
      <c r="P63" s="6"/>
      <c r="Q63" s="164"/>
      <c r="R63" s="162"/>
      <c r="S63" s="5"/>
    </row>
    <row r="64" spans="1:19" x14ac:dyDescent="0.35">
      <c r="A64" s="6"/>
      <c r="B64" s="6" t="s">
        <v>5342</v>
      </c>
      <c r="C64" s="306" t="s">
        <v>5343</v>
      </c>
      <c r="D64" s="189"/>
      <c r="E64" s="189"/>
      <c r="F64" s="189"/>
      <c r="G64" s="189"/>
      <c r="H64" s="189"/>
      <c r="I64" s="189"/>
      <c r="J64" s="307"/>
      <c r="K64" s="189"/>
      <c r="L64" s="189"/>
      <c r="M64" s="189"/>
      <c r="N64" s="189"/>
      <c r="O64" s="189"/>
      <c r="P64" s="189"/>
      <c r="Q64" s="401"/>
      <c r="R64" s="162" t="str">
        <f>IF(OR(ISBLANK(Q64),Q64=0),"G","Y")</f>
        <v>G</v>
      </c>
      <c r="S64" s="5"/>
    </row>
    <row r="65" spans="1:19" ht="7.4" customHeight="1" x14ac:dyDescent="0.35">
      <c r="A65" s="6"/>
      <c r="B65" s="122"/>
      <c r="C65" s="6"/>
      <c r="D65" s="6"/>
      <c r="E65" s="6"/>
      <c r="F65" s="6"/>
      <c r="G65" s="6"/>
      <c r="H65" s="6"/>
      <c r="I65" s="6"/>
      <c r="J65" s="180"/>
      <c r="K65" s="6"/>
      <c r="L65" s="21"/>
      <c r="M65" s="6"/>
      <c r="N65" s="6"/>
      <c r="O65" s="6"/>
      <c r="P65" s="6"/>
      <c r="Q65" s="164"/>
      <c r="R65" s="162"/>
      <c r="S65" s="5"/>
    </row>
    <row r="66" spans="1:19" x14ac:dyDescent="0.35">
      <c r="A66" s="6"/>
      <c r="B66" s="6" t="s">
        <v>5344</v>
      </c>
      <c r="C66" s="306" t="s">
        <v>5345</v>
      </c>
      <c r="D66" s="189"/>
      <c r="E66" s="189"/>
      <c r="F66" s="189"/>
      <c r="G66" s="189"/>
      <c r="H66" s="189"/>
      <c r="I66" s="189"/>
      <c r="J66" s="307"/>
      <c r="K66" s="189"/>
      <c r="L66" s="189"/>
      <c r="M66" s="189"/>
      <c r="N66" s="189"/>
      <c r="O66" s="189"/>
      <c r="P66" s="189"/>
      <c r="Q66" s="401"/>
      <c r="R66" s="162" t="str">
        <f>IF(OR(ISBLANK(Q66),Q66=0),"G","Y")</f>
        <v>G</v>
      </c>
      <c r="S66" s="5"/>
    </row>
    <row r="67" spans="1:19" ht="7.4" customHeight="1" x14ac:dyDescent="0.35">
      <c r="A67" s="6"/>
      <c r="B67" s="6"/>
      <c r="C67" s="6"/>
      <c r="D67" s="6"/>
      <c r="E67" s="6"/>
      <c r="F67" s="6"/>
      <c r="G67" s="6"/>
      <c r="H67" s="6"/>
      <c r="I67" s="6"/>
      <c r="J67" s="6"/>
      <c r="K67" s="6"/>
      <c r="L67" s="6"/>
      <c r="M67" s="6"/>
      <c r="N67" s="6"/>
      <c r="O67" s="6"/>
      <c r="P67" s="6"/>
      <c r="Q67" s="155"/>
      <c r="R67" s="6"/>
      <c r="S67" s="5"/>
    </row>
    <row r="68" spans="1:19" ht="7.4" customHeight="1" x14ac:dyDescent="0.35">
      <c r="A68" s="78"/>
      <c r="B68" s="78"/>
      <c r="C68" s="78"/>
      <c r="D68" s="78"/>
      <c r="E68" s="78"/>
      <c r="F68" s="78"/>
      <c r="G68" s="78"/>
      <c r="H68" s="78"/>
      <c r="I68" s="78"/>
      <c r="J68" s="78"/>
      <c r="K68" s="78"/>
      <c r="L68" s="78"/>
      <c r="M68" s="78"/>
      <c r="N68" s="78"/>
      <c r="O68" s="78"/>
      <c r="P68" s="78"/>
      <c r="Q68" s="78"/>
      <c r="R68" s="78"/>
      <c r="S68" s="5"/>
    </row>
    <row r="69" spans="1:19" ht="7.4" customHeight="1" x14ac:dyDescent="0.35">
      <c r="A69" s="6"/>
      <c r="B69" s="6"/>
      <c r="C69" s="6"/>
      <c r="D69" s="6"/>
      <c r="E69" s="6"/>
      <c r="F69" s="6"/>
      <c r="G69" s="6"/>
      <c r="H69" s="6"/>
      <c r="I69" s="6"/>
      <c r="J69" s="6"/>
      <c r="K69" s="6"/>
      <c r="L69" s="6"/>
      <c r="M69" s="6"/>
      <c r="N69" s="6"/>
      <c r="O69" s="6"/>
      <c r="P69" s="6"/>
      <c r="Q69" s="155"/>
      <c r="R69" s="6"/>
      <c r="S69" s="5"/>
    </row>
    <row r="70" spans="1:19" ht="23.5" thickBot="1" x14ac:dyDescent="0.55000000000000004">
      <c r="A70" s="6"/>
      <c r="B70" s="82"/>
      <c r="C70" s="157" t="s">
        <v>5346</v>
      </c>
      <c r="D70" s="158"/>
      <c r="E70" s="158"/>
      <c r="F70" s="158"/>
      <c r="G70" s="158"/>
      <c r="H70" s="158"/>
      <c r="I70" s="158"/>
      <c r="J70" s="158"/>
      <c r="K70" s="158"/>
      <c r="L70" s="158"/>
      <c r="M70" s="158"/>
      <c r="N70" s="158"/>
      <c r="O70" s="158"/>
      <c r="P70" s="158"/>
      <c r="Q70" s="158"/>
      <c r="R70" s="6"/>
      <c r="S70" s="5"/>
    </row>
    <row r="71" spans="1:19" ht="7.4" customHeight="1" x14ac:dyDescent="0.35">
      <c r="A71" s="6"/>
      <c r="B71" s="6"/>
      <c r="C71" s="168"/>
      <c r="D71" s="169"/>
      <c r="E71" s="169"/>
      <c r="F71" s="169"/>
      <c r="G71" s="169"/>
      <c r="H71" s="169"/>
      <c r="I71" s="169"/>
      <c r="J71" s="6"/>
      <c r="K71" s="6"/>
      <c r="L71" s="6"/>
      <c r="M71" s="170"/>
      <c r="N71" s="6"/>
      <c r="O71" s="6"/>
      <c r="P71" s="6"/>
      <c r="Q71" s="6"/>
      <c r="R71" s="6"/>
      <c r="S71" s="5"/>
    </row>
    <row r="72" spans="1:19" x14ac:dyDescent="0.35">
      <c r="A72" s="6"/>
      <c r="B72" s="6" t="s">
        <v>5347</v>
      </c>
      <c r="C72" s="6" t="s">
        <v>5348</v>
      </c>
      <c r="D72" s="6"/>
      <c r="E72" s="6"/>
      <c r="F72" s="6"/>
      <c r="G72" s="171"/>
      <c r="H72" s="6"/>
      <c r="I72" s="6"/>
      <c r="J72" s="6"/>
      <c r="K72" s="6"/>
      <c r="L72" s="6"/>
      <c r="M72" s="6"/>
      <c r="N72" s="6"/>
      <c r="O72" s="6"/>
      <c r="P72" s="6"/>
      <c r="Q72" s="143"/>
      <c r="R72" s="6" t="str">
        <f>IF(ISBLANK(Q72),"R","G")</f>
        <v>R</v>
      </c>
      <c r="S72" s="5"/>
    </row>
    <row r="73" spans="1:19" ht="7.4" customHeight="1" x14ac:dyDescent="0.35">
      <c r="A73" s="6"/>
      <c r="B73" s="6"/>
      <c r="C73" s="10"/>
      <c r="D73" s="6"/>
      <c r="E73" s="6"/>
      <c r="F73" s="57"/>
      <c r="G73" s="115"/>
      <c r="H73" s="6"/>
      <c r="I73" s="6"/>
      <c r="J73" s="6"/>
      <c r="K73" s="6"/>
      <c r="L73" s="6"/>
      <c r="M73" s="6"/>
      <c r="N73" s="115"/>
      <c r="O73" s="6"/>
      <c r="P73" s="6"/>
      <c r="Q73" s="6"/>
      <c r="R73" s="6"/>
      <c r="S73" s="5"/>
    </row>
    <row r="74" spans="1:19" x14ac:dyDescent="0.35">
      <c r="A74" s="6"/>
      <c r="B74" s="6" t="s">
        <v>5349</v>
      </c>
      <c r="C74" s="6" t="s">
        <v>5350</v>
      </c>
      <c r="D74" s="6"/>
      <c r="E74" s="6"/>
      <c r="F74" s="6"/>
      <c r="G74" s="6"/>
      <c r="H74" s="6"/>
      <c r="I74" s="6"/>
      <c r="J74" s="6"/>
      <c r="K74" s="6"/>
      <c r="L74" s="6"/>
      <c r="M74" s="6"/>
      <c r="N74" s="6"/>
      <c r="O74" s="249"/>
      <c r="P74" s="57" t="s">
        <v>5351</v>
      </c>
      <c r="Q74" s="313">
        <f>SUM(Q79:Q87)</f>
        <v>0</v>
      </c>
      <c r="R74" s="6" t="str">
        <f>IF(OR(AND(Q72="yes",COUNTA(C79:F87)=0),COUNTA(C79:P87)&lt;&gt;4*COUNTA(C79:F87)),"R",IF(AND(Q72&lt;&gt;"yes",COUNTA(C79:P87)&gt;0),"Y","G"))</f>
        <v>G</v>
      </c>
      <c r="S74" s="5"/>
    </row>
    <row r="75" spans="1:19" ht="7.4" customHeight="1" x14ac:dyDescent="0.35">
      <c r="A75" s="6"/>
      <c r="B75" s="6"/>
      <c r="C75" s="6"/>
      <c r="D75" s="6"/>
      <c r="E75" s="6"/>
      <c r="F75" s="6"/>
      <c r="G75" s="6"/>
      <c r="H75" s="6"/>
      <c r="I75" s="6"/>
      <c r="J75" s="6"/>
      <c r="K75" s="6"/>
      <c r="L75" s="6"/>
      <c r="M75" s="6"/>
      <c r="N75" s="6"/>
      <c r="O75" s="249"/>
      <c r="P75" s="57"/>
      <c r="Q75" s="172"/>
      <c r="R75" s="6"/>
      <c r="S75" s="5"/>
    </row>
    <row r="76" spans="1:19" x14ac:dyDescent="0.35">
      <c r="A76" s="6"/>
      <c r="B76" s="6"/>
      <c r="C76" s="6" t="s">
        <v>5352</v>
      </c>
      <c r="D76" s="6"/>
      <c r="E76" s="6"/>
      <c r="F76" s="57"/>
      <c r="G76" s="57"/>
      <c r="H76" s="6"/>
      <c r="I76" s="6"/>
      <c r="J76" s="6"/>
      <c r="K76" s="6"/>
      <c r="L76" s="6"/>
      <c r="M76" s="6"/>
      <c r="N76" s="10"/>
      <c r="O76" s="249"/>
      <c r="P76" s="20"/>
      <c r="Q76" s="20"/>
      <c r="R76" s="6"/>
      <c r="S76" s="5"/>
    </row>
    <row r="77" spans="1:19" ht="7.4" customHeight="1" x14ac:dyDescent="0.35">
      <c r="A77" s="6"/>
      <c r="B77" s="6"/>
      <c r="C77" s="175"/>
      <c r="D77" s="6"/>
      <c r="E77" s="6"/>
      <c r="F77" s="57"/>
      <c r="G77" s="57"/>
      <c r="H77" s="6"/>
      <c r="I77" s="6"/>
      <c r="J77" s="6"/>
      <c r="K77" s="6"/>
      <c r="L77" s="6"/>
      <c r="M77" s="6"/>
      <c r="N77" s="10"/>
      <c r="O77" s="249"/>
      <c r="P77" s="20"/>
      <c r="Q77" s="20"/>
      <c r="R77" s="6"/>
      <c r="S77" s="5"/>
    </row>
    <row r="78" spans="1:19" x14ac:dyDescent="0.35">
      <c r="A78" s="6"/>
      <c r="B78" s="6"/>
      <c r="C78" s="506" t="s">
        <v>5353</v>
      </c>
      <c r="D78" s="506"/>
      <c r="E78" s="506"/>
      <c r="F78" s="506"/>
      <c r="G78" s="497" t="s">
        <v>5354</v>
      </c>
      <c r="H78" s="497"/>
      <c r="I78" s="497"/>
      <c r="J78" s="497"/>
      <c r="K78" s="507" t="s">
        <v>5355</v>
      </c>
      <c r="L78" s="507"/>
      <c r="M78" s="508"/>
      <c r="N78" s="508"/>
      <c r="O78" s="509" t="s">
        <v>5356</v>
      </c>
      <c r="P78" s="509"/>
      <c r="Q78" s="314" t="s">
        <v>5357</v>
      </c>
      <c r="R78" s="6"/>
      <c r="S78" s="5"/>
    </row>
    <row r="79" spans="1:19" x14ac:dyDescent="0.35">
      <c r="A79" s="6"/>
      <c r="B79" s="6" t="s">
        <v>5358</v>
      </c>
      <c r="C79" s="498"/>
      <c r="D79" s="499"/>
      <c r="E79" s="499"/>
      <c r="F79" s="500"/>
      <c r="G79" s="498"/>
      <c r="H79" s="499"/>
      <c r="I79" s="499"/>
      <c r="J79" s="500"/>
      <c r="K79" s="498"/>
      <c r="L79" s="499"/>
      <c r="M79" s="499"/>
      <c r="N79" s="500"/>
      <c r="O79" s="473"/>
      <c r="P79" s="475"/>
      <c r="Q79" s="313">
        <f>O79*CoverSheet!$C$33</f>
        <v>0</v>
      </c>
      <c r="S79" s="5"/>
    </row>
    <row r="80" spans="1:19" x14ac:dyDescent="0.35">
      <c r="A80" s="6"/>
      <c r="B80" s="6"/>
      <c r="C80" s="498"/>
      <c r="D80" s="499"/>
      <c r="E80" s="499"/>
      <c r="F80" s="500"/>
      <c r="G80" s="498"/>
      <c r="H80" s="499"/>
      <c r="I80" s="499"/>
      <c r="J80" s="500"/>
      <c r="K80" s="498"/>
      <c r="L80" s="499"/>
      <c r="M80" s="499"/>
      <c r="N80" s="500"/>
      <c r="O80" s="473"/>
      <c r="P80" s="475"/>
      <c r="Q80" s="313">
        <f>O80*CoverSheet!$C$33</f>
        <v>0</v>
      </c>
      <c r="R80" s="20"/>
      <c r="S80" s="5"/>
    </row>
    <row r="81" spans="1:19" x14ac:dyDescent="0.35">
      <c r="A81" s="6"/>
      <c r="B81" s="6"/>
      <c r="C81" s="498"/>
      <c r="D81" s="499"/>
      <c r="E81" s="499"/>
      <c r="F81" s="500"/>
      <c r="G81" s="498"/>
      <c r="H81" s="499"/>
      <c r="I81" s="499"/>
      <c r="J81" s="500"/>
      <c r="K81" s="498"/>
      <c r="L81" s="499"/>
      <c r="M81" s="499"/>
      <c r="N81" s="500"/>
      <c r="O81" s="473"/>
      <c r="P81" s="475"/>
      <c r="Q81" s="313">
        <f>O81*CoverSheet!$C$33</f>
        <v>0</v>
      </c>
      <c r="R81" s="20"/>
      <c r="S81" s="5"/>
    </row>
    <row r="82" spans="1:19" x14ac:dyDescent="0.35">
      <c r="A82" s="6"/>
      <c r="B82" s="6"/>
      <c r="C82" s="498"/>
      <c r="D82" s="499"/>
      <c r="E82" s="499"/>
      <c r="F82" s="500"/>
      <c r="G82" s="498"/>
      <c r="H82" s="499"/>
      <c r="I82" s="499"/>
      <c r="J82" s="500"/>
      <c r="K82" s="498"/>
      <c r="L82" s="499"/>
      <c r="M82" s="499"/>
      <c r="N82" s="500"/>
      <c r="O82" s="473"/>
      <c r="P82" s="475"/>
      <c r="Q82" s="313">
        <f>O82*CoverSheet!$C$33</f>
        <v>0</v>
      </c>
      <c r="R82" s="20"/>
      <c r="S82" s="5"/>
    </row>
    <row r="83" spans="1:19" x14ac:dyDescent="0.35">
      <c r="A83" s="6"/>
      <c r="B83" s="6"/>
      <c r="C83" s="498"/>
      <c r="D83" s="499"/>
      <c r="E83" s="499"/>
      <c r="F83" s="500"/>
      <c r="G83" s="498"/>
      <c r="H83" s="499"/>
      <c r="I83" s="499"/>
      <c r="J83" s="500"/>
      <c r="K83" s="498"/>
      <c r="L83" s="499"/>
      <c r="M83" s="499"/>
      <c r="N83" s="500"/>
      <c r="O83" s="473"/>
      <c r="P83" s="475"/>
      <c r="Q83" s="313">
        <f>O83*CoverSheet!$C$33</f>
        <v>0</v>
      </c>
      <c r="R83" s="20"/>
      <c r="S83" s="5"/>
    </row>
    <row r="84" spans="1:19" x14ac:dyDescent="0.35">
      <c r="A84" s="6"/>
      <c r="B84" s="6"/>
      <c r="C84" s="498"/>
      <c r="D84" s="499"/>
      <c r="E84" s="499"/>
      <c r="F84" s="500"/>
      <c r="G84" s="498"/>
      <c r="H84" s="499"/>
      <c r="I84" s="499"/>
      <c r="J84" s="500"/>
      <c r="K84" s="498"/>
      <c r="L84" s="499"/>
      <c r="M84" s="499"/>
      <c r="N84" s="500"/>
      <c r="O84" s="473"/>
      <c r="P84" s="475"/>
      <c r="Q84" s="313">
        <f>O84*CoverSheet!$C$33</f>
        <v>0</v>
      </c>
      <c r="R84" s="20"/>
      <c r="S84" s="5"/>
    </row>
    <row r="85" spans="1:19" x14ac:dyDescent="0.35">
      <c r="A85" s="6"/>
      <c r="B85" s="6"/>
      <c r="C85" s="498"/>
      <c r="D85" s="499"/>
      <c r="E85" s="499"/>
      <c r="F85" s="500"/>
      <c r="G85" s="498"/>
      <c r="H85" s="499"/>
      <c r="I85" s="499"/>
      <c r="J85" s="500"/>
      <c r="K85" s="498"/>
      <c r="L85" s="499"/>
      <c r="M85" s="499"/>
      <c r="N85" s="500"/>
      <c r="O85" s="473"/>
      <c r="P85" s="475"/>
      <c r="Q85" s="313">
        <f>O85*CoverSheet!$C$33</f>
        <v>0</v>
      </c>
      <c r="R85" s="20"/>
      <c r="S85" s="5"/>
    </row>
    <row r="86" spans="1:19" x14ac:dyDescent="0.35">
      <c r="A86" s="6"/>
      <c r="B86" s="6"/>
      <c r="C86" s="498"/>
      <c r="D86" s="499"/>
      <c r="E86" s="499"/>
      <c r="F86" s="500"/>
      <c r="G86" s="498"/>
      <c r="H86" s="499"/>
      <c r="I86" s="499"/>
      <c r="J86" s="500"/>
      <c r="K86" s="498"/>
      <c r="L86" s="499"/>
      <c r="M86" s="499"/>
      <c r="N86" s="500"/>
      <c r="O86" s="473"/>
      <c r="P86" s="475"/>
      <c r="Q86" s="313">
        <f>O86*CoverSheet!$C$33</f>
        <v>0</v>
      </c>
      <c r="R86" s="20"/>
      <c r="S86" s="5"/>
    </row>
    <row r="87" spans="1:19" x14ac:dyDescent="0.35">
      <c r="A87" s="6"/>
      <c r="B87" s="6"/>
      <c r="C87" s="498"/>
      <c r="D87" s="499"/>
      <c r="E87" s="499"/>
      <c r="F87" s="500"/>
      <c r="G87" s="498"/>
      <c r="H87" s="499"/>
      <c r="I87" s="499"/>
      <c r="J87" s="500"/>
      <c r="K87" s="498"/>
      <c r="L87" s="499"/>
      <c r="M87" s="499"/>
      <c r="N87" s="500"/>
      <c r="O87" s="473"/>
      <c r="P87" s="475"/>
      <c r="Q87" s="313">
        <f>O87*CoverSheet!$C$33</f>
        <v>0</v>
      </c>
      <c r="R87" s="20"/>
      <c r="S87" s="5"/>
    </row>
    <row r="88" spans="1:19" ht="7.4" customHeight="1" x14ac:dyDescent="0.35">
      <c r="A88" s="6"/>
      <c r="B88" s="122"/>
      <c r="C88" s="6"/>
      <c r="D88" s="6"/>
      <c r="E88" s="6"/>
      <c r="F88" s="6"/>
      <c r="G88" s="6"/>
      <c r="H88" s="6"/>
      <c r="I88" s="6"/>
      <c r="J88" s="180"/>
      <c r="K88" s="6"/>
      <c r="L88" s="21"/>
      <c r="M88" s="6"/>
      <c r="N88" s="6"/>
      <c r="O88" s="6"/>
      <c r="P88" s="6"/>
      <c r="Q88" s="155"/>
      <c r="R88" s="162"/>
      <c r="S88" s="5"/>
    </row>
    <row r="89" spans="1:19" ht="7.4" customHeight="1" x14ac:dyDescent="0.35">
      <c r="A89" s="24"/>
      <c r="B89" s="24"/>
      <c r="C89" s="24"/>
      <c r="D89" s="24"/>
      <c r="E89" s="24"/>
      <c r="F89" s="24"/>
      <c r="G89" s="24"/>
      <c r="H89" s="24"/>
      <c r="I89" s="24"/>
      <c r="J89" s="24"/>
      <c r="K89" s="24"/>
      <c r="L89" s="23"/>
      <c r="M89" s="24"/>
      <c r="N89" s="24"/>
      <c r="O89" s="24"/>
      <c r="P89" s="24"/>
      <c r="Q89" s="173"/>
      <c r="R89" s="24"/>
      <c r="S89" s="5"/>
    </row>
  </sheetData>
  <sheetProtection algorithmName="SHA-512" hashValue="zO5AntViiW1CX1r2nywfDamKuE9EWeMC9lxKxfUvlQ/N38/8/Ozi6rZbbNpKE2AbwnDEgTdQw2P3YCBkHeUO8Q==" saltValue="Z9hnBwV3V0ndI52rHRCtRQ==" spinCount="100000" sheet="1" objects="1" scenarios="1"/>
  <mergeCells count="51">
    <mergeCell ref="C15:P15"/>
    <mergeCell ref="C16:P16"/>
    <mergeCell ref="C17:P17"/>
    <mergeCell ref="C18:P18"/>
    <mergeCell ref="C12:O12"/>
    <mergeCell ref="C19:P19"/>
    <mergeCell ref="C43:P43"/>
    <mergeCell ref="C47:M47"/>
    <mergeCell ref="C62:O62"/>
    <mergeCell ref="C78:F78"/>
    <mergeCell ref="G78:J78"/>
    <mergeCell ref="K78:N78"/>
    <mergeCell ref="O78:P78"/>
    <mergeCell ref="C79:F79"/>
    <mergeCell ref="G79:J79"/>
    <mergeCell ref="K79:N79"/>
    <mergeCell ref="O79:P79"/>
    <mergeCell ref="C80:F80"/>
    <mergeCell ref="G80:J80"/>
    <mergeCell ref="K80:N80"/>
    <mergeCell ref="O80:P80"/>
    <mergeCell ref="C81:F81"/>
    <mergeCell ref="G81:J81"/>
    <mergeCell ref="K81:N81"/>
    <mergeCell ref="O81:P81"/>
    <mergeCell ref="C82:F82"/>
    <mergeCell ref="G82:J82"/>
    <mergeCell ref="K82:N82"/>
    <mergeCell ref="O82:P82"/>
    <mergeCell ref="K83:N83"/>
    <mergeCell ref="O83:P83"/>
    <mergeCell ref="C84:F84"/>
    <mergeCell ref="G84:J84"/>
    <mergeCell ref="K84:N84"/>
    <mergeCell ref="O84:P84"/>
    <mergeCell ref="C87:F87"/>
    <mergeCell ref="G87:J87"/>
    <mergeCell ref="K87:N87"/>
    <mergeCell ref="O87:P87"/>
    <mergeCell ref="B2:C3"/>
    <mergeCell ref="D2:P3"/>
    <mergeCell ref="C85:F85"/>
    <mergeCell ref="G85:J85"/>
    <mergeCell ref="K85:N85"/>
    <mergeCell ref="O85:P85"/>
    <mergeCell ref="C86:F86"/>
    <mergeCell ref="G86:J86"/>
    <mergeCell ref="K86:N86"/>
    <mergeCell ref="O86:P86"/>
    <mergeCell ref="C83:F83"/>
    <mergeCell ref="G83:J83"/>
  </mergeCells>
  <conditionalFormatting sqref="B74:Q87">
    <cfRule type="expression" dxfId="113" priority="1">
      <formula>$Q$72&lt;&gt;"yes"</formula>
    </cfRule>
  </conditionalFormatting>
  <conditionalFormatting sqref="R1:R1048576">
    <cfRule type="cellIs" dxfId="112" priority="9" operator="equal">
      <formula>"R"</formula>
    </cfRule>
    <cfRule type="cellIs" dxfId="111" priority="10" operator="equal">
      <formula>"Y"</formula>
    </cfRule>
    <cfRule type="cellIs" dxfId="110" priority="11" operator="equal">
      <formula>"G"</formula>
    </cfRule>
  </conditionalFormatting>
  <dataValidations count="11">
    <dataValidation allowBlank="1" showInputMessage="1" showErrorMessage="1" prompt="Profits which are subject to risk weighting." sqref="C47" xr:uid="{ECBB1659-662E-4B05-AD50-A3D1EC11CDCF}"/>
    <dataValidation type="decimal" allowBlank="1" showInputMessage="1" showErrorMessage="1" sqref="Q55 Q59 Q63" xr:uid="{0696D53D-515B-4C63-AD26-CF831B9F5176}">
      <formula1>-99999999.9999</formula1>
      <formula2>0</formula2>
    </dataValidation>
    <dataValidation type="decimal" operator="greaterThanOrEqual" allowBlank="1" showInputMessage="1" showErrorMessage="1" prompt="Deductions are to be inputted as a negative number." sqref="Q66" xr:uid="{12A36E68-1169-4771-9501-3BE4E881CA7A}">
      <formula1>-99999999.9999</formula1>
    </dataValidation>
    <dataValidation type="decimal" allowBlank="1" showInputMessage="1" showErrorMessage="1" sqref="Q16" xr:uid="{22AD6339-34E7-4654-A139-A981532DB006}">
      <formula1>-999999999999999000000</formula1>
      <formula2>9.99999999999999E+29</formula2>
    </dataValidation>
    <dataValidation type="decimal" operator="greaterThanOrEqual" allowBlank="1" showInputMessage="1" showErrorMessage="1" error="Value inputted should be negative." sqref="Q33:Q35" xr:uid="{60023B6E-95C3-43A7-912F-E13EBB786C49}">
      <formula1>-99999999.9999</formula1>
    </dataValidation>
    <dataValidation type="decimal" operator="lessThanOrEqual" allowBlank="1" showInputMessage="1" showErrorMessage="1" prompt="Kindly input a negative number." sqref="Q19" xr:uid="{DA015201-FF4D-4E50-B18D-1D40180087F2}">
      <formula1>0</formula1>
    </dataValidation>
    <dataValidation type="decimal" operator="lessThanOrEqual" allowBlank="1" showInputMessage="1" showErrorMessage="1" error="Value inputted should be negative." prompt="Kindly input a negative number." sqref="Q36 Q47 Q49 Q45 Q56 Q52:Q54 Q58 Q60 Q62 Q32 Q64" xr:uid="{7CA08379-9A53-4F67-ABC1-180062F01DEA}">
      <formula1>0</formula1>
    </dataValidation>
    <dataValidation type="decimal" operator="greaterThanOrEqual" allowBlank="1" showInputMessage="1" showErrorMessage="1" error="Value inputted should be negative." sqref="Q40" xr:uid="{61AD9817-0C0C-4D10-8A19-F5ADBD369457}">
      <formula1>0</formula1>
    </dataValidation>
    <dataValidation type="list" allowBlank="1" showInputMessage="1" showErrorMessage="1" sqref="Q72" xr:uid="{4144A0B7-356E-4A83-9E4C-C8D821E92E76}">
      <formula1>YesNo</formula1>
    </dataValidation>
    <dataValidation type="list" allowBlank="1" showInputMessage="1" showErrorMessage="1" sqref="G79:J87" xr:uid="{3DF30EB6-0E62-43E3-B6B7-FD8ABA4CBA2E}">
      <formula1>Countries</formula1>
    </dataValidation>
    <dataValidation type="decimal" allowBlank="1" showInputMessage="1" showErrorMessage="1" sqref="O79:P87" xr:uid="{06446765-AEC9-4F3D-BDAF-7CF29DB96211}">
      <formula1>-9.99999999999999E+32</formula1>
      <formula2>9.99999999999999E+26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C89-72F8-4786-9039-2AE402D077D4}">
  <sheetPr codeName="Sheet12"/>
  <dimension ref="A1:I126"/>
  <sheetViews>
    <sheetView topLeftCell="A33" workbookViewId="0">
      <selection activeCell="F40" sqref="F40"/>
    </sheetView>
  </sheetViews>
  <sheetFormatPr defaultRowHeight="14.5" x14ac:dyDescent="0.35"/>
  <cols>
    <col min="6" max="6" width="18" customWidth="1"/>
    <col min="7" max="7" width="158.179687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5359</v>
      </c>
      <c r="F1" t="s">
        <v>5269</v>
      </c>
      <c r="G1" t="s">
        <v>5270</v>
      </c>
      <c r="H1">
        <f>PRSafeguards!Q12</f>
        <v>0</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5359</v>
      </c>
      <c r="F2" t="s">
        <v>5271</v>
      </c>
      <c r="G2" t="s">
        <v>5272</v>
      </c>
      <c r="H2" s="431">
        <f>PRSafeguards!Q14</f>
        <v>0</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5359</v>
      </c>
      <c r="F3" t="s">
        <v>5273</v>
      </c>
      <c r="G3" t="s">
        <v>5274</v>
      </c>
      <c r="H3" s="431">
        <f>PRSafeguards!Q15</f>
        <v>0</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5359</v>
      </c>
      <c r="F4" t="s">
        <v>5275</v>
      </c>
      <c r="G4" t="s">
        <v>5276</v>
      </c>
      <c r="H4" s="431">
        <f>PRSafeguards!Q16</f>
        <v>0</v>
      </c>
      <c r="I4" t="str">
        <f>PRSafeguards!R16</f>
        <v>G</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5359</v>
      </c>
      <c r="F5" t="s">
        <v>5277</v>
      </c>
      <c r="G5" t="s">
        <v>5278</v>
      </c>
      <c r="H5" s="431">
        <f>PRSafeguards!Q17</f>
        <v>0</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5359</v>
      </c>
      <c r="F6" t="s">
        <v>5360</v>
      </c>
      <c r="G6" t="s">
        <v>5280</v>
      </c>
      <c r="H6" s="431">
        <f>PRSafeguards!Q18</f>
        <v>0</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5359</v>
      </c>
      <c r="F7" t="s">
        <v>5361</v>
      </c>
      <c r="G7" t="s">
        <v>5281</v>
      </c>
      <c r="H7" s="431">
        <f>PRSafeguards!Q19</f>
        <v>0</v>
      </c>
      <c r="I7" t="str">
        <f>PRSafeguards!R19</f>
        <v>G</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5359</v>
      </c>
      <c r="F8" t="s">
        <v>5282</v>
      </c>
      <c r="G8" t="s">
        <v>5283</v>
      </c>
      <c r="H8" s="431">
        <f>PRSafeguards!Q21</f>
        <v>0</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5359</v>
      </c>
      <c r="F9" t="s">
        <v>5284</v>
      </c>
      <c r="G9" t="s">
        <v>5285</v>
      </c>
      <c r="H9" s="431">
        <f>PRSafeguards!Q22</f>
        <v>0</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5359</v>
      </c>
      <c r="F10" t="s">
        <v>5286</v>
      </c>
      <c r="G10" t="s">
        <v>5287</v>
      </c>
      <c r="H10" s="431">
        <f>PRSafeguards!Q23</f>
        <v>0</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5359</v>
      </c>
      <c r="F11" t="s">
        <v>5288</v>
      </c>
      <c r="G11" t="s">
        <v>5289</v>
      </c>
      <c r="H11" s="431">
        <f>PRSafeguards!Q24</f>
        <v>0</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5359</v>
      </c>
      <c r="F12" t="s">
        <v>5290</v>
      </c>
      <c r="G12" t="s">
        <v>5291</v>
      </c>
      <c r="H12" s="431">
        <f>PRSafeguards!Q25</f>
        <v>0</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5359</v>
      </c>
      <c r="F13" t="s">
        <v>5292</v>
      </c>
      <c r="G13" t="s">
        <v>5293</v>
      </c>
      <c r="H13" s="431">
        <f>PRSafeguards!Q27</f>
        <v>0</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5359</v>
      </c>
      <c r="F14" t="s">
        <v>5294</v>
      </c>
      <c r="G14" t="s">
        <v>5295</v>
      </c>
      <c r="H14" s="431">
        <f>PRSafeguards!Q29</f>
        <v>0</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5359</v>
      </c>
      <c r="F15" t="s">
        <v>5296</v>
      </c>
      <c r="G15" t="s">
        <v>5297</v>
      </c>
      <c r="H15" s="431">
        <f>PRSafeguards!Q31</f>
        <v>0</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5359</v>
      </c>
      <c r="F16" t="s">
        <v>5298</v>
      </c>
      <c r="G16" t="s">
        <v>5299</v>
      </c>
      <c r="H16" s="431">
        <f>PRSafeguards!Q32</f>
        <v>0</v>
      </c>
      <c r="I16" t="str">
        <f>PRSafeguards!R32</f>
        <v>G</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5359</v>
      </c>
      <c r="F17" t="s">
        <v>5300</v>
      </c>
      <c r="G17" t="s">
        <v>5301</v>
      </c>
      <c r="H17" s="431">
        <f>PRSafeguards!Q33</f>
        <v>0</v>
      </c>
      <c r="I17" t="str">
        <f>PRSafeguards!R33</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5359</v>
      </c>
      <c r="F18" t="s">
        <v>5302</v>
      </c>
      <c r="G18" t="s">
        <v>5303</v>
      </c>
      <c r="H18" s="431">
        <f>PRSafeguards!Q34</f>
        <v>0</v>
      </c>
      <c r="I18" t="str">
        <f>PRSafeguards!R34</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5359</v>
      </c>
      <c r="F19" t="s">
        <v>5304</v>
      </c>
      <c r="G19" t="s">
        <v>5305</v>
      </c>
      <c r="H19" s="431">
        <f>PRSafeguards!Q35</f>
        <v>0</v>
      </c>
      <c r="I19" t="str">
        <f>PRSafeguards!R35</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5359</v>
      </c>
      <c r="F20" t="s">
        <v>5306</v>
      </c>
      <c r="G20" t="s">
        <v>5307</v>
      </c>
      <c r="H20" s="431">
        <f>PRSafeguards!Q36</f>
        <v>0</v>
      </c>
      <c r="I20" t="str">
        <f>PRSafeguards!R36</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5359</v>
      </c>
      <c r="F21" t="s">
        <v>5308</v>
      </c>
      <c r="G21" t="s">
        <v>5309</v>
      </c>
      <c r="H21" s="431">
        <f>PRSafeguards!Q38</f>
        <v>0</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5359</v>
      </c>
      <c r="F22" t="s">
        <v>5310</v>
      </c>
      <c r="G22" t="s">
        <v>5311</v>
      </c>
      <c r="H22" s="431">
        <f>PRSafeguards!Q39</f>
        <v>0</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5359</v>
      </c>
      <c r="F23" t="s">
        <v>5312</v>
      </c>
      <c r="G23" t="s">
        <v>5313</v>
      </c>
      <c r="H23" s="431">
        <f>PRSafeguards!Q40</f>
        <v>0</v>
      </c>
      <c r="I23" t="str">
        <f>PRSafeguards!R40</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5359</v>
      </c>
      <c r="F24" t="s">
        <v>5314</v>
      </c>
      <c r="G24" t="s">
        <v>5315</v>
      </c>
      <c r="H24" s="431">
        <f>PRSafeguards!Q42</f>
        <v>0</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5359</v>
      </c>
      <c r="F25" t="s">
        <v>5316</v>
      </c>
      <c r="G25" t="s">
        <v>5317</v>
      </c>
      <c r="H25" s="431">
        <f>PRSafeguards!Q43</f>
        <v>0</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5359</v>
      </c>
      <c r="F26" t="s">
        <v>5318</v>
      </c>
      <c r="G26" t="s">
        <v>5319</v>
      </c>
      <c r="H26" s="431">
        <f>PRSafeguards!Q44</f>
        <v>0</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5359</v>
      </c>
      <c r="F27" t="s">
        <v>5320</v>
      </c>
      <c r="G27" t="s">
        <v>5321</v>
      </c>
      <c r="H27" s="431">
        <f>PRSafeguards!Q45</f>
        <v>0</v>
      </c>
      <c r="I27" t="str">
        <f>PRSafeguards!R45</f>
        <v>G</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5359</v>
      </c>
      <c r="F28" t="s">
        <v>5322</v>
      </c>
      <c r="G28" t="s">
        <v>5323</v>
      </c>
      <c r="H28">
        <f>PRSafeguards!Q47</f>
        <v>0</v>
      </c>
      <c r="I28" t="str">
        <f>PRSafeguards!R47</f>
        <v>G</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5359</v>
      </c>
      <c r="F29" t="s">
        <v>5324</v>
      </c>
      <c r="G29" t="s">
        <v>5325</v>
      </c>
      <c r="H29">
        <f>PRSafeguards!Q49</f>
        <v>0</v>
      </c>
      <c r="I29" t="str">
        <f>PRSafeguards!R49</f>
        <v>G</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5359</v>
      </c>
      <c r="F30" t="s">
        <v>5326</v>
      </c>
      <c r="G30" t="s">
        <v>5327</v>
      </c>
      <c r="H30" s="431">
        <f>PRSafeguards!Q51</f>
        <v>0</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5359</v>
      </c>
      <c r="F31" t="s">
        <v>5328</v>
      </c>
      <c r="G31" t="s">
        <v>5329</v>
      </c>
      <c r="H31" s="431">
        <f>PRSafeguards!Q52</f>
        <v>0</v>
      </c>
      <c r="I31" t="str">
        <f>PRSafeguards!R52</f>
        <v>G</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5359</v>
      </c>
      <c r="F32" t="s">
        <v>5330</v>
      </c>
      <c r="G32" t="s">
        <v>5331</v>
      </c>
      <c r="H32" s="431">
        <f>PRSafeguards!Q53</f>
        <v>0</v>
      </c>
      <c r="I32" t="str">
        <f>PRSafeguards!R53</f>
        <v>G</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5359</v>
      </c>
      <c r="F33" t="s">
        <v>5332</v>
      </c>
      <c r="G33" t="s">
        <v>5333</v>
      </c>
      <c r="H33" s="431">
        <f>PRSafeguards!Q54</f>
        <v>0</v>
      </c>
      <c r="I33" t="str">
        <f>PRSafeguards!R54</f>
        <v>G</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5359</v>
      </c>
      <c r="F34" t="s">
        <v>5334</v>
      </c>
      <c r="G34" t="s">
        <v>5335</v>
      </c>
      <c r="H34">
        <f>PRSafeguards!Q56</f>
        <v>0</v>
      </c>
      <c r="I34" t="str">
        <f>PRSafeguards!R56</f>
        <v>G</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5359</v>
      </c>
      <c r="F35" t="s">
        <v>5336</v>
      </c>
      <c r="G35" t="s">
        <v>5337</v>
      </c>
      <c r="H35">
        <f>PRSafeguards!Q58</f>
        <v>0</v>
      </c>
      <c r="I35" t="str">
        <f>PRSafeguards!R58</f>
        <v>G</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5359</v>
      </c>
      <c r="F36" t="s">
        <v>5338</v>
      </c>
      <c r="G36" t="s">
        <v>5339</v>
      </c>
      <c r="H36">
        <f>PRSafeguards!Q60</f>
        <v>0</v>
      </c>
      <c r="I36" t="str">
        <f>PRSafeguards!R60</f>
        <v>G</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5359</v>
      </c>
      <c r="F37" t="s">
        <v>5340</v>
      </c>
      <c r="G37" t="s">
        <v>5341</v>
      </c>
      <c r="H37">
        <f>PRSafeguards!Q62</f>
        <v>0</v>
      </c>
      <c r="I37" t="str">
        <f>PRSafeguards!R62</f>
        <v>G</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5359</v>
      </c>
      <c r="F38" t="s">
        <v>5342</v>
      </c>
      <c r="G38" t="s">
        <v>5343</v>
      </c>
      <c r="H38">
        <f>PRSafeguards!Q64</f>
        <v>0</v>
      </c>
      <c r="I38" t="str">
        <f>PRSafeguards!R64</f>
        <v>G</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5359</v>
      </c>
      <c r="F39" t="s">
        <v>5344</v>
      </c>
      <c r="G39" t="s">
        <v>5345</v>
      </c>
      <c r="H39">
        <f>PRSafeguards!Q66</f>
        <v>0</v>
      </c>
      <c r="I39" t="str">
        <f>PRSafeguards!R66</f>
        <v>G</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5359</v>
      </c>
      <c r="F40" t="s">
        <v>5347</v>
      </c>
      <c r="G40" t="s">
        <v>5348</v>
      </c>
      <c r="H40" s="235">
        <f>PRSafeguards!Q72</f>
        <v>0</v>
      </c>
      <c r="I40" t="str">
        <f>PRSafeguards!R72</f>
        <v>R</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5359</v>
      </c>
      <c r="F41" t="s">
        <v>5349</v>
      </c>
      <c r="G41" t="s">
        <v>5350</v>
      </c>
      <c r="H41">
        <f>PRSafeguards!Q74</f>
        <v>0</v>
      </c>
      <c r="I41" t="str">
        <f>PRSafeguards!R74</f>
        <v>G</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5359</v>
      </c>
      <c r="F42" t="s">
        <v>5362</v>
      </c>
      <c r="G42" t="s">
        <v>5363</v>
      </c>
      <c r="H42" s="432">
        <f>PRSafeguards!C79</f>
        <v>0</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5359</v>
      </c>
      <c r="F43" t="s">
        <v>5364</v>
      </c>
      <c r="G43" t="s">
        <v>5365</v>
      </c>
      <c r="H43" s="432">
        <f>PRSafeguards!C80</f>
        <v>0</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5359</v>
      </c>
      <c r="F44" t="s">
        <v>5366</v>
      </c>
      <c r="G44" t="s">
        <v>5367</v>
      </c>
      <c r="H44" s="432">
        <f>PRSafeguards!C81</f>
        <v>0</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5359</v>
      </c>
      <c r="F45" t="s">
        <v>5368</v>
      </c>
      <c r="G45" t="s">
        <v>5369</v>
      </c>
      <c r="H45" s="432">
        <f>PRSafeguards!C82</f>
        <v>0</v>
      </c>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5359</v>
      </c>
      <c r="F46" t="s">
        <v>5370</v>
      </c>
      <c r="G46" t="s">
        <v>5371</v>
      </c>
      <c r="H46" s="432">
        <f>PRSafeguards!C83</f>
        <v>0</v>
      </c>
    </row>
    <row r="47" spans="1:9"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5359</v>
      </c>
      <c r="F47" t="s">
        <v>5372</v>
      </c>
      <c r="G47" t="s">
        <v>5373</v>
      </c>
      <c r="H47" s="432">
        <f>PRSafeguards!C84</f>
        <v>0</v>
      </c>
    </row>
    <row r="48" spans="1:9"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5359</v>
      </c>
      <c r="F48" t="s">
        <v>5374</v>
      </c>
      <c r="G48" t="s">
        <v>5375</v>
      </c>
      <c r="H48" s="432">
        <f>PRSafeguards!C85</f>
        <v>0</v>
      </c>
    </row>
    <row r="49" spans="1:8"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5359</v>
      </c>
      <c r="F49" t="s">
        <v>5376</v>
      </c>
      <c r="G49" t="s">
        <v>5377</v>
      </c>
      <c r="H49" s="432">
        <f>PRSafeguards!C86</f>
        <v>0</v>
      </c>
    </row>
    <row r="50" spans="1:8"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5359</v>
      </c>
      <c r="F50" t="s">
        <v>5378</v>
      </c>
      <c r="G50" t="s">
        <v>5379</v>
      </c>
      <c r="H50" s="432">
        <f>PRSafeguards!C87</f>
        <v>0</v>
      </c>
    </row>
    <row r="51" spans="1:8"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5359</v>
      </c>
      <c r="F51" t="s">
        <v>5380</v>
      </c>
      <c r="G51" t="s">
        <v>5381</v>
      </c>
      <c r="H51" s="432">
        <f>PRSafeguards!G79</f>
        <v>0</v>
      </c>
    </row>
    <row r="52" spans="1:8"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5359</v>
      </c>
      <c r="F52" t="s">
        <v>5382</v>
      </c>
      <c r="G52" t="s">
        <v>5383</v>
      </c>
      <c r="H52" s="432">
        <f>PRSafeguards!G80</f>
        <v>0</v>
      </c>
    </row>
    <row r="53" spans="1:8"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5359</v>
      </c>
      <c r="F53" t="s">
        <v>5384</v>
      </c>
      <c r="G53" t="s">
        <v>5385</v>
      </c>
      <c r="H53" s="432">
        <f>PRSafeguards!G81</f>
        <v>0</v>
      </c>
    </row>
    <row r="54" spans="1:8"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5359</v>
      </c>
      <c r="F54" t="s">
        <v>5386</v>
      </c>
      <c r="G54" t="s">
        <v>5387</v>
      </c>
      <c r="H54" s="432">
        <f>PRSafeguards!G82</f>
        <v>0</v>
      </c>
    </row>
    <row r="55" spans="1:8"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5359</v>
      </c>
      <c r="F55" t="s">
        <v>5388</v>
      </c>
      <c r="G55" t="s">
        <v>5389</v>
      </c>
      <c r="H55" s="432">
        <f>PRSafeguards!G83</f>
        <v>0</v>
      </c>
    </row>
    <row r="56" spans="1:8"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5359</v>
      </c>
      <c r="F56" t="s">
        <v>5390</v>
      </c>
      <c r="G56" t="s">
        <v>5391</v>
      </c>
      <c r="H56" s="432">
        <f>PRSafeguards!G84</f>
        <v>0</v>
      </c>
    </row>
    <row r="57" spans="1:8"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5359</v>
      </c>
      <c r="F57" t="s">
        <v>5392</v>
      </c>
      <c r="G57" t="s">
        <v>5393</v>
      </c>
      <c r="H57" s="432">
        <f>PRSafeguards!G85</f>
        <v>0</v>
      </c>
    </row>
    <row r="58" spans="1:8"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5359</v>
      </c>
      <c r="F58" t="s">
        <v>5394</v>
      </c>
      <c r="G58" t="s">
        <v>5395</v>
      </c>
      <c r="H58" s="432">
        <f>PRSafeguards!G86</f>
        <v>0</v>
      </c>
    </row>
    <row r="59" spans="1:8"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5359</v>
      </c>
      <c r="F59" t="s">
        <v>5396</v>
      </c>
      <c r="G59" t="s">
        <v>5397</v>
      </c>
      <c r="H59" s="432">
        <f>PRSafeguards!G87</f>
        <v>0</v>
      </c>
    </row>
    <row r="60" spans="1:8"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5359</v>
      </c>
      <c r="F60" t="s">
        <v>5398</v>
      </c>
      <c r="G60" t="s">
        <v>5399</v>
      </c>
      <c r="H60" s="432">
        <f>PRSafeguards!K79</f>
        <v>0</v>
      </c>
    </row>
    <row r="61" spans="1:8"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5359</v>
      </c>
      <c r="F61" t="s">
        <v>5400</v>
      </c>
      <c r="G61" t="s">
        <v>5401</v>
      </c>
      <c r="H61" s="432">
        <f>PRSafeguards!K80</f>
        <v>0</v>
      </c>
    </row>
    <row r="62" spans="1:8"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5359</v>
      </c>
      <c r="F62" t="s">
        <v>5402</v>
      </c>
      <c r="G62" t="s">
        <v>5403</v>
      </c>
      <c r="H62" s="432">
        <f>PRSafeguards!K81</f>
        <v>0</v>
      </c>
    </row>
    <row r="63" spans="1:8"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5359</v>
      </c>
      <c r="F63" t="s">
        <v>5404</v>
      </c>
      <c r="G63" t="s">
        <v>5405</v>
      </c>
      <c r="H63" s="432">
        <f>PRSafeguards!K82</f>
        <v>0</v>
      </c>
    </row>
    <row r="64" spans="1:8"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5359</v>
      </c>
      <c r="F64" t="s">
        <v>5406</v>
      </c>
      <c r="G64" t="s">
        <v>5407</v>
      </c>
      <c r="H64" s="432">
        <f>PRSafeguards!K83</f>
        <v>0</v>
      </c>
    </row>
    <row r="65" spans="1:9"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5359</v>
      </c>
      <c r="F65" t="s">
        <v>5408</v>
      </c>
      <c r="G65" t="s">
        <v>5409</v>
      </c>
      <c r="H65" s="432">
        <f>PRSafeguards!K84</f>
        <v>0</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5359</v>
      </c>
      <c r="F66" t="s">
        <v>5410</v>
      </c>
      <c r="G66" t="s">
        <v>5411</v>
      </c>
      <c r="H66" s="432">
        <f>PRSafeguards!K85</f>
        <v>0</v>
      </c>
    </row>
    <row r="67" spans="1:9"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5359</v>
      </c>
      <c r="F67" t="s">
        <v>5412</v>
      </c>
      <c r="G67" t="s">
        <v>5413</v>
      </c>
      <c r="H67" s="432">
        <f>PRSafeguards!K86</f>
        <v>0</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5359</v>
      </c>
      <c r="F68" t="s">
        <v>5414</v>
      </c>
      <c r="G68" t="s">
        <v>5415</v>
      </c>
      <c r="H68" s="432">
        <f>PRSafeguards!K87</f>
        <v>0</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5359</v>
      </c>
      <c r="F69" t="s">
        <v>5416</v>
      </c>
      <c r="G69" t="s">
        <v>5417</v>
      </c>
      <c r="H69" s="432">
        <f>PRSafeguards!O79</f>
        <v>0</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5359</v>
      </c>
      <c r="F70" t="s">
        <v>5418</v>
      </c>
      <c r="G70" t="s">
        <v>5419</v>
      </c>
      <c r="H70" s="432">
        <f>PRSafeguards!O80</f>
        <v>0</v>
      </c>
    </row>
    <row r="71" spans="1:9"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5359</v>
      </c>
      <c r="F71" t="s">
        <v>5420</v>
      </c>
      <c r="G71" t="s">
        <v>5421</v>
      </c>
      <c r="H71" s="432">
        <f>PRSafeguards!O81</f>
        <v>0</v>
      </c>
    </row>
    <row r="72" spans="1:9"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5359</v>
      </c>
      <c r="F72" t="s">
        <v>5422</v>
      </c>
      <c r="G72" t="s">
        <v>5423</v>
      </c>
      <c r="H72" s="432">
        <f>PRSafeguards!O82</f>
        <v>0</v>
      </c>
    </row>
    <row r="73" spans="1:9"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5359</v>
      </c>
      <c r="F73" t="s">
        <v>5424</v>
      </c>
      <c r="G73" t="s">
        <v>5425</v>
      </c>
      <c r="H73" s="432">
        <f>PRSafeguards!O83</f>
        <v>0</v>
      </c>
    </row>
    <row r="74" spans="1:9"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5359</v>
      </c>
      <c r="F74" t="s">
        <v>5426</v>
      </c>
      <c r="G74" t="s">
        <v>5427</v>
      </c>
      <c r="H74" s="432">
        <f>PRSafeguards!O84</f>
        <v>0</v>
      </c>
    </row>
    <row r="75" spans="1:9"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5359</v>
      </c>
      <c r="F75" t="s">
        <v>5428</v>
      </c>
      <c r="G75" t="s">
        <v>5429</v>
      </c>
      <c r="H75" s="432">
        <f>PRSafeguards!O85</f>
        <v>0</v>
      </c>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5359</v>
      </c>
      <c r="F76" t="s">
        <v>5430</v>
      </c>
      <c r="G76" t="s">
        <v>5431</v>
      </c>
      <c r="H76" s="432">
        <f>PRSafeguards!O86</f>
        <v>0</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5359</v>
      </c>
      <c r="F77" t="s">
        <v>5432</v>
      </c>
      <c r="G77" t="s">
        <v>5433</v>
      </c>
      <c r="H77" s="432">
        <f>PRSafeguards!O87</f>
        <v>0</v>
      </c>
    </row>
    <row r="78" spans="1:9" s="381" customFormat="1"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5359</v>
      </c>
      <c r="F78" t="s">
        <v>5434</v>
      </c>
      <c r="G78" t="s">
        <v>5435</v>
      </c>
      <c r="H78" s="432">
        <f>PRSafeguards!Q79</f>
        <v>0</v>
      </c>
      <c r="I78"/>
    </row>
    <row r="79" spans="1:9" s="381" customFormat="1"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5359</v>
      </c>
      <c r="F79" t="s">
        <v>5436</v>
      </c>
      <c r="G79" t="s">
        <v>5437</v>
      </c>
      <c r="H79" s="432">
        <f>PRSafeguards!Q80</f>
        <v>0</v>
      </c>
      <c r="I79"/>
    </row>
    <row r="80" spans="1:9" s="381" customFormat="1"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5359</v>
      </c>
      <c r="F80" t="s">
        <v>5438</v>
      </c>
      <c r="G80" t="s">
        <v>5439</v>
      </c>
      <c r="H80" s="432">
        <f>PRSafeguards!Q81</f>
        <v>0</v>
      </c>
      <c r="I80"/>
    </row>
    <row r="81" spans="1:9" s="381" customFormat="1"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5359</v>
      </c>
      <c r="F81" t="s">
        <v>5440</v>
      </c>
      <c r="G81" t="s">
        <v>5441</v>
      </c>
      <c r="H81" s="432">
        <f>PRSafeguards!Q82</f>
        <v>0</v>
      </c>
      <c r="I81"/>
    </row>
    <row r="82" spans="1:9" s="381" customFormat="1"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5359</v>
      </c>
      <c r="F82" t="s">
        <v>5442</v>
      </c>
      <c r="G82" t="s">
        <v>5443</v>
      </c>
      <c r="H82" s="432">
        <f>PRSafeguards!Q83</f>
        <v>0</v>
      </c>
      <c r="I82"/>
    </row>
    <row r="83" spans="1:9" s="381" customFormat="1"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5359</v>
      </c>
      <c r="F83" t="s">
        <v>5444</v>
      </c>
      <c r="G83" t="s">
        <v>5445</v>
      </c>
      <c r="H83" s="432">
        <f>PRSafeguards!Q84</f>
        <v>0</v>
      </c>
      <c r="I83"/>
    </row>
    <row r="84" spans="1:9" s="381" customFormat="1"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5359</v>
      </c>
      <c r="F84" t="s">
        <v>5446</v>
      </c>
      <c r="G84" t="s">
        <v>5447</v>
      </c>
      <c r="H84" s="432">
        <f>PRSafeguards!Q85</f>
        <v>0</v>
      </c>
      <c r="I84"/>
    </row>
    <row r="85" spans="1:9" s="381" customFormat="1"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5359</v>
      </c>
      <c r="F85" t="s">
        <v>5448</v>
      </c>
      <c r="G85" t="s">
        <v>5449</v>
      </c>
      <c r="H85" s="432">
        <f>PRSafeguards!Q86</f>
        <v>0</v>
      </c>
      <c r="I85"/>
    </row>
    <row r="86" spans="1:9" s="381" customFormat="1"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5359</v>
      </c>
      <c r="F86" t="s">
        <v>5450</v>
      </c>
      <c r="G86" t="s">
        <v>5451</v>
      </c>
      <c r="H86" s="432">
        <f>PRSafeguards!Q87</f>
        <v>0</v>
      </c>
      <c r="I86"/>
    </row>
    <row r="87" spans="1:9" s="381" customFormat="1"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5359</v>
      </c>
      <c r="F87" t="s">
        <v>5452</v>
      </c>
      <c r="G87" t="s">
        <v>5453</v>
      </c>
      <c r="H87">
        <f>PRSafeguards!Q12*CoverSheet!$C$33</f>
        <v>0</v>
      </c>
      <c r="I87"/>
    </row>
    <row r="88" spans="1:9" s="381" customFormat="1"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5359</v>
      </c>
      <c r="F88" t="s">
        <v>5454</v>
      </c>
      <c r="G88" t="s">
        <v>5455</v>
      </c>
      <c r="H88" s="431">
        <f>PRSafeguards!Q14*CoverSheet!$C$33</f>
        <v>0</v>
      </c>
      <c r="I88"/>
    </row>
    <row r="89" spans="1:9" s="381" customFormat="1"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5359</v>
      </c>
      <c r="F89" t="s">
        <v>5456</v>
      </c>
      <c r="G89" t="s">
        <v>5457</v>
      </c>
      <c r="H89" s="431">
        <f>PRSafeguards!Q15*CoverSheet!$C$33</f>
        <v>0</v>
      </c>
      <c r="I89"/>
    </row>
    <row r="90" spans="1:9" s="381" customFormat="1"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5359</v>
      </c>
      <c r="F90" t="s">
        <v>5458</v>
      </c>
      <c r="G90" t="s">
        <v>5459</v>
      </c>
      <c r="H90" s="431">
        <f>PRSafeguards!Q16*CoverSheet!$C$33</f>
        <v>0</v>
      </c>
      <c r="I90"/>
    </row>
    <row r="91" spans="1:9" s="381" customFormat="1"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5359</v>
      </c>
      <c r="F91" t="s">
        <v>5460</v>
      </c>
      <c r="G91" t="s">
        <v>5461</v>
      </c>
      <c r="H91" s="431">
        <f>PRSafeguards!Q17*CoverSheet!$C$33</f>
        <v>0</v>
      </c>
      <c r="I91"/>
    </row>
    <row r="92" spans="1:9" s="381" customFormat="1"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5359</v>
      </c>
      <c r="F92" t="s">
        <v>5462</v>
      </c>
      <c r="G92" t="s">
        <v>5463</v>
      </c>
      <c r="H92" s="431">
        <f>PRSafeguards!Q18*CoverSheet!$C$33</f>
        <v>0</v>
      </c>
      <c r="I92"/>
    </row>
    <row r="93" spans="1:9" s="381" customFormat="1"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5359</v>
      </c>
      <c r="F93" t="s">
        <v>5464</v>
      </c>
      <c r="G93" t="s">
        <v>5465</v>
      </c>
      <c r="H93" s="431">
        <f>PRSafeguards!Q19*CoverSheet!$C$33</f>
        <v>0</v>
      </c>
      <c r="I93"/>
    </row>
    <row r="94" spans="1:9" s="381" customFormat="1"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5359</v>
      </c>
      <c r="F94" t="s">
        <v>5466</v>
      </c>
      <c r="G94" t="s">
        <v>5467</v>
      </c>
      <c r="H94" s="431">
        <f>PRSafeguards!Q21*CoverSheet!$C$33</f>
        <v>0</v>
      </c>
      <c r="I94"/>
    </row>
    <row r="95" spans="1:9" s="381" customFormat="1"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5359</v>
      </c>
      <c r="F95" t="s">
        <v>5468</v>
      </c>
      <c r="G95" t="s">
        <v>5469</v>
      </c>
      <c r="H95" s="431">
        <f>PRSafeguards!Q22*CoverSheet!$C$33</f>
        <v>0</v>
      </c>
      <c r="I95"/>
    </row>
    <row r="96" spans="1:9" s="381" customFormat="1"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5359</v>
      </c>
      <c r="F96" t="s">
        <v>5470</v>
      </c>
      <c r="G96" t="s">
        <v>5471</v>
      </c>
      <c r="H96" s="431">
        <f>PRSafeguards!Q23*CoverSheet!$C$33</f>
        <v>0</v>
      </c>
      <c r="I96"/>
    </row>
    <row r="97" spans="1:9" s="381" customFormat="1"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5359</v>
      </c>
      <c r="F97" t="s">
        <v>5472</v>
      </c>
      <c r="G97" t="s">
        <v>5473</v>
      </c>
      <c r="H97" s="431">
        <f>PRSafeguards!Q24*CoverSheet!$C$33</f>
        <v>0</v>
      </c>
      <c r="I97"/>
    </row>
    <row r="98" spans="1:9" s="381" customFormat="1"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5359</v>
      </c>
      <c r="F98" t="s">
        <v>5474</v>
      </c>
      <c r="G98" t="s">
        <v>5475</v>
      </c>
      <c r="H98" s="431">
        <f>PRSafeguards!Q25*CoverSheet!$C$33</f>
        <v>0</v>
      </c>
      <c r="I98"/>
    </row>
    <row r="99" spans="1:9" s="381" customFormat="1"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5359</v>
      </c>
      <c r="F99" t="s">
        <v>5476</v>
      </c>
      <c r="G99" t="s">
        <v>5477</v>
      </c>
      <c r="H99" s="431">
        <f>PRSafeguards!Q27*CoverSheet!$C$33</f>
        <v>0</v>
      </c>
      <c r="I99"/>
    </row>
    <row r="100" spans="1:9" s="381" customFormat="1"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5359</v>
      </c>
      <c r="F100" t="s">
        <v>5478</v>
      </c>
      <c r="G100" t="s">
        <v>5479</v>
      </c>
      <c r="H100" s="431">
        <f>PRSafeguards!Q29*CoverSheet!$C$33</f>
        <v>0</v>
      </c>
      <c r="I100"/>
    </row>
    <row r="101" spans="1:9" s="381" customFormat="1"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5359</v>
      </c>
      <c r="F101" t="s">
        <v>5480</v>
      </c>
      <c r="G101" t="s">
        <v>5481</v>
      </c>
      <c r="H101" s="431">
        <f>PRSafeguards!Q31*CoverSheet!$C$33</f>
        <v>0</v>
      </c>
      <c r="I101"/>
    </row>
    <row r="102" spans="1:9" s="381" customFormat="1"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5359</v>
      </c>
      <c r="F102" t="s">
        <v>5482</v>
      </c>
      <c r="G102" t="s">
        <v>5483</v>
      </c>
      <c r="H102" s="431">
        <f>PRSafeguards!Q32*CoverSheet!$C$33</f>
        <v>0</v>
      </c>
      <c r="I102"/>
    </row>
    <row r="103" spans="1:9" s="381" customFormat="1"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5359</v>
      </c>
      <c r="F103" t="s">
        <v>5484</v>
      </c>
      <c r="G103" t="s">
        <v>5485</v>
      </c>
      <c r="H103" s="431">
        <f>PRSafeguards!Q33*CoverSheet!$C$33</f>
        <v>0</v>
      </c>
      <c r="I103"/>
    </row>
    <row r="104" spans="1:9" s="381" customFormat="1"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5359</v>
      </c>
      <c r="F104" t="s">
        <v>5486</v>
      </c>
      <c r="G104" t="s">
        <v>5487</v>
      </c>
      <c r="H104" s="431">
        <f>PRSafeguards!Q34*CoverSheet!$C$33</f>
        <v>0</v>
      </c>
      <c r="I104"/>
    </row>
    <row r="105" spans="1:9" s="381" customFormat="1"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5359</v>
      </c>
      <c r="F105" t="s">
        <v>5488</v>
      </c>
      <c r="G105" t="s">
        <v>5489</v>
      </c>
      <c r="H105" s="431">
        <f>PRSafeguards!Q35*CoverSheet!$C$33</f>
        <v>0</v>
      </c>
      <c r="I105"/>
    </row>
    <row r="106" spans="1:9" s="381" customFormat="1"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5359</v>
      </c>
      <c r="F106" t="s">
        <v>5490</v>
      </c>
      <c r="G106" t="s">
        <v>5491</v>
      </c>
      <c r="H106" s="431">
        <f>PRSafeguards!Q36*CoverSheet!$C$33</f>
        <v>0</v>
      </c>
      <c r="I106"/>
    </row>
    <row r="107" spans="1:9" s="381" customFormat="1"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5359</v>
      </c>
      <c r="F107" t="s">
        <v>5492</v>
      </c>
      <c r="G107" t="s">
        <v>5493</v>
      </c>
      <c r="H107" s="431">
        <f>PRSafeguards!Q38*CoverSheet!$C$33</f>
        <v>0</v>
      </c>
      <c r="I107"/>
    </row>
    <row r="108" spans="1:9" s="381" customFormat="1"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5359</v>
      </c>
      <c r="F108" t="s">
        <v>5494</v>
      </c>
      <c r="G108" t="s">
        <v>5495</v>
      </c>
      <c r="H108" s="431">
        <f>PRSafeguards!Q39*CoverSheet!$C$33</f>
        <v>0</v>
      </c>
      <c r="I108"/>
    </row>
    <row r="109" spans="1:9" s="381" customFormat="1"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5359</v>
      </c>
      <c r="F109" t="s">
        <v>5496</v>
      </c>
      <c r="G109" t="s">
        <v>5497</v>
      </c>
      <c r="H109" s="431">
        <f>PRSafeguards!Q40*CoverSheet!$C$33</f>
        <v>0</v>
      </c>
      <c r="I109"/>
    </row>
    <row r="110" spans="1:9" s="381" customFormat="1"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5359</v>
      </c>
      <c r="F110" t="s">
        <v>5498</v>
      </c>
      <c r="G110" t="s">
        <v>5499</v>
      </c>
      <c r="H110" s="431">
        <f>PRSafeguards!Q42*CoverSheet!$C$33</f>
        <v>0</v>
      </c>
      <c r="I110"/>
    </row>
    <row r="111" spans="1:9" s="381" customFormat="1"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5359</v>
      </c>
      <c r="F111" t="s">
        <v>5500</v>
      </c>
      <c r="G111" t="s">
        <v>5501</v>
      </c>
      <c r="H111" s="431">
        <f>PRSafeguards!Q43*CoverSheet!$C$33</f>
        <v>0</v>
      </c>
      <c r="I111"/>
    </row>
    <row r="112" spans="1:9" s="381" customFormat="1"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5359</v>
      </c>
      <c r="F112" t="s">
        <v>5502</v>
      </c>
      <c r="G112" t="s">
        <v>5503</v>
      </c>
      <c r="H112" s="431">
        <f>PRSafeguards!Q44*CoverSheet!$C$33</f>
        <v>0</v>
      </c>
      <c r="I112"/>
    </row>
    <row r="113" spans="1:9" s="381" customFormat="1"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5359</v>
      </c>
      <c r="F113" t="s">
        <v>5504</v>
      </c>
      <c r="G113" t="s">
        <v>5505</v>
      </c>
      <c r="H113" s="431">
        <f>PRSafeguards!Q45*CoverSheet!$C$33</f>
        <v>0</v>
      </c>
      <c r="I113"/>
    </row>
    <row r="114" spans="1:9" s="381" customFormat="1"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5359</v>
      </c>
      <c r="F114" t="s">
        <v>5506</v>
      </c>
      <c r="G114" t="s">
        <v>5507</v>
      </c>
      <c r="H114">
        <f>PRSafeguards!Q47*CoverSheet!$C$33</f>
        <v>0</v>
      </c>
      <c r="I114"/>
    </row>
    <row r="115" spans="1:9" s="381" customFormat="1"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5359</v>
      </c>
      <c r="F115" t="s">
        <v>5508</v>
      </c>
      <c r="G115" t="s">
        <v>5509</v>
      </c>
      <c r="H115">
        <f>PRSafeguards!Q49*CoverSheet!$C$33</f>
        <v>0</v>
      </c>
      <c r="I115"/>
    </row>
    <row r="116" spans="1:9" s="381" customFormat="1"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5359</v>
      </c>
      <c r="F116" t="s">
        <v>5510</v>
      </c>
      <c r="G116" t="s">
        <v>5511</v>
      </c>
      <c r="H116" s="431">
        <f>PRSafeguards!Q51*CoverSheet!$C$33</f>
        <v>0</v>
      </c>
      <c r="I116"/>
    </row>
    <row r="117" spans="1:9" s="381" customFormat="1"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5359</v>
      </c>
      <c r="F117" t="s">
        <v>5512</v>
      </c>
      <c r="G117" t="s">
        <v>5513</v>
      </c>
      <c r="H117" s="431">
        <f>PRSafeguards!Q52*CoverSheet!$C$33</f>
        <v>0</v>
      </c>
      <c r="I117"/>
    </row>
    <row r="118" spans="1:9" s="381" customFormat="1"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5359</v>
      </c>
      <c r="F118" t="s">
        <v>5514</v>
      </c>
      <c r="G118" t="s">
        <v>5515</v>
      </c>
      <c r="H118" s="431">
        <f>PRSafeguards!Q53*CoverSheet!$C$33</f>
        <v>0</v>
      </c>
      <c r="I118"/>
    </row>
    <row r="119" spans="1:9" s="381" customFormat="1"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5359</v>
      </c>
      <c r="F119" t="s">
        <v>5516</v>
      </c>
      <c r="G119" t="s">
        <v>5517</v>
      </c>
      <c r="H119" s="431">
        <f>PRSafeguards!Q54*CoverSheet!$C$33</f>
        <v>0</v>
      </c>
      <c r="I119"/>
    </row>
    <row r="120" spans="1:9" s="381" customFormat="1"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5359</v>
      </c>
      <c r="F120" t="s">
        <v>5518</v>
      </c>
      <c r="G120" t="s">
        <v>5519</v>
      </c>
      <c r="H120">
        <f>PRSafeguards!Q56*CoverSheet!$C$33</f>
        <v>0</v>
      </c>
      <c r="I120"/>
    </row>
    <row r="121" spans="1:9" s="381" customFormat="1"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5359</v>
      </c>
      <c r="F121" t="s">
        <v>5520</v>
      </c>
      <c r="G121" t="s">
        <v>5521</v>
      </c>
      <c r="H121">
        <f>PRSafeguards!Q58*CoverSheet!$C$33</f>
        <v>0</v>
      </c>
      <c r="I121"/>
    </row>
    <row r="122" spans="1:9" s="381" customFormat="1"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5359</v>
      </c>
      <c r="F122" t="s">
        <v>5522</v>
      </c>
      <c r="G122" t="s">
        <v>5523</v>
      </c>
      <c r="H122">
        <f>PRSafeguards!Q60*CoverSheet!$C$33</f>
        <v>0</v>
      </c>
      <c r="I122"/>
    </row>
    <row r="123" spans="1:9" s="381" customFormat="1"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5359</v>
      </c>
      <c r="F123" t="s">
        <v>5524</v>
      </c>
      <c r="G123" t="s">
        <v>5525</v>
      </c>
      <c r="H123">
        <f>PRSafeguards!Q62*CoverSheet!$C$33</f>
        <v>0</v>
      </c>
      <c r="I123"/>
    </row>
    <row r="124" spans="1:9" s="381" customFormat="1"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5359</v>
      </c>
      <c r="F124" t="s">
        <v>5526</v>
      </c>
      <c r="G124" t="s">
        <v>5527</v>
      </c>
      <c r="H124">
        <f>PRSafeguards!Q64*CoverSheet!$C$33</f>
        <v>0</v>
      </c>
      <c r="I124"/>
    </row>
    <row r="125" spans="1:9" s="381" customFormat="1"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5359</v>
      </c>
      <c r="F125" t="s">
        <v>5528</v>
      </c>
      <c r="G125" t="s">
        <v>5529</v>
      </c>
      <c r="H125">
        <f>PRSafeguards!Q66*CoverSheet!$C$33</f>
        <v>0</v>
      </c>
      <c r="I125"/>
    </row>
    <row r="126" spans="1:9" s="381" customFormat="1"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5359</v>
      </c>
      <c r="F126" t="s">
        <v>5530</v>
      </c>
      <c r="G126" t="s">
        <v>5531</v>
      </c>
      <c r="H126">
        <f>PRSafeguards!Q74*CoverSheet!$C$33</f>
        <v>0</v>
      </c>
      <c r="I12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6EBC-B598-4F97-AA15-D4C415B180B6}">
  <sheetPr codeName="Sheet13">
    <tabColor rgb="FF002060"/>
  </sheetPr>
  <dimension ref="A1:S39"/>
  <sheetViews>
    <sheetView zoomScale="90" workbookViewId="0"/>
  </sheetViews>
  <sheetFormatPr defaultColWidth="0" defaultRowHeight="14.5" zeroHeight="1" x14ac:dyDescent="0.35"/>
  <cols>
    <col min="1" max="1" width="1.453125" style="6" customWidth="1"/>
    <col min="2" max="2" width="11.7265625" style="6" customWidth="1"/>
    <col min="3" max="10" width="8.54296875" style="6" customWidth="1"/>
    <col min="11" max="11" width="11.453125" style="6" customWidth="1"/>
    <col min="12" max="12" width="12.54296875" style="6" customWidth="1"/>
    <col min="13" max="13" width="8.54296875" style="6" customWidth="1"/>
    <col min="14" max="14" width="5" style="6" customWidth="1"/>
    <col min="15" max="15" width="15.54296875" style="6" customWidth="1"/>
    <col min="16" max="16" width="23.54296875" style="6" customWidth="1"/>
    <col min="17" max="17" width="20.26953125" style="177" customWidth="1"/>
    <col min="18" max="19" width="1.453125" style="6"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76"/>
      <c r="R1" s="54"/>
      <c r="S1" s="5"/>
    </row>
    <row r="2" spans="1:19" ht="15.65" customHeight="1" x14ac:dyDescent="0.35">
      <c r="A2" s="8"/>
      <c r="B2" s="467" t="e" vm="4">
        <v>#VALUE!</v>
      </c>
      <c r="C2" s="467"/>
      <c r="D2" s="501" t="s">
        <v>5532</v>
      </c>
      <c r="E2" s="501"/>
      <c r="F2" s="501"/>
      <c r="G2" s="501"/>
      <c r="H2" s="501"/>
      <c r="I2" s="501"/>
      <c r="J2" s="501"/>
      <c r="K2" s="501"/>
      <c r="L2" s="501"/>
      <c r="M2" s="501"/>
      <c r="N2" s="501"/>
      <c r="O2" s="501"/>
      <c r="P2" s="501"/>
      <c r="Q2" s="176"/>
      <c r="R2" s="54"/>
      <c r="S2" s="5"/>
    </row>
    <row r="3" spans="1:19" ht="18" customHeight="1" x14ac:dyDescent="0.35">
      <c r="A3" s="54"/>
      <c r="B3" s="467"/>
      <c r="C3" s="467"/>
      <c r="D3" s="501"/>
      <c r="E3" s="501"/>
      <c r="F3" s="501"/>
      <c r="G3" s="501"/>
      <c r="H3" s="501"/>
      <c r="I3" s="501"/>
      <c r="J3" s="501"/>
      <c r="K3" s="501"/>
      <c r="L3" s="501"/>
      <c r="M3" s="501"/>
      <c r="N3" s="501"/>
      <c r="O3" s="501"/>
      <c r="P3" s="501"/>
      <c r="Q3" s="176"/>
      <c r="R3" s="54"/>
      <c r="S3" s="5"/>
    </row>
    <row r="4" spans="1:19" ht="15.5" x14ac:dyDescent="0.35">
      <c r="A4" s="54"/>
      <c r="B4" s="116"/>
      <c r="C4" s="54"/>
      <c r="D4" s="54"/>
      <c r="E4" s="54"/>
      <c r="F4" s="54"/>
      <c r="G4" s="54"/>
      <c r="H4" s="54"/>
      <c r="I4" s="54"/>
      <c r="J4" s="54"/>
      <c r="K4" s="54"/>
      <c r="L4" s="114"/>
      <c r="M4" s="54"/>
      <c r="N4" s="54"/>
      <c r="O4" s="54"/>
      <c r="P4" s="54"/>
      <c r="Q4" s="56" t="str">
        <f>CoverSheet!G7</f>
        <v>v:25-03-c</v>
      </c>
      <c r="R4" s="56"/>
      <c r="S4" s="5"/>
    </row>
    <row r="5" spans="1:19" ht="7.4" customHeight="1" x14ac:dyDescent="0.35">
      <c r="B5" s="122"/>
      <c r="L5" s="21"/>
      <c r="S5" s="5"/>
    </row>
    <row r="6" spans="1:19" x14ac:dyDescent="0.35">
      <c r="B6" s="122"/>
      <c r="D6" s="57" t="s">
        <v>42</v>
      </c>
      <c r="E6" s="58">
        <f>CoverSheet!$C$11</f>
        <v>0</v>
      </c>
      <c r="L6" s="21"/>
      <c r="S6" s="5"/>
    </row>
    <row r="7" spans="1:19" x14ac:dyDescent="0.35">
      <c r="B7" s="122"/>
      <c r="D7" s="57" t="s">
        <v>47</v>
      </c>
      <c r="E7" s="58" t="str">
        <f>IF(OR(CoverSheet!$G$26=0,CoverSheet!$G$27=0),"",(TEXT(CoverSheet!$G$26,"DD/MM/YYYY")&amp;" - "&amp;(TEXT(CoverSheet!$G$27,"dd/mm/yyyy"))))</f>
        <v xml:space="preserve"> - </v>
      </c>
      <c r="L7" s="488" t="s">
        <v>290</v>
      </c>
      <c r="M7" s="488"/>
      <c r="N7" s="488"/>
      <c r="O7" s="488"/>
      <c r="P7" s="59" t="str">
        <f>CoverSheet!C29</f>
        <v/>
      </c>
      <c r="S7" s="5"/>
    </row>
    <row r="8" spans="1:19" ht="7.4" customHeight="1" x14ac:dyDescent="0.35">
      <c r="B8" s="122"/>
      <c r="D8" s="57"/>
      <c r="L8" s="115"/>
      <c r="S8" s="5"/>
    </row>
    <row r="9" spans="1:19" x14ac:dyDescent="0.35">
      <c r="B9" s="122"/>
      <c r="D9" s="514" t="s">
        <v>5533</v>
      </c>
      <c r="E9" s="514"/>
      <c r="F9" s="514"/>
      <c r="G9" s="514"/>
      <c r="H9" s="514"/>
      <c r="I9" s="514"/>
      <c r="J9" s="514"/>
      <c r="K9" s="514"/>
      <c r="L9" s="514"/>
      <c r="M9" s="514"/>
      <c r="N9" s="514"/>
      <c r="O9" s="514"/>
      <c r="P9" s="18"/>
      <c r="Q9" s="178">
        <f>CoverSheet!D31</f>
        <v>0</v>
      </c>
      <c r="R9" s="10"/>
      <c r="S9" s="5"/>
    </row>
    <row r="10" spans="1:19" ht="7.4" customHeight="1" thickBot="1" x14ac:dyDescent="0.4">
      <c r="A10" s="61"/>
      <c r="B10" s="133"/>
      <c r="C10" s="61"/>
      <c r="D10" s="61"/>
      <c r="E10" s="61"/>
      <c r="F10" s="61"/>
      <c r="G10" s="61"/>
      <c r="H10" s="61"/>
      <c r="I10" s="61"/>
      <c r="J10" s="61"/>
      <c r="K10" s="61"/>
      <c r="L10" s="134"/>
      <c r="M10" s="61"/>
      <c r="N10" s="61"/>
      <c r="O10" s="61"/>
      <c r="P10" s="61"/>
      <c r="Q10" s="179"/>
      <c r="R10" s="61"/>
      <c r="S10" s="5"/>
    </row>
    <row r="11" spans="1:19" ht="7.4" customHeight="1" thickTop="1" x14ac:dyDescent="0.35">
      <c r="B11" s="122"/>
      <c r="J11" s="180"/>
      <c r="L11" s="21"/>
      <c r="Q11" s="181"/>
      <c r="R11" s="180"/>
      <c r="S11" s="5"/>
    </row>
    <row r="12" spans="1:19" x14ac:dyDescent="0.35">
      <c r="B12" s="6" t="s">
        <v>5534</v>
      </c>
      <c r="C12" s="10" t="s">
        <v>5535</v>
      </c>
      <c r="O12" s="143"/>
      <c r="Q12" s="182"/>
      <c r="R12" s="20" t="str">
        <f>IF(ISBLANK(O12),"R","G")</f>
        <v>R</v>
      </c>
      <c r="S12" s="5"/>
    </row>
    <row r="13" spans="1:19" ht="7.4" customHeight="1" x14ac:dyDescent="0.35">
      <c r="B13" s="122"/>
      <c r="J13" s="180"/>
      <c r="L13" s="21"/>
      <c r="Q13" s="181"/>
      <c r="R13" s="180"/>
      <c r="S13" s="5"/>
    </row>
    <row r="14" spans="1:19" ht="14.5" customHeight="1" x14ac:dyDescent="0.35">
      <c r="B14" s="122" t="s">
        <v>5536</v>
      </c>
      <c r="C14" s="169" t="s">
        <v>5537</v>
      </c>
      <c r="J14" s="180"/>
      <c r="L14" s="21"/>
      <c r="Q14" s="402"/>
      <c r="R14" s="180" t="str">
        <f>IF(AND(O12&gt;0,ISBLANK(Q14)),"R","G")</f>
        <v>G</v>
      </c>
      <c r="S14" s="5"/>
    </row>
    <row r="15" spans="1:19" ht="7.4" customHeight="1" thickBot="1" x14ac:dyDescent="0.45">
      <c r="C15" s="183"/>
      <c r="D15" s="183"/>
      <c r="E15" s="183"/>
      <c r="F15" s="183"/>
      <c r="G15" s="183"/>
      <c r="H15" s="183"/>
      <c r="I15" s="183"/>
      <c r="J15" s="183"/>
      <c r="K15" s="183"/>
      <c r="L15" s="183"/>
      <c r="M15" s="183"/>
      <c r="N15" s="183"/>
      <c r="O15" s="183"/>
      <c r="P15" s="183"/>
      <c r="Q15" s="183"/>
      <c r="R15" s="20"/>
      <c r="S15" s="5"/>
    </row>
    <row r="16" spans="1:19" ht="7.4" customHeight="1" x14ac:dyDescent="0.35">
      <c r="B16" s="122"/>
      <c r="J16" s="180"/>
      <c r="L16" s="21"/>
      <c r="Q16" s="181"/>
      <c r="R16" s="180"/>
      <c r="S16" s="5"/>
    </row>
    <row r="17" spans="1:19" x14ac:dyDescent="0.35">
      <c r="C17" s="10" t="s">
        <v>5538</v>
      </c>
      <c r="S17" s="5"/>
    </row>
    <row r="18" spans="1:19" ht="7.4" customHeight="1" x14ac:dyDescent="0.35">
      <c r="B18" s="122"/>
      <c r="J18" s="180"/>
      <c r="L18" s="21"/>
      <c r="Q18" s="181"/>
      <c r="R18" s="180"/>
      <c r="S18" s="5"/>
    </row>
    <row r="19" spans="1:19" ht="30" customHeight="1" x14ac:dyDescent="0.35">
      <c r="B19" s="6" t="s">
        <v>5539</v>
      </c>
      <c r="C19" s="512" t="s">
        <v>5540</v>
      </c>
      <c r="D19" s="513"/>
      <c r="E19" s="513"/>
      <c r="F19" s="513"/>
      <c r="G19" s="513"/>
      <c r="H19" s="513"/>
      <c r="I19" s="513"/>
      <c r="J19" s="513"/>
      <c r="K19" s="513"/>
      <c r="L19" s="513"/>
      <c r="M19" s="513"/>
      <c r="N19" s="513"/>
      <c r="O19" s="403"/>
      <c r="R19" s="20" t="str">
        <f>IF(ISBLANK(O19),"G","Y")</f>
        <v>G</v>
      </c>
      <c r="S19" s="5"/>
    </row>
    <row r="20" spans="1:19" x14ac:dyDescent="0.35">
      <c r="B20" s="6" t="s">
        <v>5541</v>
      </c>
      <c r="C20" s="191" t="s">
        <v>5542</v>
      </c>
      <c r="D20" s="184"/>
      <c r="E20" s="184"/>
      <c r="F20" s="184"/>
      <c r="G20" s="184"/>
      <c r="H20" s="184"/>
      <c r="I20" s="184"/>
      <c r="J20" s="184"/>
      <c r="K20" s="184"/>
      <c r="L20" s="184"/>
      <c r="M20" s="184"/>
      <c r="N20" s="184"/>
      <c r="O20" s="404"/>
      <c r="R20" s="20" t="str">
        <f>IF(ISBLANK(O20),"G","Y")</f>
        <v>G</v>
      </c>
      <c r="S20" s="5"/>
    </row>
    <row r="21" spans="1:19" x14ac:dyDescent="0.35">
      <c r="B21" s="6" t="s">
        <v>5543</v>
      </c>
      <c r="C21" s="191" t="s">
        <v>5544</v>
      </c>
      <c r="D21" s="184"/>
      <c r="E21" s="184"/>
      <c r="F21" s="184"/>
      <c r="G21" s="184"/>
      <c r="H21" s="184"/>
      <c r="I21" s="184"/>
      <c r="J21" s="184"/>
      <c r="K21" s="184"/>
      <c r="L21" s="184"/>
      <c r="M21" s="184"/>
      <c r="N21" s="184"/>
      <c r="O21" s="404"/>
      <c r="R21" s="20" t="str">
        <f>IF(ISBLANK(O21),"G","Y")</f>
        <v>G</v>
      </c>
      <c r="S21" s="5"/>
    </row>
    <row r="22" spans="1:19" x14ac:dyDescent="0.35">
      <c r="B22" s="6" t="s">
        <v>5545</v>
      </c>
      <c r="C22" s="185" t="s">
        <v>5546</v>
      </c>
      <c r="D22" s="186"/>
      <c r="E22" s="186"/>
      <c r="F22" s="186"/>
      <c r="G22" s="186"/>
      <c r="H22" s="186"/>
      <c r="I22" s="186"/>
      <c r="J22" s="186"/>
      <c r="K22" s="186"/>
      <c r="L22" s="186"/>
      <c r="M22" s="186"/>
      <c r="N22" s="186"/>
      <c r="O22" s="405"/>
      <c r="P22" s="187" t="s">
        <v>5547</v>
      </c>
      <c r="Q22" s="192">
        <f>SUM(O19:O22)</f>
        <v>0</v>
      </c>
      <c r="R22" s="20" t="str">
        <f>IF(ISBLANK(O22),"G","Y")</f>
        <v>G</v>
      </c>
      <c r="S22" s="5"/>
    </row>
    <row r="23" spans="1:19" ht="7.4" customHeight="1" x14ac:dyDescent="0.35">
      <c r="B23" s="122"/>
      <c r="J23" s="180"/>
      <c r="L23" s="21"/>
      <c r="Q23" s="181"/>
      <c r="R23" s="180"/>
      <c r="S23" s="5"/>
    </row>
    <row r="24" spans="1:19" ht="17.5" thickBot="1" x14ac:dyDescent="0.45">
      <c r="B24" s="6" t="s">
        <v>5548</v>
      </c>
      <c r="C24" s="183" t="s">
        <v>5549</v>
      </c>
      <c r="D24" s="183"/>
      <c r="E24" s="183"/>
      <c r="F24" s="183"/>
      <c r="G24" s="183"/>
      <c r="H24" s="183"/>
      <c r="I24" s="183"/>
      <c r="J24" s="183"/>
      <c r="K24" s="183"/>
      <c r="L24" s="183"/>
      <c r="M24" s="183"/>
      <c r="N24" s="183"/>
      <c r="O24" s="183"/>
      <c r="P24" s="183"/>
      <c r="Q24" s="193">
        <f>Q14-Q22</f>
        <v>0</v>
      </c>
      <c r="S24" s="5"/>
    </row>
    <row r="25" spans="1:19" ht="7.4" customHeight="1" x14ac:dyDescent="0.35">
      <c r="B25" s="122"/>
      <c r="J25" s="180"/>
      <c r="L25" s="21"/>
      <c r="Q25" s="188"/>
      <c r="R25" s="180"/>
      <c r="S25" s="5"/>
    </row>
    <row r="26" spans="1:19" x14ac:dyDescent="0.35">
      <c r="B26" s="6" t="s">
        <v>5550</v>
      </c>
      <c r="C26" s="189" t="s">
        <v>5551</v>
      </c>
      <c r="D26" s="189"/>
      <c r="E26" s="189"/>
      <c r="F26" s="189"/>
      <c r="G26" s="189"/>
      <c r="H26" s="189"/>
      <c r="I26" s="189"/>
      <c r="J26" s="189"/>
      <c r="K26" s="189"/>
      <c r="L26" s="189"/>
      <c r="M26" s="189"/>
      <c r="N26" s="189"/>
      <c r="O26" s="189"/>
      <c r="P26" s="189"/>
      <c r="Q26" s="195">
        <f>Q24/4</f>
        <v>0</v>
      </c>
      <c r="S26" s="5"/>
    </row>
    <row r="27" spans="1:19" ht="7.4" customHeight="1" x14ac:dyDescent="0.35">
      <c r="B27" s="122"/>
      <c r="J27" s="180"/>
      <c r="L27" s="21"/>
      <c r="Q27" s="181"/>
      <c r="R27" s="180"/>
      <c r="S27" s="5"/>
    </row>
    <row r="28" spans="1:19" ht="18.5" thickBot="1" x14ac:dyDescent="0.45">
      <c r="B28" s="6" t="s">
        <v>5552</v>
      </c>
      <c r="C28" s="104" t="s">
        <v>5553</v>
      </c>
      <c r="D28" s="104"/>
      <c r="E28" s="104"/>
      <c r="F28" s="104"/>
      <c r="G28" s="104"/>
      <c r="H28" s="104"/>
      <c r="I28" s="104"/>
      <c r="J28" s="104"/>
      <c r="K28" s="104"/>
      <c r="L28" s="104"/>
      <c r="M28" s="104"/>
      <c r="N28" s="104"/>
      <c r="O28" s="104"/>
      <c r="P28" s="104"/>
      <c r="Q28" s="194">
        <f>IF(O12=0,0,(Q26/O12)*12)</f>
        <v>0</v>
      </c>
      <c r="S28" s="5"/>
    </row>
    <row r="29" spans="1:19" ht="7.4" customHeight="1" thickTop="1" x14ac:dyDescent="0.35">
      <c r="B29" s="122"/>
      <c r="J29" s="180"/>
      <c r="L29" s="21"/>
      <c r="Q29" s="181"/>
      <c r="R29" s="180"/>
      <c r="S29" s="5"/>
    </row>
    <row r="30" spans="1:19" ht="7.4" customHeight="1" x14ac:dyDescent="0.35">
      <c r="A30" s="24"/>
      <c r="B30" s="24"/>
      <c r="C30" s="24"/>
      <c r="D30" s="24"/>
      <c r="E30" s="24"/>
      <c r="F30" s="24"/>
      <c r="G30" s="24"/>
      <c r="H30" s="24"/>
      <c r="I30" s="24"/>
      <c r="J30" s="24"/>
      <c r="K30" s="24"/>
      <c r="L30" s="23"/>
      <c r="M30" s="24"/>
      <c r="N30" s="24"/>
      <c r="O30" s="24"/>
      <c r="P30" s="24"/>
      <c r="Q30" s="190"/>
      <c r="R30" s="24"/>
      <c r="S30" s="5"/>
    </row>
    <row r="31" spans="1:19" hidden="1" x14ac:dyDescent="0.35">
      <c r="A31" s="245"/>
      <c r="B31" s="245"/>
      <c r="C31" s="245"/>
      <c r="D31" s="245"/>
      <c r="E31" s="245"/>
      <c r="F31" s="245"/>
      <c r="G31" s="245"/>
      <c r="H31" s="245"/>
      <c r="I31" s="245"/>
      <c r="J31" s="245"/>
      <c r="K31" s="245"/>
      <c r="L31" s="245"/>
      <c r="M31" s="245"/>
      <c r="N31" s="245"/>
      <c r="O31" s="245"/>
      <c r="P31" s="245"/>
      <c r="Q31" s="245"/>
      <c r="R31" s="245"/>
      <c r="S31" s="245"/>
    </row>
    <row r="32" spans="1:19" hidden="1" x14ac:dyDescent="0.35">
      <c r="A32" s="245"/>
      <c r="B32" s="245"/>
      <c r="C32" s="245"/>
      <c r="D32" s="245"/>
      <c r="E32" s="245"/>
      <c r="F32" s="245"/>
      <c r="G32" s="245"/>
      <c r="H32" s="245"/>
      <c r="I32" s="245"/>
      <c r="J32" s="245"/>
      <c r="K32" s="245"/>
      <c r="L32" s="245"/>
      <c r="M32" s="245"/>
      <c r="N32" s="245"/>
      <c r="O32" s="245"/>
      <c r="P32" s="245"/>
      <c r="Q32" s="245"/>
      <c r="R32" s="245"/>
      <c r="S32" s="245"/>
    </row>
    <row r="33" s="245" customFormat="1" hidden="1" x14ac:dyDescent="0.35"/>
    <row r="34" s="245" customFormat="1" hidden="1" x14ac:dyDescent="0.35"/>
    <row r="35" s="245" customFormat="1" hidden="1" x14ac:dyDescent="0.35"/>
    <row r="36" s="245" customFormat="1" hidden="1" x14ac:dyDescent="0.35"/>
    <row r="37" s="245" customFormat="1" hidden="1" x14ac:dyDescent="0.35"/>
    <row r="38" s="245" customFormat="1" hidden="1" x14ac:dyDescent="0.35"/>
    <row r="39" s="245" customFormat="1" hidden="1" x14ac:dyDescent="0.35"/>
  </sheetData>
  <sheetProtection algorithmName="SHA-512" hashValue="COv/OMF3R5RbwoIS/n5h+N5jt/MINPGVPz+eac90ghWpD9GL4to0joJIT7GeUEt4w5Oe4hPrxYxunlD9MRrWaw==" saltValue="qkSgSmoqx2qCqf5BV1Wwuw==" spinCount="100000" sheet="1" objects="1" scenarios="1"/>
  <mergeCells count="5">
    <mergeCell ref="C19:N19"/>
    <mergeCell ref="B2:C3"/>
    <mergeCell ref="D2:P3"/>
    <mergeCell ref="L7:O7"/>
    <mergeCell ref="D9:O9"/>
  </mergeCells>
  <conditionalFormatting sqref="R1:R1048576">
    <cfRule type="cellIs" dxfId="109" priority="1" operator="equal">
      <formula>"Y"</formula>
    </cfRule>
    <cfRule type="cellIs" dxfId="108" priority="8" operator="equal">
      <formula>"R"</formula>
    </cfRule>
    <cfRule type="cellIs" dxfId="107" priority="9" operator="equal">
      <formula>"G"</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5AD0-974E-46FF-9766-229AB66AA1D9}">
  <sheetPr codeName="Sheet14"/>
  <dimension ref="A1:H20"/>
  <sheetViews>
    <sheetView workbookViewId="0">
      <selection activeCell="G20" sqref="G20"/>
    </sheetView>
  </sheetViews>
  <sheetFormatPr defaultRowHeight="14.5" x14ac:dyDescent="0.35"/>
  <cols>
    <col min="6" max="6" width="9.54296875" bestFit="1" customWidth="1"/>
    <col min="7" max="7" width="139.81640625" bestFit="1" customWidth="1"/>
  </cols>
  <sheetData>
    <row r="1" spans="1:8"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5554</v>
      </c>
      <c r="F1" t="s">
        <v>5534</v>
      </c>
      <c r="G1" t="s">
        <v>5535</v>
      </c>
      <c r="H1" s="235">
        <f>FORCalc!O12</f>
        <v>0</v>
      </c>
    </row>
    <row r="2" spans="1:8"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5554</v>
      </c>
      <c r="F2" t="s">
        <v>5536</v>
      </c>
      <c r="G2" t="s">
        <v>5537</v>
      </c>
      <c r="H2">
        <f>FORCalc!Q14</f>
        <v>0</v>
      </c>
    </row>
    <row r="3" spans="1:8"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5554</v>
      </c>
      <c r="F3" t="s">
        <v>5539</v>
      </c>
      <c r="G3" t="s">
        <v>5540</v>
      </c>
      <c r="H3">
        <f>FORCalc!O19</f>
        <v>0</v>
      </c>
    </row>
    <row r="4" spans="1:8"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5554</v>
      </c>
      <c r="F4" t="s">
        <v>5541</v>
      </c>
      <c r="G4" t="s">
        <v>5542</v>
      </c>
      <c r="H4">
        <f>FORCalc!O20</f>
        <v>0</v>
      </c>
    </row>
    <row r="5" spans="1:8"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5554</v>
      </c>
      <c r="F5" t="s">
        <v>5543</v>
      </c>
      <c r="G5" t="s">
        <v>5544</v>
      </c>
      <c r="H5">
        <f>FORCalc!O21</f>
        <v>0</v>
      </c>
    </row>
    <row r="6" spans="1:8"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5554</v>
      </c>
      <c r="F6" t="s">
        <v>5545</v>
      </c>
      <c r="G6" t="s">
        <v>5546</v>
      </c>
      <c r="H6">
        <f>FORCalc!O22</f>
        <v>0</v>
      </c>
    </row>
    <row r="7" spans="1:8"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5554</v>
      </c>
      <c r="F7" t="s">
        <v>5548</v>
      </c>
      <c r="G7" t="s">
        <v>5549</v>
      </c>
      <c r="H7" s="433">
        <f>FORCalc!Q24</f>
        <v>0</v>
      </c>
    </row>
    <row r="8" spans="1:8"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5554</v>
      </c>
      <c r="F8" t="s">
        <v>5550</v>
      </c>
      <c r="G8" t="s">
        <v>5551</v>
      </c>
      <c r="H8" s="433">
        <f>FORCalc!Q26</f>
        <v>0</v>
      </c>
    </row>
    <row r="9" spans="1:8"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5554</v>
      </c>
      <c r="F9" t="s">
        <v>5552</v>
      </c>
      <c r="G9" t="s">
        <v>5553</v>
      </c>
      <c r="H9" s="433">
        <f>FORCalc!Q28</f>
        <v>0</v>
      </c>
    </row>
    <row r="10" spans="1:8"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5554</v>
      </c>
      <c r="F10" t="s">
        <v>5555</v>
      </c>
      <c r="G10" t="s">
        <v>5547</v>
      </c>
      <c r="H10" s="433">
        <f>FORCalc!Q22</f>
        <v>0</v>
      </c>
    </row>
    <row r="11" spans="1:8" s="381" customFormat="1"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5554</v>
      </c>
      <c r="F11" t="s">
        <v>5556</v>
      </c>
      <c r="G11" t="s">
        <v>5557</v>
      </c>
      <c r="H11" s="235">
        <f>FORCalc!O12*CoverSheet!$C$33</f>
        <v>0</v>
      </c>
    </row>
    <row r="12" spans="1:8" s="381" customFormat="1"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5554</v>
      </c>
      <c r="F12" t="s">
        <v>5558</v>
      </c>
      <c r="G12" t="s">
        <v>5559</v>
      </c>
      <c r="H12">
        <f>FORCalc!Q14*CoverSheet!$C$33</f>
        <v>0</v>
      </c>
    </row>
    <row r="13" spans="1:8" s="381" customFormat="1"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5554</v>
      </c>
      <c r="F13" t="s">
        <v>5560</v>
      </c>
      <c r="G13" t="s">
        <v>5561</v>
      </c>
      <c r="H13">
        <f>FORCalc!O19*CoverSheet!$C$33</f>
        <v>0</v>
      </c>
    </row>
    <row r="14" spans="1:8" s="381" customFormat="1"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5554</v>
      </c>
      <c r="F14" t="s">
        <v>5562</v>
      </c>
      <c r="G14" t="s">
        <v>5563</v>
      </c>
      <c r="H14">
        <f>FORCalc!O20*CoverSheet!$C$33</f>
        <v>0</v>
      </c>
    </row>
    <row r="15" spans="1:8" s="381" customFormat="1"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5554</v>
      </c>
      <c r="F15" t="s">
        <v>5564</v>
      </c>
      <c r="G15" t="s">
        <v>5565</v>
      </c>
      <c r="H15">
        <f>FORCalc!O21*CoverSheet!$C$33</f>
        <v>0</v>
      </c>
    </row>
    <row r="16" spans="1:8" s="381" customFormat="1"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5554</v>
      </c>
      <c r="F16" t="s">
        <v>5566</v>
      </c>
      <c r="G16" t="s">
        <v>5567</v>
      </c>
      <c r="H16">
        <f>FORCalc!O22*CoverSheet!$C$33</f>
        <v>0</v>
      </c>
    </row>
    <row r="17" spans="1:8" s="381" customFormat="1"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5554</v>
      </c>
      <c r="F17" t="s">
        <v>5568</v>
      </c>
      <c r="G17" t="s">
        <v>5569</v>
      </c>
      <c r="H17" s="433">
        <f>FORCalc!Q24*CoverSheet!$C$33</f>
        <v>0</v>
      </c>
    </row>
    <row r="18" spans="1:8" s="381" customFormat="1"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5554</v>
      </c>
      <c r="F18" t="s">
        <v>5570</v>
      </c>
      <c r="G18" t="s">
        <v>5571</v>
      </c>
      <c r="H18" s="433">
        <f>FORCalc!Q26*CoverSheet!$C$33</f>
        <v>0</v>
      </c>
    </row>
    <row r="19" spans="1:8" s="381" customFormat="1"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5554</v>
      </c>
      <c r="F19" t="s">
        <v>5572</v>
      </c>
      <c r="G19" t="s">
        <v>5573</v>
      </c>
      <c r="H19" s="433">
        <f>FORCalc!Q28*CoverSheet!$C$33</f>
        <v>0</v>
      </c>
    </row>
    <row r="20" spans="1:8" s="381" customFormat="1"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5554</v>
      </c>
      <c r="F20" t="s">
        <v>5574</v>
      </c>
      <c r="G20" t="s">
        <v>5575</v>
      </c>
      <c r="H20" s="433">
        <f>FORCalc!Q22*CoverSheet!$C$33</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3EE-97D4-4716-B81E-3658B031EF6E}">
  <sheetPr codeName="Sheet15">
    <tabColor rgb="FF002060"/>
  </sheetPr>
  <dimension ref="A1:O58"/>
  <sheetViews>
    <sheetView zoomScale="82" workbookViewId="0"/>
  </sheetViews>
  <sheetFormatPr defaultColWidth="0" defaultRowHeight="14.5" zeroHeight="1" x14ac:dyDescent="0.35"/>
  <cols>
    <col min="1" max="1" width="1.453125" style="6" customWidth="1"/>
    <col min="2" max="2" width="10.1796875" style="6" customWidth="1"/>
    <col min="3" max="3" width="12.453125" style="6" bestFit="1" customWidth="1"/>
    <col min="4" max="4" width="8.54296875" style="6" customWidth="1"/>
    <col min="5" max="5" width="13.453125" style="6" customWidth="1"/>
    <col min="6" max="6" width="24.54296875" style="6" customWidth="1"/>
    <col min="7" max="7" width="27.7265625" style="6" customWidth="1"/>
    <col min="8" max="8" width="10.7265625" style="6" customWidth="1"/>
    <col min="9" max="9" width="26" style="6" customWidth="1"/>
    <col min="10" max="10" width="19.7265625" style="6" customWidth="1"/>
    <col min="11" max="11" width="9.54296875" style="6" customWidth="1"/>
    <col min="12" max="13" width="8.54296875" style="6" customWidth="1"/>
    <col min="14" max="14" width="1.453125" style="6" customWidth="1"/>
    <col min="15" max="15" width="1.453125" style="5" customWidth="1"/>
    <col min="16" max="16384" width="8.7265625" style="245" hidden="1"/>
  </cols>
  <sheetData>
    <row r="1" spans="1:15" ht="7.4" customHeight="1" x14ac:dyDescent="0.35">
      <c r="A1" s="8"/>
      <c r="B1" s="116"/>
      <c r="C1" s="54"/>
      <c r="D1" s="54"/>
      <c r="E1" s="54"/>
      <c r="F1" s="54"/>
      <c r="G1" s="54"/>
      <c r="H1" s="54"/>
      <c r="I1" s="54"/>
      <c r="J1" s="54"/>
      <c r="K1" s="26"/>
      <c r="L1" s="117"/>
      <c r="M1" s="54"/>
      <c r="N1" s="54"/>
      <c r="O1" s="196"/>
    </row>
    <row r="2" spans="1:15" ht="14.5" customHeight="1" x14ac:dyDescent="0.35">
      <c r="A2" s="8"/>
      <c r="B2" s="467" t="e" vm="4">
        <v>#VALUE!</v>
      </c>
      <c r="C2" s="467"/>
      <c r="D2" s="501" t="s">
        <v>57</v>
      </c>
      <c r="E2" s="501"/>
      <c r="F2" s="501"/>
      <c r="G2" s="501"/>
      <c r="H2" s="501"/>
      <c r="I2" s="501"/>
      <c r="J2" s="501"/>
      <c r="K2" s="501"/>
      <c r="L2" s="117"/>
      <c r="M2" s="54"/>
      <c r="N2" s="54"/>
      <c r="O2" s="196"/>
    </row>
    <row r="3" spans="1:15" ht="15.65" customHeight="1" x14ac:dyDescent="0.35">
      <c r="A3" s="54"/>
      <c r="B3" s="467"/>
      <c r="C3" s="467"/>
      <c r="D3" s="501"/>
      <c r="E3" s="501"/>
      <c r="F3" s="501"/>
      <c r="G3" s="501"/>
      <c r="H3" s="501"/>
      <c r="I3" s="501"/>
      <c r="J3" s="501"/>
      <c r="K3" s="501"/>
      <c r="L3" s="119"/>
      <c r="M3" s="119"/>
      <c r="N3" s="119"/>
      <c r="O3" s="197"/>
    </row>
    <row r="4" spans="1:15" ht="15.5" x14ac:dyDescent="0.35">
      <c r="A4" s="54"/>
      <c r="B4" s="116"/>
      <c r="C4" s="54"/>
      <c r="D4" s="54"/>
      <c r="E4" s="54"/>
      <c r="F4" s="54"/>
      <c r="G4" s="54"/>
      <c r="H4" s="54"/>
      <c r="I4" s="54"/>
      <c r="J4" s="54"/>
      <c r="K4" s="54"/>
      <c r="L4" s="114"/>
      <c r="M4" s="56" t="str">
        <f>CoverSheet!G7</f>
        <v>v:25-03-c</v>
      </c>
      <c r="N4" s="56"/>
      <c r="O4" s="196"/>
    </row>
    <row r="5" spans="1:15" ht="7.4" customHeight="1" x14ac:dyDescent="0.35">
      <c r="B5" s="122"/>
      <c r="L5" s="21"/>
    </row>
    <row r="6" spans="1:15" x14ac:dyDescent="0.35">
      <c r="B6" s="122"/>
      <c r="D6" s="57" t="s">
        <v>42</v>
      </c>
      <c r="E6" s="58">
        <f>CoverSheet!$C$11</f>
        <v>0</v>
      </c>
      <c r="L6" s="21"/>
    </row>
    <row r="7" spans="1:15" x14ac:dyDescent="0.35">
      <c r="B7" s="122"/>
      <c r="D7" s="57" t="s">
        <v>47</v>
      </c>
      <c r="E7" s="58" t="str">
        <f>IF(OR(CoverSheet!$G$26=0,CoverSheet!$G$27=0),"",(TEXT(CoverSheet!$G$26,"DD/MM/YYYY")&amp;" - "&amp;(TEXT(CoverSheet!$G$27,"dd/mm/yyyy"))))</f>
        <v xml:space="preserve"> - </v>
      </c>
      <c r="I7" s="488" t="s">
        <v>290</v>
      </c>
      <c r="J7" s="488"/>
      <c r="K7" s="488"/>
      <c r="L7" s="59" t="str">
        <f>CoverSheet!C29</f>
        <v/>
      </c>
    </row>
    <row r="8" spans="1:15" ht="7.4" customHeight="1" thickBot="1" x14ac:dyDescent="0.4">
      <c r="A8" s="61"/>
      <c r="B8" s="133"/>
      <c r="C8" s="61"/>
      <c r="D8" s="61"/>
      <c r="E8" s="61"/>
      <c r="F8" s="61"/>
      <c r="G8" s="61"/>
      <c r="H8" s="61"/>
      <c r="I8" s="61"/>
      <c r="J8" s="61"/>
      <c r="K8" s="61"/>
      <c r="L8" s="134"/>
      <c r="M8" s="61"/>
      <c r="N8" s="61"/>
    </row>
    <row r="9" spans="1:15" ht="7.4" customHeight="1" thickTop="1" x14ac:dyDescent="0.35">
      <c r="B9" s="122"/>
      <c r="L9" s="21"/>
    </row>
    <row r="10" spans="1:15" ht="18.5" thickBot="1" x14ac:dyDescent="0.45">
      <c r="B10" s="140"/>
      <c r="C10" s="140" t="s">
        <v>5576</v>
      </c>
      <c r="D10" s="140"/>
      <c r="E10" s="140"/>
      <c r="F10" s="140"/>
      <c r="G10" s="198" t="s">
        <v>5577</v>
      </c>
      <c r="H10" s="346" t="s">
        <v>5578</v>
      </c>
      <c r="I10" s="199"/>
      <c r="J10" s="140"/>
      <c r="K10" s="140"/>
      <c r="L10" s="140"/>
      <c r="M10" s="140"/>
      <c r="N10" s="140"/>
    </row>
    <row r="11" spans="1:15" ht="7.4" customHeight="1" x14ac:dyDescent="0.35">
      <c r="B11" s="122"/>
      <c r="J11" s="180"/>
      <c r="L11" s="21"/>
    </row>
    <row r="12" spans="1:15" ht="14.5" customHeight="1" x14ac:dyDescent="0.35">
      <c r="B12" s="122"/>
      <c r="I12" s="57">
        <f>CoverSheet!$C$31</f>
        <v>0</v>
      </c>
      <c r="J12" s="57" t="s">
        <v>5351</v>
      </c>
      <c r="L12" s="21"/>
    </row>
    <row r="13" spans="1:15" ht="15.5" x14ac:dyDescent="0.35">
      <c r="B13" s="6" t="s">
        <v>5579</v>
      </c>
      <c r="C13" s="169" t="s">
        <v>5580</v>
      </c>
      <c r="D13" s="10"/>
      <c r="E13" s="10"/>
      <c r="F13" s="57"/>
      <c r="I13" s="209">
        <f>PRSafeguards!Q12</f>
        <v>0</v>
      </c>
      <c r="J13" s="209">
        <f>I13*CoverSheet!$C$33</f>
        <v>0</v>
      </c>
    </row>
    <row r="14" spans="1:15" ht="15.5" x14ac:dyDescent="0.35">
      <c r="B14" s="6" t="s">
        <v>5581</v>
      </c>
      <c r="C14" s="169" t="s">
        <v>5582</v>
      </c>
      <c r="D14" s="10"/>
      <c r="E14" s="10"/>
      <c r="F14" s="57"/>
      <c r="I14" s="209">
        <f>PRSafeguards!Q74</f>
        <v>0</v>
      </c>
      <c r="J14" s="209">
        <f>I14*CoverSheet!$C$33</f>
        <v>0</v>
      </c>
    </row>
    <row r="15" spans="1:15" ht="16" thickBot="1" x14ac:dyDescent="0.4">
      <c r="B15" s="6" t="s">
        <v>5583</v>
      </c>
      <c r="C15" s="169" t="s">
        <v>5268</v>
      </c>
      <c r="D15" s="10"/>
      <c r="E15" s="10"/>
      <c r="F15" s="57"/>
      <c r="H15" s="245"/>
      <c r="I15" s="210">
        <f>SUM(I13:I14)</f>
        <v>0</v>
      </c>
      <c r="J15" s="210">
        <f>I15*CoverSheet!$C$33</f>
        <v>0</v>
      </c>
    </row>
    <row r="16" spans="1:15" ht="7.4" customHeight="1" thickTop="1" x14ac:dyDescent="0.35">
      <c r="B16" s="122"/>
      <c r="L16" s="21"/>
    </row>
    <row r="17" spans="1:15" ht="7.4" customHeight="1" x14ac:dyDescent="0.35">
      <c r="A17" s="78"/>
      <c r="B17" s="147"/>
      <c r="C17" s="78"/>
      <c r="D17" s="78"/>
      <c r="E17" s="78"/>
      <c r="F17" s="78"/>
      <c r="G17" s="78"/>
      <c r="H17" s="78"/>
      <c r="I17" s="78"/>
      <c r="J17" s="201"/>
      <c r="K17" s="78"/>
      <c r="L17" s="202"/>
      <c r="M17" s="78"/>
      <c r="N17" s="78"/>
    </row>
    <row r="18" spans="1:15" ht="7.4" customHeight="1" x14ac:dyDescent="0.35">
      <c r="B18" s="122"/>
      <c r="J18" s="180"/>
      <c r="L18" s="21"/>
    </row>
    <row r="19" spans="1:15" ht="18.5" thickBot="1" x14ac:dyDescent="0.45">
      <c r="B19" s="140"/>
      <c r="C19" s="140" t="s">
        <v>5584</v>
      </c>
      <c r="D19" s="140"/>
      <c r="E19" s="140"/>
      <c r="F19" s="140"/>
      <c r="G19" s="199"/>
      <c r="H19" s="237"/>
      <c r="I19" s="199"/>
      <c r="J19" s="140"/>
      <c r="K19" s="140"/>
      <c r="L19" s="140"/>
      <c r="M19" s="140"/>
      <c r="N19" s="140"/>
      <c r="O19" s="200"/>
    </row>
    <row r="20" spans="1:15" ht="7.4" customHeight="1" x14ac:dyDescent="0.35">
      <c r="B20" s="122"/>
      <c r="J20" s="180"/>
      <c r="L20" s="21"/>
    </row>
    <row r="21" spans="1:15" x14ac:dyDescent="0.35">
      <c r="B21" s="6" t="s">
        <v>5585</v>
      </c>
      <c r="C21" s="10" t="s">
        <v>5586</v>
      </c>
      <c r="D21" s="115" t="e">
        <f>_xlfn.XLOOKUP(E6,LHName,LicClass)</f>
        <v>#N/A</v>
      </c>
    </row>
    <row r="22" spans="1:15" ht="7.4" customHeight="1" x14ac:dyDescent="0.35">
      <c r="C22" s="10"/>
      <c r="D22" s="115"/>
    </row>
    <row r="23" spans="1:15" ht="15.5" x14ac:dyDescent="0.35">
      <c r="B23" s="6" t="s">
        <v>5587</v>
      </c>
      <c r="C23" s="169" t="s">
        <v>5588</v>
      </c>
      <c r="F23" s="57"/>
      <c r="H23" s="57" t="s">
        <v>5351</v>
      </c>
      <c r="I23" s="212" t="e">
        <f>IF(D21=1,50000,IF(D21=2,125000,150000))</f>
        <v>#N/A</v>
      </c>
    </row>
    <row r="24" spans="1:15" ht="7.4" customHeight="1" x14ac:dyDescent="0.35">
      <c r="B24" s="122"/>
      <c r="J24" s="180"/>
      <c r="L24" s="21"/>
    </row>
    <row r="25" spans="1:15" ht="7.4" customHeight="1" x14ac:dyDescent="0.35">
      <c r="A25" s="78"/>
      <c r="B25" s="147"/>
      <c r="C25" s="78"/>
      <c r="D25" s="78"/>
      <c r="E25" s="78"/>
      <c r="F25" s="78"/>
      <c r="G25" s="78"/>
      <c r="H25" s="78"/>
      <c r="I25" s="78"/>
      <c r="J25" s="201"/>
      <c r="K25" s="78"/>
      <c r="L25" s="202"/>
      <c r="M25" s="78"/>
      <c r="N25" s="78"/>
    </row>
    <row r="26" spans="1:15" ht="7.4" customHeight="1" x14ac:dyDescent="0.35">
      <c r="B26" s="122"/>
      <c r="J26" s="180"/>
      <c r="L26" s="21"/>
    </row>
    <row r="27" spans="1:15" ht="18.5" thickBot="1" x14ac:dyDescent="0.45">
      <c r="B27" s="140"/>
      <c r="C27" s="140" t="s">
        <v>5553</v>
      </c>
      <c r="D27" s="140"/>
      <c r="E27" s="140"/>
      <c r="F27" s="140"/>
      <c r="G27" s="140"/>
      <c r="H27" s="237"/>
      <c r="I27" s="140"/>
      <c r="J27" s="140"/>
      <c r="K27" s="140"/>
      <c r="L27" s="140"/>
      <c r="M27" s="140"/>
      <c r="N27" s="140"/>
      <c r="O27" s="200"/>
    </row>
    <row r="28" spans="1:15" ht="7.4" customHeight="1" x14ac:dyDescent="0.35">
      <c r="B28" s="122"/>
      <c r="J28" s="180"/>
      <c r="L28" s="21"/>
    </row>
    <row r="29" spans="1:15" ht="14.5" customHeight="1" x14ac:dyDescent="0.35">
      <c r="B29" s="6" t="s">
        <v>5589</v>
      </c>
      <c r="C29" s="169" t="s">
        <v>5590</v>
      </c>
      <c r="H29" s="57">
        <f>CoverSheet!$C$31</f>
        <v>0</v>
      </c>
      <c r="I29" s="211">
        <f>FORCalc!Q28</f>
        <v>0</v>
      </c>
      <c r="J29" s="180"/>
      <c r="L29" s="21"/>
    </row>
    <row r="30" spans="1:15" ht="15.5" x14ac:dyDescent="0.35">
      <c r="B30" s="249"/>
      <c r="C30" s="169" t="s">
        <v>5591</v>
      </c>
      <c r="D30" s="249"/>
      <c r="E30" s="249"/>
      <c r="F30" s="249"/>
      <c r="G30" s="249"/>
      <c r="H30" s="57" t="s">
        <v>5351</v>
      </c>
      <c r="I30" s="211">
        <f>I29*CoverSheet!C33</f>
        <v>0</v>
      </c>
    </row>
    <row r="31" spans="1:15" ht="7.4" customHeight="1" x14ac:dyDescent="0.35">
      <c r="B31" s="122"/>
      <c r="J31" s="180"/>
      <c r="L31" s="21"/>
    </row>
    <row r="32" spans="1:15" ht="7.4" customHeight="1" x14ac:dyDescent="0.35">
      <c r="A32" s="78"/>
      <c r="B32" s="147"/>
      <c r="C32" s="78"/>
      <c r="D32" s="78"/>
      <c r="E32" s="78"/>
      <c r="F32" s="78"/>
      <c r="G32" s="78"/>
      <c r="H32" s="78"/>
      <c r="I32" s="78"/>
      <c r="J32" s="201"/>
      <c r="K32" s="78"/>
      <c r="L32" s="202"/>
      <c r="M32" s="78"/>
      <c r="N32" s="78"/>
    </row>
    <row r="33" spans="1:15" ht="7.4" customHeight="1" x14ac:dyDescent="0.35">
      <c r="B33" s="122"/>
      <c r="J33" s="180"/>
      <c r="L33" s="21"/>
    </row>
    <row r="34" spans="1:15" ht="18.5" thickBot="1" x14ac:dyDescent="0.45">
      <c r="B34" s="140"/>
      <c r="C34" s="140" t="s">
        <v>5592</v>
      </c>
      <c r="D34" s="140"/>
      <c r="E34" s="140"/>
      <c r="F34" s="140"/>
      <c r="G34" s="199"/>
      <c r="H34" s="237"/>
      <c r="I34" s="199"/>
      <c r="J34" s="140"/>
      <c r="K34" s="140"/>
      <c r="L34" s="140"/>
      <c r="M34" s="140"/>
      <c r="N34" s="140"/>
      <c r="O34" s="200"/>
    </row>
    <row r="35" spans="1:15" ht="7.4" customHeight="1" x14ac:dyDescent="0.35">
      <c r="B35" s="122"/>
      <c r="J35" s="180"/>
      <c r="L35" s="21"/>
    </row>
    <row r="36" spans="1:15" x14ac:dyDescent="0.35">
      <c r="C36" s="6" t="s">
        <v>5593</v>
      </c>
    </row>
    <row r="37" spans="1:15" ht="7.4" customHeight="1" x14ac:dyDescent="0.35">
      <c r="B37" s="122"/>
      <c r="J37" s="180"/>
      <c r="L37" s="21"/>
    </row>
    <row r="38" spans="1:15" x14ac:dyDescent="0.35">
      <c r="C38" s="10" t="s">
        <v>5594</v>
      </c>
      <c r="I38" s="203" t="e">
        <f>I23</f>
        <v>#N/A</v>
      </c>
    </row>
    <row r="39" spans="1:15" x14ac:dyDescent="0.35">
      <c r="C39" s="18" t="s">
        <v>5595</v>
      </c>
    </row>
    <row r="40" spans="1:15" x14ac:dyDescent="0.35">
      <c r="C40" s="10" t="s">
        <v>5596</v>
      </c>
      <c r="I40" s="203">
        <f>I30</f>
        <v>0</v>
      </c>
    </row>
    <row r="41" spans="1:15" ht="7.4" customHeight="1" x14ac:dyDescent="0.35">
      <c r="B41" s="122"/>
      <c r="J41" s="180"/>
      <c r="L41" s="21"/>
    </row>
    <row r="42" spans="1:15" ht="15.5" x14ac:dyDescent="0.35">
      <c r="B42" s="6" t="s">
        <v>5597</v>
      </c>
      <c r="C42" s="169" t="s">
        <v>5592</v>
      </c>
      <c r="I42" s="213" t="e">
        <f>MAX(I38,I40)</f>
        <v>#N/A</v>
      </c>
      <c r="J42" s="517" t="s">
        <v>5598</v>
      </c>
      <c r="K42" s="517"/>
      <c r="L42" s="517"/>
      <c r="M42" s="517"/>
    </row>
    <row r="43" spans="1:15" ht="7.4" customHeight="1" x14ac:dyDescent="0.35">
      <c r="B43" s="122"/>
      <c r="J43" s="517"/>
      <c r="K43" s="517"/>
      <c r="L43" s="517"/>
      <c r="M43" s="517"/>
    </row>
    <row r="44" spans="1:15" ht="30" customHeight="1" x14ac:dyDescent="0.35">
      <c r="B44" s="6" t="s">
        <v>5599</v>
      </c>
      <c r="C44" s="518" t="s">
        <v>5600</v>
      </c>
      <c r="D44" s="518"/>
      <c r="E44" s="518"/>
      <c r="F44" s="518"/>
      <c r="G44" s="518"/>
      <c r="I44" s="204" t="e">
        <f>IF(J15&gt;I42,"Yes", "No")</f>
        <v>#N/A</v>
      </c>
      <c r="J44" s="517"/>
      <c r="K44" s="517"/>
      <c r="L44" s="517"/>
      <c r="M44" s="517"/>
      <c r="N44" s="6" t="e">
        <f>IF(I44="yes","G","Y")</f>
        <v>#N/A</v>
      </c>
    </row>
    <row r="45" spans="1:15" ht="7.4" customHeight="1" x14ac:dyDescent="0.35">
      <c r="B45" s="122"/>
      <c r="J45" s="180"/>
      <c r="L45" s="21"/>
    </row>
    <row r="46" spans="1:15" ht="7.4" hidden="1" customHeight="1" x14ac:dyDescent="0.35">
      <c r="A46" s="78"/>
      <c r="B46" s="147"/>
      <c r="C46" s="78"/>
      <c r="D46" s="78"/>
      <c r="E46" s="78"/>
      <c r="F46" s="78"/>
      <c r="G46" s="78"/>
      <c r="H46" s="78"/>
      <c r="I46" s="78"/>
      <c r="J46" s="201"/>
      <c r="K46" s="78"/>
      <c r="L46" s="202"/>
      <c r="M46" s="78"/>
      <c r="N46" s="78"/>
    </row>
    <row r="47" spans="1:15" ht="7.4" hidden="1" customHeight="1" x14ac:dyDescent="0.35">
      <c r="B47" s="122"/>
      <c r="J47" s="180"/>
      <c r="L47" s="21"/>
    </row>
    <row r="48" spans="1:15" ht="18.5" hidden="1" thickBot="1" x14ac:dyDescent="0.45">
      <c r="B48" s="140"/>
      <c r="C48" s="140" t="s">
        <v>5601</v>
      </c>
      <c r="D48" s="140"/>
      <c r="E48" s="140"/>
      <c r="F48" s="140"/>
      <c r="G48" s="140"/>
      <c r="H48" s="237"/>
      <c r="I48" s="205"/>
      <c r="J48" s="140"/>
      <c r="K48" s="140"/>
      <c r="L48" s="140"/>
      <c r="M48" s="140"/>
      <c r="N48" s="140"/>
    </row>
    <row r="49" spans="1:14" ht="7.4" hidden="1" customHeight="1" x14ac:dyDescent="0.35">
      <c r="B49" s="122"/>
      <c r="J49" s="180"/>
      <c r="L49" s="21"/>
    </row>
    <row r="50" spans="1:14" hidden="1" x14ac:dyDescent="0.35">
      <c r="C50" s="10" t="s">
        <v>5602</v>
      </c>
      <c r="D50" s="10"/>
      <c r="I50" s="10">
        <f>CoverSheet!$D$31</f>
        <v>0</v>
      </c>
    </row>
    <row r="51" spans="1:14" ht="7.4" hidden="1" customHeight="1" x14ac:dyDescent="0.35">
      <c r="B51" s="122"/>
      <c r="J51" s="180"/>
      <c r="L51" s="21"/>
    </row>
    <row r="52" spans="1:14" hidden="1" x14ac:dyDescent="0.35">
      <c r="B52" s="6" t="s">
        <v>5603</v>
      </c>
      <c r="C52" s="515" t="s">
        <v>5604</v>
      </c>
      <c r="D52" s="515"/>
      <c r="E52" s="515"/>
      <c r="F52" s="515"/>
      <c r="G52" s="515"/>
      <c r="I52" s="206">
        <f>Input!P305</f>
        <v>0</v>
      </c>
      <c r="J52" s="18" t="s">
        <v>5605</v>
      </c>
      <c r="K52" s="18"/>
      <c r="L52" s="18">
        <f>SUM(Input!P225,Input!P291)</f>
        <v>0</v>
      </c>
    </row>
    <row r="53" spans="1:14" hidden="1" x14ac:dyDescent="0.35">
      <c r="B53" s="6" t="s">
        <v>5606</v>
      </c>
      <c r="C53" s="516" t="s">
        <v>5607</v>
      </c>
      <c r="D53" s="516"/>
      <c r="E53" s="516"/>
      <c r="F53" s="516"/>
      <c r="G53" s="516"/>
      <c r="H53" s="186"/>
      <c r="I53" s="206">
        <f>IF(L52&gt;L53,L53*0.5,L52*0.5)</f>
        <v>0</v>
      </c>
      <c r="J53" s="18" t="s">
        <v>5608</v>
      </c>
      <c r="L53" s="285">
        <f>(1/9)*I40</f>
        <v>0</v>
      </c>
    </row>
    <row r="54" spans="1:14" ht="15" hidden="1" thickBot="1" x14ac:dyDescent="0.4">
      <c r="B54" s="6" t="s">
        <v>5609</v>
      </c>
      <c r="C54" s="207"/>
      <c r="D54" s="207"/>
      <c r="E54" s="207"/>
      <c r="F54" s="207"/>
      <c r="G54" s="208" t="s">
        <v>5610</v>
      </c>
      <c r="H54" s="207"/>
      <c r="I54" s="214">
        <f>SUM(I52:I53)</f>
        <v>0</v>
      </c>
      <c r="J54" s="22"/>
      <c r="K54" s="22"/>
      <c r="L54" s="22"/>
      <c r="M54" s="22"/>
    </row>
    <row r="55" spans="1:14" ht="7.4" hidden="1" customHeight="1" x14ac:dyDescent="0.35">
      <c r="B55" s="122"/>
      <c r="J55" s="22"/>
      <c r="K55" s="22"/>
      <c r="L55" s="22"/>
      <c r="M55" s="22"/>
    </row>
    <row r="56" spans="1:14" ht="30" hidden="1" customHeight="1" x14ac:dyDescent="0.35">
      <c r="B56" s="6" t="s">
        <v>5611</v>
      </c>
      <c r="C56" s="169" t="s">
        <v>5612</v>
      </c>
      <c r="I56" s="204" t="str">
        <f>IF(I54&gt;=(1/3)*FORCalc!Q28,"Yes","No")</f>
        <v>Yes</v>
      </c>
      <c r="J56" s="22"/>
      <c r="K56" s="22"/>
      <c r="L56" s="22"/>
      <c r="M56" s="22"/>
      <c r="N56" s="6" t="str">
        <f>IF(I56="yes","G","Y")</f>
        <v>G</v>
      </c>
    </row>
    <row r="57" spans="1:14" ht="7.4" hidden="1" customHeight="1" x14ac:dyDescent="0.35">
      <c r="B57" s="122"/>
      <c r="J57" s="180"/>
      <c r="L57" s="21"/>
    </row>
    <row r="58" spans="1:14" ht="7.4" customHeight="1" x14ac:dyDescent="0.35">
      <c r="A58" s="24"/>
      <c r="B58" s="24"/>
      <c r="C58" s="24"/>
      <c r="D58" s="24"/>
      <c r="E58" s="24"/>
      <c r="F58" s="24"/>
      <c r="G58" s="24"/>
      <c r="H58" s="24"/>
      <c r="I58" s="24"/>
      <c r="J58" s="24"/>
      <c r="K58" s="24"/>
      <c r="L58" s="24"/>
      <c r="M58" s="24"/>
      <c r="N58" s="24"/>
    </row>
  </sheetData>
  <sheetProtection algorithmName="SHA-512" hashValue="o4RxUitYyyqO/uB0Qb5uaBKpIy3AIubM3NWsN/xBSRsN78laXr6XXLS7rNn2LiyJszz1ZUmyyky6gmjCEbZpHw==" saltValue="jHj8dlPvSc23CuFEamJF3g==" spinCount="100000" sheet="1" objects="1" scenarios="1"/>
  <mergeCells count="7">
    <mergeCell ref="C52:G52"/>
    <mergeCell ref="C53:G53"/>
    <mergeCell ref="B2:C3"/>
    <mergeCell ref="D2:K3"/>
    <mergeCell ref="I7:K7"/>
    <mergeCell ref="J42:M44"/>
    <mergeCell ref="C44:G44"/>
  </mergeCells>
  <conditionalFormatting sqref="I44">
    <cfRule type="cellIs" dxfId="106" priority="3" operator="equal">
      <formula>"Yes"</formula>
    </cfRule>
    <cfRule type="cellIs" dxfId="105" priority="4" operator="equal">
      <formula>"No"</formula>
    </cfRule>
  </conditionalFormatting>
  <conditionalFormatting sqref="I56">
    <cfRule type="cellIs" dxfId="104" priority="1" operator="equal">
      <formula>"Yes"</formula>
    </cfRule>
    <cfRule type="cellIs" dxfId="103" priority="2" operator="equal">
      <formula>"No"</formula>
    </cfRule>
  </conditionalFormatting>
  <conditionalFormatting sqref="I15:J15">
    <cfRule type="cellIs" dxfId="102" priority="5" operator="lessThan">
      <formula>0</formula>
    </cfRule>
  </conditionalFormatting>
  <conditionalFormatting sqref="N1:N1048576">
    <cfRule type="cellIs" dxfId="101" priority="7" operator="equal">
      <formula>"R"</formula>
    </cfRule>
    <cfRule type="cellIs" dxfId="100" priority="8" operator="equal">
      <formula>"G"</formula>
    </cfRule>
    <cfRule type="cellIs" dxfId="99" priority="9" operator="equal">
      <formula>"Y"</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FE2FD-A9DD-490A-B05C-7B058FFA15EE}">
  <sheetPr codeName="Sheet16"/>
  <dimension ref="A1:J21"/>
  <sheetViews>
    <sheetView workbookViewId="0">
      <selection activeCell="F17" sqref="A1:I21"/>
    </sheetView>
  </sheetViews>
  <sheetFormatPr defaultRowHeight="14.5" x14ac:dyDescent="0.35"/>
  <cols>
    <col min="6" max="6" width="9.54296875" bestFit="1" customWidth="1"/>
    <col min="7" max="7" width="88.81640625" bestFit="1" customWidth="1"/>
  </cols>
  <sheetData>
    <row r="1" spans="1:10"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5613</v>
      </c>
      <c r="F1" t="s">
        <v>5579</v>
      </c>
      <c r="G1" t="s">
        <v>5580</v>
      </c>
      <c r="H1" s="433">
        <f>RegulatoryReq!I13</f>
        <v>0</v>
      </c>
    </row>
    <row r="2" spans="1:10"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5613</v>
      </c>
      <c r="F2" t="s">
        <v>5581</v>
      </c>
      <c r="G2" t="s">
        <v>5582</v>
      </c>
      <c r="H2" s="433">
        <f>RegulatoryReq!I14</f>
        <v>0</v>
      </c>
    </row>
    <row r="3" spans="1:10"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5613</v>
      </c>
      <c r="F3" t="s">
        <v>5583</v>
      </c>
      <c r="G3" t="s">
        <v>5268</v>
      </c>
      <c r="H3" s="433">
        <f>RegulatoryReq!I15</f>
        <v>0</v>
      </c>
      <c r="J3" s="242"/>
    </row>
    <row r="4" spans="1:10"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5613</v>
      </c>
      <c r="F4" t="s">
        <v>5585</v>
      </c>
      <c r="G4" t="s">
        <v>5586</v>
      </c>
      <c r="H4" t="e">
        <f>RegulatoryReq!D21</f>
        <v>#N/A</v>
      </c>
      <c r="J4" s="242"/>
    </row>
    <row r="5" spans="1:10"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5613</v>
      </c>
      <c r="F5" t="s">
        <v>5587</v>
      </c>
      <c r="G5" t="s">
        <v>5588</v>
      </c>
      <c r="H5" t="e">
        <f>RegulatoryReq!I23</f>
        <v>#N/A</v>
      </c>
      <c r="J5" s="242"/>
    </row>
    <row r="6" spans="1:10"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5613</v>
      </c>
      <c r="F6" t="s">
        <v>5589</v>
      </c>
      <c r="G6" t="s">
        <v>5590</v>
      </c>
      <c r="H6" s="433">
        <f>RegulatoryReq!I29</f>
        <v>0</v>
      </c>
      <c r="J6" s="242"/>
    </row>
    <row r="7" spans="1:10"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5613</v>
      </c>
      <c r="F7" t="s">
        <v>5597</v>
      </c>
      <c r="G7" t="s">
        <v>5592</v>
      </c>
      <c r="H7" s="433" t="e">
        <f>RegulatoryReq!I42</f>
        <v>#N/A</v>
      </c>
      <c r="J7" s="242"/>
    </row>
    <row r="8" spans="1:10"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5613</v>
      </c>
      <c r="F8" t="s">
        <v>5599</v>
      </c>
      <c r="G8" t="s">
        <v>5600</v>
      </c>
      <c r="H8" t="e">
        <f>RegulatoryReq!I44</f>
        <v>#N/A</v>
      </c>
      <c r="I8" t="e">
        <f>RegulatoryReq!N44</f>
        <v>#N/A</v>
      </c>
    </row>
    <row r="9" spans="1:10"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5613</v>
      </c>
      <c r="F9" t="s">
        <v>5603</v>
      </c>
      <c r="G9" t="s">
        <v>5604</v>
      </c>
      <c r="H9">
        <f>RegulatoryReq!I52</f>
        <v>0</v>
      </c>
    </row>
    <row r="10" spans="1:10"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5613</v>
      </c>
      <c r="F10" t="s">
        <v>5606</v>
      </c>
      <c r="G10" t="s">
        <v>5607</v>
      </c>
      <c r="H10">
        <f>RegulatoryReq!I53</f>
        <v>0</v>
      </c>
      <c r="I10">
        <f>RegulatoryReq!N53</f>
        <v>0</v>
      </c>
    </row>
    <row r="11" spans="1:10"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5613</v>
      </c>
      <c r="F11" t="s">
        <v>5609</v>
      </c>
      <c r="G11" t="s">
        <v>5610</v>
      </c>
      <c r="H11">
        <f>RegulatoryReq!I54</f>
        <v>0</v>
      </c>
    </row>
    <row r="12" spans="1:10"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5613</v>
      </c>
      <c r="F12" t="s">
        <v>5611</v>
      </c>
      <c r="G12" t="s">
        <v>5612</v>
      </c>
      <c r="H12" t="str">
        <f>RegulatoryReq!I56</f>
        <v>Yes</v>
      </c>
      <c r="I12" t="str">
        <f>RegulatoryReq!N56</f>
        <v>G</v>
      </c>
    </row>
    <row r="13" spans="1:10" s="381" customFormat="1"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5613</v>
      </c>
      <c r="F13" t="s">
        <v>5614</v>
      </c>
      <c r="G13" t="s">
        <v>5615</v>
      </c>
      <c r="H13" s="433">
        <f>RegulatoryReq!J13</f>
        <v>0</v>
      </c>
      <c r="I13"/>
    </row>
    <row r="14" spans="1:10" s="381" customFormat="1"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5613</v>
      </c>
      <c r="F14" t="s">
        <v>5616</v>
      </c>
      <c r="G14" t="s">
        <v>5617</v>
      </c>
      <c r="H14" s="433">
        <f>RegulatoryReq!J14</f>
        <v>0</v>
      </c>
      <c r="I14"/>
    </row>
    <row r="15" spans="1:10" s="381" customFormat="1"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5613</v>
      </c>
      <c r="F15" t="s">
        <v>5618</v>
      </c>
      <c r="G15" t="s">
        <v>5619</v>
      </c>
      <c r="H15" s="433">
        <f>RegulatoryReq!J15</f>
        <v>0</v>
      </c>
      <c r="I15"/>
    </row>
    <row r="16" spans="1:10" s="381" customFormat="1"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5613</v>
      </c>
      <c r="F16" t="s">
        <v>5620</v>
      </c>
      <c r="G16" t="s">
        <v>5621</v>
      </c>
      <c r="H16" t="e">
        <f>RegulatoryReq!I23*CoverSheet!$C$33</f>
        <v>#N/A</v>
      </c>
      <c r="I16"/>
    </row>
    <row r="17" spans="1:9" s="381" customFormat="1"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5613</v>
      </c>
      <c r="F17" t="s">
        <v>5622</v>
      </c>
      <c r="G17" t="s">
        <v>5623</v>
      </c>
      <c r="H17" s="433">
        <f>RegulatoryReq!I30</f>
        <v>0</v>
      </c>
      <c r="I17"/>
    </row>
    <row r="18" spans="1:9" s="381" customFormat="1"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5613</v>
      </c>
      <c r="F18" t="s">
        <v>5624</v>
      </c>
      <c r="G18" t="s">
        <v>5625</v>
      </c>
      <c r="H18" s="433" t="e">
        <f>RegulatoryReq!I42*CoverSheet!$C$33</f>
        <v>#N/A</v>
      </c>
      <c r="I18"/>
    </row>
    <row r="19" spans="1:9" s="381" customFormat="1"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5613</v>
      </c>
      <c r="F19" t="s">
        <v>5626</v>
      </c>
      <c r="G19" t="s">
        <v>5627</v>
      </c>
      <c r="H19">
        <f>RegulatoryReq!I52*CoverSheet!$C$33</f>
        <v>0</v>
      </c>
      <c r="I19"/>
    </row>
    <row r="20" spans="1:9" s="381" customFormat="1"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5613</v>
      </c>
      <c r="F20" t="s">
        <v>5628</v>
      </c>
      <c r="G20" t="s">
        <v>5629</v>
      </c>
      <c r="H20">
        <f>RegulatoryReq!I53*CoverSheet!$C$33</f>
        <v>0</v>
      </c>
      <c r="I20"/>
    </row>
    <row r="21" spans="1:9" s="381" customFormat="1"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5613</v>
      </c>
      <c r="F21" t="s">
        <v>5630</v>
      </c>
      <c r="G21" t="s">
        <v>5631</v>
      </c>
      <c r="H21">
        <f>RegulatoryReq!I54*CoverSheet!$C$33</f>
        <v>0</v>
      </c>
      <c r="I2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7276-C2FD-4970-8BAD-B81A377DE891}">
  <sheetPr codeName="Sheet17">
    <tabColor rgb="FFEDD9C4"/>
  </sheetPr>
  <dimension ref="A1:N59"/>
  <sheetViews>
    <sheetView zoomScaleNormal="100" workbookViewId="0"/>
  </sheetViews>
  <sheetFormatPr defaultColWidth="0" defaultRowHeight="14.5" zeroHeight="1" x14ac:dyDescent="0.35"/>
  <cols>
    <col min="1" max="1" width="2.453125" style="253" customWidth="1"/>
    <col min="2" max="2" width="10.26953125" style="253" customWidth="1"/>
    <col min="3" max="3" width="10.453125" style="253" customWidth="1"/>
    <col min="4" max="4" width="29.7265625" style="253" customWidth="1"/>
    <col min="5" max="5" width="37.7265625" style="253" customWidth="1"/>
    <col min="6" max="8" width="20.54296875" style="253" customWidth="1"/>
    <col min="9" max="9" width="22.1796875" style="253" customWidth="1"/>
    <col min="10" max="10" width="20.54296875" style="253" customWidth="1"/>
    <col min="11" max="13" width="1.453125" style="253" customWidth="1"/>
    <col min="14" max="16384" width="8.7265625" style="253" hidden="1"/>
  </cols>
  <sheetData>
    <row r="1" spans="1:14" ht="7.4" customHeight="1" x14ac:dyDescent="0.35">
      <c r="A1" s="8"/>
      <c r="B1" s="116"/>
      <c r="C1" s="116"/>
      <c r="D1" s="116"/>
      <c r="E1" s="54"/>
      <c r="F1" s="54"/>
      <c r="G1" s="54"/>
      <c r="H1" s="54"/>
      <c r="I1" s="54"/>
      <c r="J1" s="54"/>
      <c r="K1" s="54"/>
      <c r="L1" s="54"/>
      <c r="M1" s="5"/>
    </row>
    <row r="2" spans="1:14" ht="18" x14ac:dyDescent="0.35">
      <c r="A2" s="8"/>
      <c r="B2" s="467" t="e" vm="4">
        <v>#VALUE!</v>
      </c>
      <c r="C2" s="467"/>
      <c r="D2" s="501" t="s">
        <v>59</v>
      </c>
      <c r="E2" s="501"/>
      <c r="F2" s="501"/>
      <c r="G2" s="501"/>
      <c r="H2" s="501"/>
      <c r="I2" s="501"/>
      <c r="J2" s="55"/>
      <c r="K2" s="55"/>
      <c r="L2" s="55"/>
      <c r="M2" s="5"/>
    </row>
    <row r="3" spans="1:14" ht="18" x14ac:dyDescent="0.35">
      <c r="A3" s="54"/>
      <c r="B3" s="467"/>
      <c r="C3" s="467"/>
      <c r="D3" s="501"/>
      <c r="E3" s="501"/>
      <c r="F3" s="501"/>
      <c r="G3" s="501"/>
      <c r="H3" s="501"/>
      <c r="I3" s="501"/>
      <c r="J3" s="55"/>
      <c r="K3" s="55"/>
      <c r="L3" s="55"/>
      <c r="M3" s="5"/>
    </row>
    <row r="4" spans="1:14" ht="15.5" x14ac:dyDescent="0.35">
      <c r="A4" s="54"/>
      <c r="B4" s="116"/>
      <c r="C4" s="116"/>
      <c r="D4" s="116"/>
      <c r="E4" s="54"/>
      <c r="F4" s="54"/>
      <c r="G4" s="54"/>
      <c r="H4" s="54"/>
      <c r="I4" s="54"/>
      <c r="J4" s="54"/>
      <c r="K4" s="148" t="str">
        <f>CoverSheet!G7</f>
        <v>v:25-03-c</v>
      </c>
      <c r="L4" s="56"/>
      <c r="M4" s="5"/>
    </row>
    <row r="5" spans="1:14" ht="7.4" customHeight="1" x14ac:dyDescent="0.35">
      <c r="A5" s="6"/>
      <c r="B5" s="122"/>
      <c r="C5" s="122"/>
      <c r="D5" s="6"/>
      <c r="E5" s="6"/>
      <c r="F5" s="6"/>
      <c r="G5" s="6"/>
      <c r="H5" s="6"/>
      <c r="I5" s="6"/>
      <c r="J5" s="6"/>
      <c r="K5" s="6"/>
      <c r="L5" s="6"/>
      <c r="M5" s="5"/>
    </row>
    <row r="6" spans="1:14" x14ac:dyDescent="0.35">
      <c r="A6" s="6"/>
      <c r="B6" s="122"/>
      <c r="C6" s="122"/>
      <c r="D6" s="57" t="s">
        <v>42</v>
      </c>
      <c r="E6" s="58">
        <f>CoverSheet!$C$11</f>
        <v>0</v>
      </c>
      <c r="F6" s="6"/>
      <c r="G6" s="6"/>
      <c r="H6" s="6"/>
      <c r="I6" s="6"/>
      <c r="J6" s="6"/>
      <c r="K6" s="6"/>
      <c r="L6" s="6"/>
      <c r="M6" s="5"/>
    </row>
    <row r="7" spans="1:14" x14ac:dyDescent="0.35">
      <c r="A7" s="6"/>
      <c r="B7" s="122"/>
      <c r="C7" s="122"/>
      <c r="D7" s="57" t="s">
        <v>47</v>
      </c>
      <c r="E7" s="58" t="str">
        <f>IF(OR(CoverSheet!$G$26=0,CoverSheet!$G$27=0),"",(TEXT(CoverSheet!$G$26,"DD/MM/YYYY")&amp;" - "&amp;(TEXT(CoverSheet!$G$27,"dd/mm/yyyy"))))</f>
        <v xml:space="preserve"> - </v>
      </c>
      <c r="F7" s="6"/>
      <c r="G7" s="488" t="s">
        <v>290</v>
      </c>
      <c r="H7" s="488"/>
      <c r="I7" s="59" t="str">
        <f>CoverSheet!C29</f>
        <v/>
      </c>
      <c r="K7" s="6"/>
      <c r="L7" s="6"/>
      <c r="M7" s="5"/>
    </row>
    <row r="8" spans="1:14" ht="7.4" customHeight="1" thickBot="1" x14ac:dyDescent="0.4">
      <c r="A8" s="61"/>
      <c r="B8" s="133"/>
      <c r="C8" s="133"/>
      <c r="D8" s="61"/>
      <c r="E8" s="61"/>
      <c r="F8" s="61"/>
      <c r="G8" s="61"/>
      <c r="H8" s="61"/>
      <c r="I8" s="61"/>
      <c r="J8" s="61"/>
      <c r="K8" s="61"/>
      <c r="L8" s="61"/>
      <c r="M8" s="5"/>
    </row>
    <row r="9" spans="1:14" ht="7.4" customHeight="1" thickTop="1" x14ac:dyDescent="0.35">
      <c r="A9" s="6"/>
      <c r="B9" s="6"/>
      <c r="C9" s="6"/>
      <c r="D9" s="6"/>
      <c r="E9" s="6"/>
      <c r="F9" s="6"/>
      <c r="G9" s="6"/>
      <c r="H9" s="6"/>
      <c r="I9" s="6"/>
      <c r="J9" s="6"/>
      <c r="K9" s="6"/>
      <c r="L9" s="6"/>
      <c r="M9" s="5"/>
    </row>
    <row r="10" spans="1:14" ht="18.5" thickBot="1" x14ac:dyDescent="0.45">
      <c r="A10" s="6"/>
      <c r="B10" s="82"/>
      <c r="C10" s="140" t="s">
        <v>5632</v>
      </c>
      <c r="D10" s="82"/>
      <c r="E10" s="82"/>
      <c r="F10" s="82"/>
      <c r="G10" s="82"/>
      <c r="H10" s="82"/>
      <c r="I10" s="82"/>
      <c r="J10" s="82"/>
      <c r="K10" s="82"/>
      <c r="L10" s="6"/>
      <c r="M10" s="5"/>
      <c r="N10" s="132"/>
    </row>
    <row r="11" spans="1:14" ht="7.4" customHeight="1" x14ac:dyDescent="0.35">
      <c r="A11" s="6"/>
      <c r="B11" s="6"/>
      <c r="C11" s="6"/>
      <c r="D11" s="6"/>
      <c r="E11" s="6"/>
      <c r="F11" s="6"/>
      <c r="G11" s="6"/>
      <c r="H11" s="6"/>
      <c r="I11" s="6"/>
      <c r="J11" s="6"/>
      <c r="K11" s="6"/>
      <c r="L11" s="6"/>
      <c r="M11" s="5"/>
      <c r="N11" s="132"/>
    </row>
    <row r="12" spans="1:14" x14ac:dyDescent="0.35">
      <c r="A12" s="6"/>
      <c r="B12" s="6" t="s">
        <v>5633</v>
      </c>
      <c r="C12" s="6" t="s">
        <v>5634</v>
      </c>
      <c r="D12" s="6"/>
      <c r="E12" s="6"/>
      <c r="F12" s="6"/>
      <c r="G12" s="6"/>
      <c r="H12" s="6"/>
      <c r="I12" s="6"/>
      <c r="J12" s="143"/>
      <c r="K12" s="6"/>
      <c r="L12" s="6" t="str">
        <f>IF(AND(NOT(ISBLANK(CoverSheet!$C$11)),ISBLANK('General Crypto Services'!J12)),"R","G")</f>
        <v>G</v>
      </c>
      <c r="M12" s="5"/>
    </row>
    <row r="13" spans="1:14" ht="7.4" customHeight="1" x14ac:dyDescent="0.35">
      <c r="A13" s="6"/>
      <c r="B13" s="6"/>
      <c r="C13" s="6"/>
      <c r="D13" s="6"/>
      <c r="E13" s="6"/>
      <c r="F13" s="6"/>
      <c r="G13" s="6"/>
      <c r="H13" s="6"/>
      <c r="I13" s="6"/>
      <c r="J13" s="6"/>
      <c r="K13" s="6"/>
      <c r="L13" s="6"/>
      <c r="M13" s="5"/>
    </row>
    <row r="14" spans="1:14" x14ac:dyDescent="0.35">
      <c r="A14" s="6"/>
      <c r="B14" s="6" t="s">
        <v>5636</v>
      </c>
      <c r="C14" s="6" t="s">
        <v>5637</v>
      </c>
      <c r="D14" s="6"/>
      <c r="E14" s="6"/>
      <c r="F14" s="6"/>
      <c r="G14" s="6"/>
      <c r="H14" s="6"/>
      <c r="I14" s="6"/>
      <c r="J14" s="6"/>
      <c r="K14" s="6"/>
      <c r="L14" s="6" t="str">
        <f>IF(AND(J12="Other",ISBLANK(C16)),"R",IF(AND(J12&lt;&gt;"Other",NOT(ISBLANK(C16))),"Y","G"))</f>
        <v>G</v>
      </c>
      <c r="M14" s="5"/>
    </row>
    <row r="15" spans="1:14" ht="7.4" customHeight="1" x14ac:dyDescent="0.35">
      <c r="A15" s="6"/>
      <c r="B15" s="6"/>
      <c r="C15" s="6"/>
      <c r="D15" s="6"/>
      <c r="E15" s="6"/>
      <c r="F15" s="6"/>
      <c r="G15" s="6"/>
      <c r="H15" s="6"/>
      <c r="I15" s="6"/>
      <c r="J15" s="6"/>
      <c r="K15" s="6"/>
      <c r="L15" s="6"/>
      <c r="M15" s="5"/>
    </row>
    <row r="16" spans="1:14" x14ac:dyDescent="0.35">
      <c r="A16" s="6"/>
      <c r="B16" s="6"/>
      <c r="C16" s="531"/>
      <c r="D16" s="532"/>
      <c r="E16" s="532"/>
      <c r="F16" s="532"/>
      <c r="G16" s="532"/>
      <c r="H16" s="532"/>
      <c r="I16" s="532"/>
      <c r="J16" s="533"/>
      <c r="K16" s="6"/>
      <c r="L16" s="6"/>
      <c r="M16" s="5"/>
    </row>
    <row r="17" spans="1:13" x14ac:dyDescent="0.35">
      <c r="A17" s="6"/>
      <c r="B17" s="6"/>
      <c r="C17" s="534"/>
      <c r="D17" s="535"/>
      <c r="E17" s="535"/>
      <c r="F17" s="535"/>
      <c r="G17" s="535"/>
      <c r="H17" s="535"/>
      <c r="I17" s="535"/>
      <c r="J17" s="536"/>
      <c r="K17" s="6"/>
      <c r="L17" s="6"/>
      <c r="M17" s="5"/>
    </row>
    <row r="18" spans="1:13" x14ac:dyDescent="0.35">
      <c r="A18" s="6"/>
      <c r="B18" s="6"/>
      <c r="C18" s="537"/>
      <c r="D18" s="538"/>
      <c r="E18" s="538"/>
      <c r="F18" s="538"/>
      <c r="G18" s="538"/>
      <c r="H18" s="538"/>
      <c r="I18" s="538"/>
      <c r="J18" s="539"/>
      <c r="K18" s="6"/>
      <c r="L18" s="6"/>
      <c r="M18" s="5"/>
    </row>
    <row r="19" spans="1:13" ht="7.4" customHeight="1" x14ac:dyDescent="0.35">
      <c r="A19" s="6"/>
      <c r="B19" s="6"/>
      <c r="C19" s="6"/>
      <c r="D19" s="6"/>
      <c r="E19" s="6"/>
      <c r="F19" s="6"/>
      <c r="G19" s="6"/>
      <c r="H19" s="6"/>
      <c r="I19" s="6"/>
      <c r="J19" s="6"/>
      <c r="K19" s="6"/>
      <c r="L19" s="6"/>
      <c r="M19" s="5"/>
    </row>
    <row r="20" spans="1:13" x14ac:dyDescent="0.35">
      <c r="A20" s="6"/>
      <c r="B20" s="6" t="s">
        <v>5638</v>
      </c>
      <c r="C20" s="6" t="s">
        <v>5639</v>
      </c>
      <c r="D20" s="6"/>
      <c r="E20" s="6"/>
      <c r="F20" s="6"/>
      <c r="G20" s="6"/>
      <c r="H20" s="6"/>
      <c r="I20" s="6"/>
      <c r="J20" s="143"/>
      <c r="K20" s="6"/>
      <c r="L20" s="6" t="str">
        <f>IF(AND(NOT(ISBLANK(CoverSheet!$C$11)),ISBLANK('General Crypto Services'!J20)),"R","G")</f>
        <v>G</v>
      </c>
      <c r="M20" s="5"/>
    </row>
    <row r="21" spans="1:13" ht="7.4" customHeight="1" x14ac:dyDescent="0.35">
      <c r="A21" s="6"/>
      <c r="B21" s="6"/>
      <c r="C21" s="6"/>
      <c r="D21" s="6"/>
      <c r="E21" s="6"/>
      <c r="F21" s="6"/>
      <c r="G21" s="6"/>
      <c r="H21" s="6"/>
      <c r="I21" s="6"/>
      <c r="J21" s="6"/>
      <c r="K21" s="6"/>
      <c r="L21" s="6"/>
      <c r="M21" s="5"/>
    </row>
    <row r="22" spans="1:13" x14ac:dyDescent="0.35">
      <c r="A22" s="6"/>
      <c r="B22" s="6" t="s">
        <v>5641</v>
      </c>
      <c r="C22" s="6" t="s">
        <v>5642</v>
      </c>
      <c r="D22" s="6"/>
      <c r="E22" s="6"/>
      <c r="F22" s="6"/>
      <c r="G22" s="6"/>
      <c r="H22" s="6"/>
      <c r="I22" s="6"/>
      <c r="J22" s="6"/>
      <c r="K22" s="6"/>
      <c r="L22" s="6" t="s">
        <v>70</v>
      </c>
      <c r="M22" s="5"/>
    </row>
    <row r="23" spans="1:13" ht="7.4" customHeight="1" x14ac:dyDescent="0.35">
      <c r="A23" s="6"/>
      <c r="B23" s="6"/>
      <c r="C23" s="6"/>
      <c r="D23" s="6"/>
      <c r="E23" s="6"/>
      <c r="F23" s="6"/>
      <c r="G23" s="6"/>
      <c r="H23" s="6"/>
      <c r="I23" s="6"/>
      <c r="J23" s="6"/>
      <c r="K23" s="6"/>
      <c r="L23" s="6"/>
      <c r="M23" s="5"/>
    </row>
    <row r="24" spans="1:13" x14ac:dyDescent="0.35">
      <c r="A24" s="6"/>
      <c r="B24" s="6"/>
      <c r="C24" s="519"/>
      <c r="D24" s="520"/>
      <c r="E24" s="520"/>
      <c r="F24" s="520"/>
      <c r="G24" s="520"/>
      <c r="H24" s="520"/>
      <c r="I24" s="520"/>
      <c r="J24" s="521"/>
      <c r="K24" s="6"/>
      <c r="L24" s="6" t="str">
        <f>IF(AND(J20="yes",ISBLANK(C24)),"R",IF(AND(J20&lt;&gt;"yes",NOT(ISBLANK(C24))),"Y","G"))</f>
        <v>G</v>
      </c>
      <c r="M24" s="5"/>
    </row>
    <row r="25" spans="1:13" x14ac:dyDescent="0.35">
      <c r="A25" s="6"/>
      <c r="B25" s="6"/>
      <c r="C25" s="522"/>
      <c r="D25" s="523"/>
      <c r="E25" s="523"/>
      <c r="F25" s="523"/>
      <c r="G25" s="523"/>
      <c r="H25" s="523"/>
      <c r="I25" s="523"/>
      <c r="J25" s="524"/>
      <c r="K25" s="6"/>
      <c r="L25" s="6"/>
      <c r="M25" s="5"/>
    </row>
    <row r="26" spans="1:13" x14ac:dyDescent="0.35">
      <c r="A26" s="6"/>
      <c r="B26" s="6"/>
      <c r="C26" s="525"/>
      <c r="D26" s="526"/>
      <c r="E26" s="526"/>
      <c r="F26" s="526"/>
      <c r="G26" s="526"/>
      <c r="H26" s="526"/>
      <c r="I26" s="526"/>
      <c r="J26" s="527"/>
      <c r="K26" s="6"/>
      <c r="L26" s="6"/>
      <c r="M26" s="5"/>
    </row>
    <row r="27" spans="1:13" ht="7.4" customHeight="1" x14ac:dyDescent="0.35">
      <c r="A27" s="6"/>
      <c r="B27" s="6"/>
      <c r="C27" s="6"/>
      <c r="D27" s="6"/>
      <c r="E27" s="6"/>
      <c r="F27" s="6"/>
      <c r="G27" s="6"/>
      <c r="H27" s="6"/>
      <c r="I27" s="6"/>
      <c r="J27" s="6"/>
      <c r="K27" s="6"/>
      <c r="L27" s="6"/>
      <c r="M27" s="5"/>
    </row>
    <row r="28" spans="1:13" x14ac:dyDescent="0.35">
      <c r="A28" s="6"/>
      <c r="B28" s="6" t="s">
        <v>5643</v>
      </c>
      <c r="C28" s="6" t="s">
        <v>5644</v>
      </c>
      <c r="D28" s="6"/>
      <c r="E28" s="6"/>
      <c r="F28" s="6"/>
      <c r="G28" s="6"/>
      <c r="H28" s="6"/>
      <c r="I28" s="528"/>
      <c r="J28" s="529"/>
      <c r="K28" s="6"/>
      <c r="L28" s="6" t="str">
        <f>IF(AND(NOT(ISBLANK(CoverSheet!$C$11)),ISBLANK('General Crypto Services'!I28)),"R","G")</f>
        <v>G</v>
      </c>
      <c r="M28" s="5"/>
    </row>
    <row r="29" spans="1:13" ht="7.4" customHeight="1" x14ac:dyDescent="0.35">
      <c r="A29" s="6"/>
      <c r="B29" s="6"/>
      <c r="C29" s="6"/>
      <c r="D29" s="6"/>
      <c r="E29" s="6"/>
      <c r="F29" s="6"/>
      <c r="G29" s="6"/>
      <c r="H29" s="6"/>
      <c r="I29" s="6"/>
      <c r="J29" s="6"/>
      <c r="K29" s="6"/>
      <c r="L29" s="6"/>
      <c r="M29" s="5"/>
    </row>
    <row r="30" spans="1:13" x14ac:dyDescent="0.35">
      <c r="A30" s="6"/>
      <c r="B30" s="6" t="s">
        <v>5645</v>
      </c>
      <c r="C30" s="6" t="s">
        <v>5646</v>
      </c>
      <c r="D30" s="6"/>
      <c r="E30" s="6"/>
      <c r="F30" s="6"/>
      <c r="G30" s="6"/>
      <c r="H30" s="6"/>
      <c r="I30" s="6"/>
      <c r="J30" s="143"/>
      <c r="K30" s="6"/>
      <c r="L30" s="6" t="str">
        <f>IF(AND(NOT(ISBLANK(CoverSheet!$C$11)),ISBLANK('General Crypto Services'!J30)),"R","G")</f>
        <v>G</v>
      </c>
      <c r="M30" s="5"/>
    </row>
    <row r="31" spans="1:13" x14ac:dyDescent="0.35">
      <c r="A31" s="6"/>
      <c r="B31" s="6"/>
      <c r="C31" s="315" t="s">
        <v>5647</v>
      </c>
      <c r="D31" s="6"/>
      <c r="E31" s="6"/>
      <c r="F31" s="6"/>
      <c r="G31" s="6"/>
      <c r="H31" s="6"/>
      <c r="I31" s="6"/>
      <c r="J31" s="6"/>
      <c r="K31" s="6"/>
      <c r="L31" s="6"/>
      <c r="M31" s="5"/>
    </row>
    <row r="32" spans="1:13" ht="7.4" customHeight="1" x14ac:dyDescent="0.35">
      <c r="A32" s="6"/>
      <c r="B32" s="6"/>
      <c r="C32" s="6"/>
      <c r="D32" s="6"/>
      <c r="E32" s="6"/>
      <c r="F32" s="6"/>
      <c r="G32" s="6"/>
      <c r="H32" s="6"/>
      <c r="I32" s="6"/>
      <c r="J32" s="6"/>
      <c r="K32" s="6"/>
      <c r="L32" s="6"/>
      <c r="M32" s="5"/>
    </row>
    <row r="33" spans="1:14" x14ac:dyDescent="0.35">
      <c r="A33" s="6"/>
      <c r="B33" s="6" t="s">
        <v>5648</v>
      </c>
      <c r="C33" s="6" t="s">
        <v>5649</v>
      </c>
      <c r="D33" s="6"/>
      <c r="E33" s="6"/>
      <c r="F33" s="6"/>
      <c r="G33" s="6"/>
      <c r="H33" s="6"/>
      <c r="I33" s="6"/>
      <c r="J33" s="246"/>
      <c r="K33" s="6"/>
      <c r="L33" s="6"/>
      <c r="M33" s="5"/>
    </row>
    <row r="34" spans="1:14" x14ac:dyDescent="0.35">
      <c r="A34" s="6"/>
      <c r="B34" s="6"/>
      <c r="C34" s="6"/>
      <c r="D34" s="6"/>
      <c r="E34" s="6"/>
      <c r="F34" s="6" t="s">
        <v>5650</v>
      </c>
      <c r="G34" s="6"/>
      <c r="H34" s="6"/>
      <c r="I34" s="6"/>
      <c r="J34" s="143"/>
      <c r="K34" s="6"/>
      <c r="L34" s="6" t="str">
        <f>IF(AND(NOT(ISBLANK(CoverSheet!$C$11)),ISBLANK('General Crypto Services'!J34)),"R",IF(J34="no","Y","G"))</f>
        <v>G</v>
      </c>
      <c r="M34" s="5"/>
    </row>
    <row r="35" spans="1:14" x14ac:dyDescent="0.35">
      <c r="A35" s="6"/>
      <c r="B35" s="6"/>
      <c r="C35" s="6"/>
      <c r="D35" s="6"/>
      <c r="E35" s="6"/>
      <c r="F35" s="6" t="s">
        <v>5651</v>
      </c>
      <c r="G35" s="6"/>
      <c r="H35" s="6"/>
      <c r="I35" s="6"/>
      <c r="J35" s="143"/>
      <c r="K35" s="6"/>
      <c r="L35" s="6" t="str">
        <f>IF(AND(NOT(ISBLANK(CoverSheet!$C$11)),ISBLANK('General Crypto Services'!J35)),"R",IF(J35="no","Y","G"))</f>
        <v>G</v>
      </c>
      <c r="M35" s="5"/>
    </row>
    <row r="36" spans="1:14" x14ac:dyDescent="0.35">
      <c r="A36" s="6"/>
      <c r="B36" s="6"/>
      <c r="C36" s="6"/>
      <c r="D36" s="6"/>
      <c r="E36" s="6"/>
      <c r="F36" s="6" t="s">
        <v>5652</v>
      </c>
      <c r="G36" s="6"/>
      <c r="H36" s="6"/>
      <c r="I36" s="6"/>
      <c r="J36" s="143"/>
      <c r="K36" s="6"/>
      <c r="L36" s="6" t="str">
        <f>IF(AND(NOT(ISBLANK(CoverSheet!$C$11)),ISBLANK('General Crypto Services'!J36)),"R",IF(J36="no","Y","G"))</f>
        <v>G</v>
      </c>
      <c r="M36" s="5"/>
    </row>
    <row r="37" spans="1:14" ht="7.4" customHeight="1" x14ac:dyDescent="0.35">
      <c r="A37" s="6"/>
      <c r="B37" s="6"/>
      <c r="C37" s="6"/>
      <c r="D37" s="6"/>
      <c r="E37" s="6"/>
      <c r="F37" s="6"/>
      <c r="G37" s="6"/>
      <c r="H37" s="6"/>
      <c r="I37" s="6"/>
      <c r="J37" s="6"/>
      <c r="K37" s="6"/>
      <c r="L37" s="6"/>
      <c r="M37" s="5"/>
    </row>
    <row r="38" spans="1:14" x14ac:dyDescent="0.35">
      <c r="A38" s="6"/>
      <c r="B38" s="6" t="s">
        <v>5653</v>
      </c>
      <c r="C38" s="6" t="s">
        <v>5654</v>
      </c>
      <c r="D38" s="6"/>
      <c r="E38" s="6"/>
      <c r="F38" s="316" t="s">
        <v>5655</v>
      </c>
      <c r="G38" s="6"/>
      <c r="H38" s="6"/>
      <c r="I38" s="6"/>
      <c r="J38" s="6"/>
      <c r="K38" s="6"/>
      <c r="L38" s="6"/>
      <c r="M38" s="5"/>
    </row>
    <row r="39" spans="1:14" ht="7.4" customHeight="1" x14ac:dyDescent="0.35">
      <c r="A39" s="6"/>
      <c r="B39" s="6"/>
      <c r="C39" s="6"/>
      <c r="D39" s="6"/>
      <c r="E39" s="6"/>
      <c r="F39" s="6"/>
      <c r="G39" s="6"/>
      <c r="H39" s="6"/>
      <c r="I39" s="6"/>
      <c r="J39" s="6"/>
      <c r="K39" s="6"/>
      <c r="L39" s="6"/>
      <c r="M39" s="5"/>
    </row>
    <row r="40" spans="1:14" x14ac:dyDescent="0.35">
      <c r="A40" s="6"/>
      <c r="B40" s="6"/>
      <c r="C40" s="519"/>
      <c r="D40" s="520"/>
      <c r="E40" s="520"/>
      <c r="F40" s="520"/>
      <c r="G40" s="520"/>
      <c r="H40" s="520"/>
      <c r="I40" s="520"/>
      <c r="J40" s="521"/>
      <c r="K40" s="6"/>
      <c r="L40" s="6" t="str">
        <f>IF(AND(NOT(ISBLANK(CoverSheet!$C$11)),ISBLANK('General Crypto Services'!C40)),"R","G")</f>
        <v>G</v>
      </c>
      <c r="M40" s="5"/>
    </row>
    <row r="41" spans="1:14" x14ac:dyDescent="0.35">
      <c r="A41" s="6"/>
      <c r="B41" s="6"/>
      <c r="C41" s="522"/>
      <c r="D41" s="523"/>
      <c r="E41" s="523"/>
      <c r="F41" s="523"/>
      <c r="G41" s="523"/>
      <c r="H41" s="523"/>
      <c r="I41" s="523"/>
      <c r="J41" s="524"/>
      <c r="K41" s="6"/>
      <c r="L41" s="6"/>
      <c r="M41" s="5"/>
    </row>
    <row r="42" spans="1:14" x14ac:dyDescent="0.35">
      <c r="A42" s="6"/>
      <c r="B42" s="6"/>
      <c r="C42" s="525"/>
      <c r="D42" s="526"/>
      <c r="E42" s="526"/>
      <c r="F42" s="526"/>
      <c r="G42" s="526"/>
      <c r="H42" s="526"/>
      <c r="I42" s="526"/>
      <c r="J42" s="527"/>
      <c r="K42" s="6"/>
      <c r="L42" s="6"/>
      <c r="M42" s="5"/>
    </row>
    <row r="43" spans="1:14" s="6" customFormat="1" ht="7.4" customHeight="1" x14ac:dyDescent="0.35">
      <c r="M43" s="5"/>
    </row>
    <row r="44" spans="1:14" s="6" customFormat="1" ht="7.4" customHeight="1" x14ac:dyDescent="0.35">
      <c r="A44" s="147"/>
      <c r="B44" s="147"/>
      <c r="C44" s="147"/>
      <c r="D44" s="147"/>
      <c r="E44" s="147"/>
      <c r="F44" s="147"/>
      <c r="G44" s="147"/>
      <c r="H44" s="147"/>
      <c r="I44" s="147"/>
      <c r="J44" s="147"/>
      <c r="K44" s="147"/>
      <c r="L44" s="147"/>
      <c r="M44" s="149"/>
    </row>
    <row r="45" spans="1:14" s="6" customFormat="1" ht="7.4" customHeight="1" x14ac:dyDescent="0.35">
      <c r="M45" s="5"/>
    </row>
    <row r="46" spans="1:14" ht="18.5" thickBot="1" x14ac:dyDescent="0.45">
      <c r="A46" s="6"/>
      <c r="B46" s="82"/>
      <c r="C46" s="140" t="s">
        <v>5656</v>
      </c>
      <c r="D46" s="82"/>
      <c r="E46" s="82"/>
      <c r="F46" s="82"/>
      <c r="G46" s="82"/>
      <c r="H46" s="82"/>
      <c r="I46" s="82"/>
      <c r="J46" s="82"/>
      <c r="K46" s="82"/>
      <c r="L46" s="6"/>
      <c r="M46" s="5"/>
      <c r="N46" s="132"/>
    </row>
    <row r="47" spans="1:14" ht="7.4" customHeight="1" x14ac:dyDescent="0.35">
      <c r="A47" s="6"/>
      <c r="B47" s="6"/>
      <c r="C47" s="6"/>
      <c r="D47" s="6"/>
      <c r="E47" s="6"/>
      <c r="F47" s="6"/>
      <c r="G47" s="6"/>
      <c r="H47" s="6"/>
      <c r="I47" s="6"/>
      <c r="J47" s="6"/>
      <c r="K47" s="6"/>
      <c r="L47" s="6"/>
      <c r="M47" s="5"/>
      <c r="N47" s="132"/>
    </row>
    <row r="48" spans="1:14" x14ac:dyDescent="0.35">
      <c r="A48" s="6"/>
      <c r="B48" s="6" t="s">
        <v>5657</v>
      </c>
      <c r="C48" s="6" t="s">
        <v>5658</v>
      </c>
      <c r="D48" s="6"/>
      <c r="E48" s="6"/>
      <c r="F48" s="6"/>
      <c r="G48" s="6"/>
      <c r="H48" s="6"/>
      <c r="I48" s="6"/>
      <c r="J48" s="143"/>
      <c r="K48" s="6"/>
      <c r="L48" s="6" t="str">
        <f>IF(AND(NOT(ISBLANK(CoverSheet!$C$11)),ISBLANK('General Crypto Services'!J48)),"R","G")</f>
        <v>G</v>
      </c>
      <c r="M48" s="5"/>
    </row>
    <row r="49" spans="1:13" ht="7.4" customHeight="1" x14ac:dyDescent="0.35">
      <c r="A49" s="6"/>
      <c r="B49" s="6"/>
      <c r="C49" s="6"/>
      <c r="D49" s="6"/>
      <c r="E49" s="6"/>
      <c r="F49" s="6"/>
      <c r="G49" s="6"/>
      <c r="H49" s="6"/>
      <c r="I49" s="6"/>
      <c r="J49" s="6"/>
      <c r="K49" s="6"/>
      <c r="L49" s="6"/>
      <c r="M49" s="5"/>
    </row>
    <row r="50" spans="1:13" x14ac:dyDescent="0.35">
      <c r="A50" s="6"/>
      <c r="B50" s="6" t="s">
        <v>5659</v>
      </c>
      <c r="C50" s="6" t="s">
        <v>5660</v>
      </c>
      <c r="D50" s="6"/>
      <c r="E50" s="6"/>
      <c r="F50" s="6"/>
      <c r="G50" s="6"/>
      <c r="H50" s="6"/>
      <c r="I50" s="6"/>
      <c r="J50" s="6"/>
      <c r="K50" s="6"/>
      <c r="L50" s="6" t="str">
        <f>IF(OR(AND(J48="yes",COUNTA(D53:D57)=0),COUNTA(D53:I57)&lt;&gt;6*COUNTA(D53:D57)),"R","G")</f>
        <v>G</v>
      </c>
      <c r="M50" s="5"/>
    </row>
    <row r="51" spans="1:13" ht="14.5" customHeight="1" x14ac:dyDescent="0.35">
      <c r="A51" s="6"/>
      <c r="B51" s="6"/>
      <c r="C51" s="6"/>
      <c r="D51" s="6"/>
      <c r="E51" s="6"/>
      <c r="F51" s="530" t="s">
        <v>5661</v>
      </c>
      <c r="G51" s="530"/>
      <c r="H51" s="530"/>
      <c r="I51" s="6"/>
      <c r="J51" s="6"/>
      <c r="K51" s="6"/>
      <c r="L51" s="6"/>
      <c r="M51" s="5"/>
    </row>
    <row r="52" spans="1:13" x14ac:dyDescent="0.35">
      <c r="A52" s="6"/>
      <c r="B52" s="6"/>
      <c r="C52" s="6"/>
      <c r="D52" s="246" t="s">
        <v>5662</v>
      </c>
      <c r="E52" s="246" t="s">
        <v>5663</v>
      </c>
      <c r="F52" s="383" t="s">
        <v>298</v>
      </c>
      <c r="G52" s="383" t="s">
        <v>299</v>
      </c>
      <c r="H52" s="383" t="s">
        <v>300</v>
      </c>
      <c r="I52" s="246" t="s">
        <v>5664</v>
      </c>
      <c r="J52" s="246" t="s">
        <v>5665</v>
      </c>
      <c r="K52" s="6"/>
      <c r="L52" s="6"/>
      <c r="M52" s="5"/>
    </row>
    <row r="53" spans="1:13" x14ac:dyDescent="0.35">
      <c r="A53" s="6"/>
      <c r="B53" s="6"/>
      <c r="C53" s="6"/>
      <c r="D53" s="143"/>
      <c r="E53" s="142"/>
      <c r="F53" s="142"/>
      <c r="G53" s="142"/>
      <c r="H53" s="142"/>
      <c r="I53" s="142"/>
      <c r="J53" s="317">
        <f>I53*CoverSheet!$C$33</f>
        <v>0</v>
      </c>
      <c r="K53" s="6"/>
      <c r="L53" s="6"/>
      <c r="M53" s="5"/>
    </row>
    <row r="54" spans="1:13" x14ac:dyDescent="0.35">
      <c r="A54" s="6"/>
      <c r="B54" s="6"/>
      <c r="C54" s="6"/>
      <c r="D54" s="143"/>
      <c r="E54" s="142"/>
      <c r="F54" s="142"/>
      <c r="G54" s="142"/>
      <c r="H54" s="142"/>
      <c r="I54" s="142"/>
      <c r="J54" s="317">
        <f>I54*CoverSheet!$C$33</f>
        <v>0</v>
      </c>
      <c r="K54" s="6"/>
      <c r="L54" s="6"/>
      <c r="M54" s="5"/>
    </row>
    <row r="55" spans="1:13" x14ac:dyDescent="0.35">
      <c r="A55" s="6"/>
      <c r="B55" s="6"/>
      <c r="C55" s="6"/>
      <c r="D55" s="143"/>
      <c r="E55" s="142"/>
      <c r="F55" s="142"/>
      <c r="G55" s="142"/>
      <c r="H55" s="142"/>
      <c r="I55" s="142"/>
      <c r="J55" s="317">
        <f>I55*CoverSheet!$C$33</f>
        <v>0</v>
      </c>
      <c r="K55" s="6"/>
      <c r="L55" s="6"/>
      <c r="M55" s="5"/>
    </row>
    <row r="56" spans="1:13" x14ac:dyDescent="0.35">
      <c r="A56" s="6"/>
      <c r="B56" s="6"/>
      <c r="C56" s="6"/>
      <c r="D56" s="143"/>
      <c r="E56" s="142"/>
      <c r="F56" s="142"/>
      <c r="G56" s="142"/>
      <c r="H56" s="142"/>
      <c r="I56" s="142"/>
      <c r="J56" s="317">
        <f>I56*CoverSheet!$C$33</f>
        <v>0</v>
      </c>
      <c r="K56" s="6"/>
      <c r="L56" s="6"/>
      <c r="M56" s="5"/>
    </row>
    <row r="57" spans="1:13" x14ac:dyDescent="0.35">
      <c r="A57" s="6"/>
      <c r="B57" s="6"/>
      <c r="C57" s="6"/>
      <c r="D57" s="143"/>
      <c r="E57" s="142"/>
      <c r="F57" s="142"/>
      <c r="G57" s="142"/>
      <c r="H57" s="142"/>
      <c r="I57" s="142"/>
      <c r="J57" s="317">
        <f>I57*CoverSheet!$C$33</f>
        <v>0</v>
      </c>
      <c r="K57" s="6"/>
      <c r="L57" s="6"/>
      <c r="M57" s="5"/>
    </row>
    <row r="58" spans="1:13" ht="7.4" customHeight="1" x14ac:dyDescent="0.35">
      <c r="A58" s="6"/>
      <c r="B58" s="6"/>
      <c r="C58" s="6"/>
      <c r="D58" s="6"/>
      <c r="E58" s="6"/>
      <c r="F58" s="6"/>
      <c r="G58" s="6"/>
      <c r="H58" s="6"/>
      <c r="I58" s="6"/>
      <c r="J58" s="6"/>
      <c r="K58" s="6"/>
      <c r="L58" s="6"/>
      <c r="M58" s="5"/>
    </row>
    <row r="59" spans="1:13" ht="7.4" customHeight="1" x14ac:dyDescent="0.35">
      <c r="A59" s="8"/>
      <c r="B59" s="8"/>
      <c r="C59" s="8"/>
      <c r="D59" s="8"/>
      <c r="E59" s="8"/>
      <c r="F59" s="8"/>
      <c r="G59" s="8"/>
      <c r="H59" s="8"/>
      <c r="I59" s="8"/>
      <c r="J59" s="8"/>
      <c r="K59" s="8"/>
      <c r="L59" s="8"/>
      <c r="M59" s="5"/>
    </row>
  </sheetData>
  <sheetProtection algorithmName="SHA-512" hashValue="3x0xw8AcJ8D2dkR5U+puR8d89ZMQ3n8bCAJyZkkCe5hufJqti21Dqnxib7UufPivyHbnZ3/I22e8vrIA5J3hfQ==" saltValue="w1HQbO5UF8Gde50SUCmhDQ==" spinCount="100000" sheet="1" objects="1" scenarios="1"/>
  <mergeCells count="8">
    <mergeCell ref="C40:J42"/>
    <mergeCell ref="I28:J28"/>
    <mergeCell ref="F51:H51"/>
    <mergeCell ref="B2:C3"/>
    <mergeCell ref="D2:I3"/>
    <mergeCell ref="G7:H7"/>
    <mergeCell ref="C24:J26"/>
    <mergeCell ref="C16:J18"/>
  </mergeCells>
  <conditionalFormatting sqref="B50:H50 B51:F51">
    <cfRule type="expression" dxfId="98" priority="2">
      <formula>$J$48&lt;&gt;"yes"</formula>
    </cfRule>
  </conditionalFormatting>
  <conditionalFormatting sqref="B14:J18">
    <cfRule type="expression" dxfId="97" priority="4">
      <formula>$J$12&lt;&gt;"Other"</formula>
    </cfRule>
  </conditionalFormatting>
  <conditionalFormatting sqref="B52:J57">
    <cfRule type="expression" dxfId="96" priority="1">
      <formula>$J$48&lt;&gt;"yes"</formula>
    </cfRule>
  </conditionalFormatting>
  <conditionalFormatting sqref="B22:K26">
    <cfRule type="expression" dxfId="95" priority="3">
      <formula>$J$20&lt;&gt;"yes"</formula>
    </cfRule>
  </conditionalFormatting>
  <conditionalFormatting sqref="K5:K8">
    <cfRule type="cellIs" dxfId="94" priority="15" operator="equal">
      <formula>"R"</formula>
    </cfRule>
    <cfRule type="cellIs" dxfId="93" priority="16" operator="equal">
      <formula>"G"</formula>
    </cfRule>
    <cfRule type="cellIs" dxfId="92" priority="17" operator="equal">
      <formula>"Y"</formula>
    </cfRule>
  </conditionalFormatting>
  <conditionalFormatting sqref="L1:L1048576">
    <cfRule type="cellIs" dxfId="91" priority="12" operator="equal">
      <formula>"R"</formula>
    </cfRule>
    <cfRule type="cellIs" dxfId="90" priority="13" operator="equal">
      <formula>"G"</formula>
    </cfRule>
    <cfRule type="cellIs" dxfId="89" priority="14" operator="equal">
      <formula>"Y"</formula>
    </cfRule>
  </conditionalFormatting>
  <dataValidations count="6">
    <dataValidation type="list" allowBlank="1" showInputMessage="1" showErrorMessage="1" sqref="J20 J30 J34:J36 J48" xr:uid="{191AB373-7C64-4FB8-82A2-011D7AC9EA23}">
      <formula1>YesNo</formula1>
    </dataValidation>
    <dataValidation type="list" allowBlank="1" showInputMessage="1" showErrorMessage="1" sqref="D53:D57" xr:uid="{B83A4573-16B9-4458-9C70-1DE283DBD53E}">
      <formula1>Unlicensed</formula1>
    </dataValidation>
    <dataValidation type="list" allowBlank="1" showInputMessage="1" showErrorMessage="1" sqref="J12" xr:uid="{1315085E-E0A1-45F0-AB72-E9B04B68EA76}">
      <formula1>CryptoTransfers</formula1>
    </dataValidation>
    <dataValidation type="list" allowBlank="1" showInputMessage="1" showErrorMessage="1" sqref="I28" xr:uid="{941C4011-056C-41E8-9B0D-B8EAD52875C6}">
      <formula1>TMProcess</formula1>
    </dataValidation>
    <dataValidation type="decimal" allowBlank="1" showInputMessage="1" showErrorMessage="1" sqref="F53:I57" xr:uid="{AF25081C-3F82-494E-A3EF-568418839E9A}">
      <formula1>-9.99999999999999E+36</formula1>
      <formula2>9.99999999999999E+30</formula2>
    </dataValidation>
    <dataValidation type="textLength" operator="greaterThan" allowBlank="1" showInputMessage="1" showErrorMessage="1" sqref="E53:E57" xr:uid="{00EEA07C-1759-478A-98A8-1F498281B154}">
      <formula1>0</formula1>
    </dataValidation>
  </dataValidations>
  <hyperlinks>
    <hyperlink ref="C31" r:id="rId1" display="If &quot;Yes&quot;, kindly provide the additional wallet addresses in the Wallet Address Form available on the MFSA website. " xr:uid="{7B8CAA68-BD41-4224-9EFF-9BF25EB98B5A}"/>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987E-A28A-4824-B545-14D8E321115A}">
  <sheetPr codeName="Sheet18"/>
  <dimension ref="A1:Q46"/>
  <sheetViews>
    <sheetView zoomScaleNormal="100" workbookViewId="0">
      <selection sqref="A1:I46"/>
    </sheetView>
  </sheetViews>
  <sheetFormatPr defaultRowHeight="14.5" x14ac:dyDescent="0.35"/>
  <cols>
    <col min="6" max="6" width="10.453125" bestFit="1" customWidth="1"/>
    <col min="7" max="7" width="66.81640625" customWidth="1"/>
  </cols>
  <sheetData>
    <row r="1" spans="1:17"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5666</v>
      </c>
      <c r="F1" t="s">
        <v>5633</v>
      </c>
      <c r="G1" t="s">
        <v>5667</v>
      </c>
      <c r="H1" s="235">
        <f>'General Crypto Services'!J12</f>
        <v>0</v>
      </c>
      <c r="I1" t="str">
        <f>'General Crypto Services'!L12</f>
        <v>G</v>
      </c>
    </row>
    <row r="2" spans="1:17"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5666</v>
      </c>
      <c r="F2" t="s">
        <v>5636</v>
      </c>
      <c r="G2" t="s">
        <v>5637</v>
      </c>
      <c r="H2" s="235">
        <f>'General Crypto Services'!C16</f>
        <v>0</v>
      </c>
      <c r="I2" t="str">
        <f>'General Crypto Services'!L14</f>
        <v>G</v>
      </c>
    </row>
    <row r="3" spans="1:17"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5666</v>
      </c>
      <c r="F3" t="s">
        <v>5638</v>
      </c>
      <c r="G3" t="s">
        <v>5639</v>
      </c>
      <c r="H3" s="235">
        <f>'General Crypto Services'!J20</f>
        <v>0</v>
      </c>
      <c r="I3" t="str">
        <f>'General Crypto Services'!L20</f>
        <v>G</v>
      </c>
    </row>
    <row r="4" spans="1:17"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5666</v>
      </c>
      <c r="F4" t="s">
        <v>5641</v>
      </c>
      <c r="G4" t="s">
        <v>5642</v>
      </c>
      <c r="H4" s="235">
        <f>'General Crypto Services'!C24</f>
        <v>0</v>
      </c>
      <c r="I4" t="str">
        <f>'General Crypto Services'!L24</f>
        <v>G</v>
      </c>
    </row>
    <row r="5" spans="1:17"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5666</v>
      </c>
      <c r="F5" t="s">
        <v>5643</v>
      </c>
      <c r="G5" t="s">
        <v>5644</v>
      </c>
      <c r="H5" s="235">
        <f>'General Crypto Services'!I28</f>
        <v>0</v>
      </c>
      <c r="I5" t="str">
        <f>'General Crypto Services'!L28</f>
        <v>G</v>
      </c>
    </row>
    <row r="6" spans="1:17"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5666</v>
      </c>
      <c r="F6" t="s">
        <v>5645</v>
      </c>
      <c r="G6" t="s">
        <v>5646</v>
      </c>
      <c r="H6" s="235">
        <f>'General Crypto Services'!J30</f>
        <v>0</v>
      </c>
      <c r="I6" t="str">
        <f>'General Crypto Services'!L30</f>
        <v>G</v>
      </c>
    </row>
    <row r="7" spans="1:17"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5666</v>
      </c>
      <c r="F7" t="s">
        <v>5668</v>
      </c>
      <c r="G7" t="s">
        <v>5650</v>
      </c>
      <c r="H7" s="235">
        <f>'General Crypto Services'!J34</f>
        <v>0</v>
      </c>
      <c r="I7" t="str">
        <f>'General Crypto Services'!L34</f>
        <v>G</v>
      </c>
    </row>
    <row r="8" spans="1:17"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5666</v>
      </c>
      <c r="F8" t="s">
        <v>5669</v>
      </c>
      <c r="G8" t="s">
        <v>5651</v>
      </c>
      <c r="H8" s="235">
        <f>'General Crypto Services'!J35</f>
        <v>0</v>
      </c>
      <c r="I8" t="str">
        <f>'General Crypto Services'!L35</f>
        <v>G</v>
      </c>
    </row>
    <row r="9" spans="1:17"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5666</v>
      </c>
      <c r="F9" t="s">
        <v>5670</v>
      </c>
      <c r="G9" t="s">
        <v>5652</v>
      </c>
      <c r="H9" s="235">
        <f>'General Crypto Services'!J36</f>
        <v>0</v>
      </c>
      <c r="I9" t="str">
        <f>'General Crypto Services'!L36</f>
        <v>G</v>
      </c>
    </row>
    <row r="10" spans="1:17"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5666</v>
      </c>
      <c r="F10" t="s">
        <v>5653</v>
      </c>
      <c r="G10" t="s">
        <v>5654</v>
      </c>
      <c r="H10" s="235">
        <f>'General Crypto Services'!C40</f>
        <v>0</v>
      </c>
      <c r="I10" t="str">
        <f>'General Crypto Services'!L40</f>
        <v>G</v>
      </c>
    </row>
    <row r="11" spans="1:17"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5666</v>
      </c>
      <c r="F11" t="s">
        <v>5657</v>
      </c>
      <c r="G11" t="s">
        <v>5658</v>
      </c>
      <c r="H11" s="235">
        <f>'General Crypto Services'!J48</f>
        <v>0</v>
      </c>
      <c r="I11" t="str">
        <f>'General Crypto Services'!L48</f>
        <v>G</v>
      </c>
    </row>
    <row r="12" spans="1:17"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5666</v>
      </c>
      <c r="F12" t="s">
        <v>5671</v>
      </c>
      <c r="G12" t="s">
        <v>5672</v>
      </c>
      <c r="H12" s="235">
        <f>'General Crypto Services'!D53</f>
        <v>0</v>
      </c>
      <c r="I12" t="str">
        <f>'General Crypto Services'!$L$50</f>
        <v>G</v>
      </c>
      <c r="K12" s="235"/>
      <c r="L12" s="235"/>
      <c r="M12" s="235"/>
      <c r="N12" s="235"/>
      <c r="O12" s="235"/>
      <c r="P12" s="235"/>
      <c r="Q12" s="235"/>
    </row>
    <row r="13" spans="1:17"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5666</v>
      </c>
      <c r="F13" t="s">
        <v>5673</v>
      </c>
      <c r="G13" t="s">
        <v>5674</v>
      </c>
      <c r="H13" s="235">
        <f>'General Crypto Services'!D54</f>
        <v>0</v>
      </c>
      <c r="I13" t="str">
        <f>'General Crypto Services'!$L$50</f>
        <v>G</v>
      </c>
      <c r="K13" s="235"/>
      <c r="L13" s="235"/>
      <c r="M13" s="235"/>
      <c r="N13" s="235"/>
      <c r="O13" s="235"/>
      <c r="P13" s="235"/>
      <c r="Q13" s="235"/>
    </row>
    <row r="14" spans="1:17"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5666</v>
      </c>
      <c r="F14" t="s">
        <v>5675</v>
      </c>
      <c r="G14" t="s">
        <v>5676</v>
      </c>
      <c r="H14" s="235">
        <f>'General Crypto Services'!D55</f>
        <v>0</v>
      </c>
      <c r="I14" t="str">
        <f>'General Crypto Services'!$L$50</f>
        <v>G</v>
      </c>
      <c r="K14" s="235"/>
      <c r="L14" s="235"/>
      <c r="M14" s="235"/>
      <c r="N14" s="235"/>
      <c r="O14" s="235"/>
      <c r="P14" s="235"/>
      <c r="Q14" s="235"/>
    </row>
    <row r="15" spans="1:17"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5666</v>
      </c>
      <c r="F15" t="s">
        <v>5677</v>
      </c>
      <c r="G15" t="s">
        <v>5678</v>
      </c>
      <c r="H15" s="235">
        <f>'General Crypto Services'!D56</f>
        <v>0</v>
      </c>
      <c r="I15" t="str">
        <f>'General Crypto Services'!$L$50</f>
        <v>G</v>
      </c>
      <c r="K15" s="235"/>
      <c r="L15" s="235"/>
      <c r="M15" s="235"/>
      <c r="N15" s="235"/>
      <c r="O15" s="235"/>
      <c r="P15" s="235"/>
      <c r="Q15" s="235"/>
    </row>
    <row r="16" spans="1:17"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5666</v>
      </c>
      <c r="F16" t="s">
        <v>5679</v>
      </c>
      <c r="G16" t="s">
        <v>5680</v>
      </c>
      <c r="H16" s="235">
        <f>'General Crypto Services'!D57</f>
        <v>0</v>
      </c>
      <c r="I16" t="str">
        <f>'General Crypto Services'!$L$50</f>
        <v>G</v>
      </c>
      <c r="K16" s="235"/>
      <c r="L16" s="235"/>
      <c r="M16" s="235"/>
      <c r="N16" s="235"/>
      <c r="O16" s="235"/>
      <c r="P16" s="235"/>
      <c r="Q16" s="235"/>
    </row>
    <row r="17" spans="1:11"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5666</v>
      </c>
      <c r="F17" t="s">
        <v>5681</v>
      </c>
      <c r="G17" t="s">
        <v>5682</v>
      </c>
      <c r="H17" s="235">
        <f>'General Crypto Services'!E53</f>
        <v>0</v>
      </c>
      <c r="I17" t="str">
        <f>'General Crypto Services'!$L$50</f>
        <v>G</v>
      </c>
    </row>
    <row r="18" spans="1:11"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5666</v>
      </c>
      <c r="F18" t="s">
        <v>5683</v>
      </c>
      <c r="G18" t="s">
        <v>5684</v>
      </c>
      <c r="H18" s="235">
        <f>'General Crypto Services'!E54</f>
        <v>0</v>
      </c>
      <c r="I18" t="str">
        <f>'General Crypto Services'!$L$50</f>
        <v>G</v>
      </c>
    </row>
    <row r="19" spans="1:11"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5666</v>
      </c>
      <c r="F19" t="s">
        <v>5685</v>
      </c>
      <c r="G19" t="s">
        <v>5686</v>
      </c>
      <c r="H19" s="235">
        <f>'General Crypto Services'!E55</f>
        <v>0</v>
      </c>
      <c r="I19" t="str">
        <f>'General Crypto Services'!$L$50</f>
        <v>G</v>
      </c>
    </row>
    <row r="20" spans="1:11"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5666</v>
      </c>
      <c r="F20" t="s">
        <v>5687</v>
      </c>
      <c r="G20" t="s">
        <v>5688</v>
      </c>
      <c r="H20" s="235">
        <f>'General Crypto Services'!E56</f>
        <v>0</v>
      </c>
      <c r="I20" t="str">
        <f>'General Crypto Services'!$L$50</f>
        <v>G</v>
      </c>
    </row>
    <row r="21" spans="1:11"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5666</v>
      </c>
      <c r="F21" t="s">
        <v>5689</v>
      </c>
      <c r="G21" t="s">
        <v>5690</v>
      </c>
      <c r="H21" s="235">
        <f>'General Crypto Services'!E57</f>
        <v>0</v>
      </c>
      <c r="I21" t="str">
        <f>'General Crypto Services'!$L$50</f>
        <v>G</v>
      </c>
    </row>
    <row r="22" spans="1:11" s="382" customFormat="1"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5666</v>
      </c>
      <c r="F22" t="s">
        <v>5691</v>
      </c>
      <c r="G22" t="s">
        <v>5692</v>
      </c>
      <c r="H22" s="235">
        <f>'General Crypto Services'!F53</f>
        <v>0</v>
      </c>
      <c r="I22" s="235" t="str">
        <f>'General Crypto Services'!$L$50</f>
        <v>G</v>
      </c>
      <c r="J22"/>
      <c r="K22"/>
    </row>
    <row r="23" spans="1:11" s="382" customFormat="1"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5666</v>
      </c>
      <c r="F23" t="s">
        <v>5693</v>
      </c>
      <c r="G23" t="s">
        <v>5694</v>
      </c>
      <c r="H23" s="235">
        <f>'General Crypto Services'!F54</f>
        <v>0</v>
      </c>
      <c r="I23" s="235" t="str">
        <f>'General Crypto Services'!$L$50</f>
        <v>G</v>
      </c>
      <c r="J23"/>
      <c r="K23"/>
    </row>
    <row r="24" spans="1:11" s="382" customFormat="1"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5666</v>
      </c>
      <c r="F24" t="s">
        <v>5695</v>
      </c>
      <c r="G24" t="s">
        <v>5696</v>
      </c>
      <c r="H24" s="235">
        <f>'General Crypto Services'!F55</f>
        <v>0</v>
      </c>
      <c r="I24" s="235" t="str">
        <f>'General Crypto Services'!$L$50</f>
        <v>G</v>
      </c>
      <c r="J24"/>
      <c r="K24"/>
    </row>
    <row r="25" spans="1:11" s="382" customFormat="1"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5666</v>
      </c>
      <c r="F25" t="s">
        <v>5697</v>
      </c>
      <c r="G25" t="s">
        <v>5698</v>
      </c>
      <c r="H25" s="235">
        <f>'General Crypto Services'!F56</f>
        <v>0</v>
      </c>
      <c r="I25" s="235" t="str">
        <f>'General Crypto Services'!$L$50</f>
        <v>G</v>
      </c>
      <c r="J25"/>
      <c r="K25"/>
    </row>
    <row r="26" spans="1:11" s="382" customFormat="1"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5666</v>
      </c>
      <c r="F26" t="s">
        <v>5699</v>
      </c>
      <c r="G26" t="s">
        <v>5700</v>
      </c>
      <c r="H26" s="235">
        <f>'General Crypto Services'!F57</f>
        <v>0</v>
      </c>
      <c r="I26" s="235" t="str">
        <f>'General Crypto Services'!$L$50</f>
        <v>G</v>
      </c>
      <c r="J26"/>
      <c r="K26"/>
    </row>
    <row r="27" spans="1:11" s="382" customFormat="1"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5666</v>
      </c>
      <c r="F27" t="s">
        <v>5701</v>
      </c>
      <c r="G27" t="s">
        <v>5702</v>
      </c>
      <c r="H27" s="235">
        <f>'General Crypto Services'!G53</f>
        <v>0</v>
      </c>
      <c r="I27" s="235" t="str">
        <f>'General Crypto Services'!$L$50</f>
        <v>G</v>
      </c>
      <c r="J27"/>
      <c r="K27"/>
    </row>
    <row r="28" spans="1:11" s="382" customFormat="1"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5666</v>
      </c>
      <c r="F28" t="s">
        <v>5703</v>
      </c>
      <c r="G28" t="s">
        <v>5704</v>
      </c>
      <c r="H28" s="235">
        <f>'General Crypto Services'!G54</f>
        <v>0</v>
      </c>
      <c r="I28" s="235" t="str">
        <f>'General Crypto Services'!$L$50</f>
        <v>G</v>
      </c>
      <c r="J28"/>
      <c r="K28"/>
    </row>
    <row r="29" spans="1:11" s="382" customFormat="1"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5666</v>
      </c>
      <c r="F29" t="s">
        <v>5705</v>
      </c>
      <c r="G29" t="s">
        <v>5706</v>
      </c>
      <c r="H29" s="235">
        <f>'General Crypto Services'!G55</f>
        <v>0</v>
      </c>
      <c r="I29" s="235" t="str">
        <f>'General Crypto Services'!$L$50</f>
        <v>G</v>
      </c>
      <c r="J29"/>
      <c r="K29"/>
    </row>
    <row r="30" spans="1:11" s="382" customFormat="1"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5666</v>
      </c>
      <c r="F30" t="s">
        <v>5707</v>
      </c>
      <c r="G30" t="s">
        <v>5708</v>
      </c>
      <c r="H30" s="235">
        <f>'General Crypto Services'!G56</f>
        <v>0</v>
      </c>
      <c r="I30" s="235" t="str">
        <f>'General Crypto Services'!$L$50</f>
        <v>G</v>
      </c>
      <c r="J30"/>
      <c r="K30"/>
    </row>
    <row r="31" spans="1:11" s="382" customFormat="1"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5666</v>
      </c>
      <c r="F31" t="s">
        <v>5709</v>
      </c>
      <c r="G31" t="s">
        <v>5710</v>
      </c>
      <c r="H31" s="235">
        <f>'General Crypto Services'!G57</f>
        <v>0</v>
      </c>
      <c r="I31" s="235" t="str">
        <f>'General Crypto Services'!$L$50</f>
        <v>G</v>
      </c>
      <c r="J31"/>
      <c r="K31"/>
    </row>
    <row r="32" spans="1:11" s="382" customFormat="1"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5666</v>
      </c>
      <c r="F32" t="s">
        <v>5711</v>
      </c>
      <c r="G32" t="s">
        <v>5712</v>
      </c>
      <c r="H32" s="235">
        <f>'General Crypto Services'!H53</f>
        <v>0</v>
      </c>
      <c r="I32" s="235" t="str">
        <f>'General Crypto Services'!$L$50</f>
        <v>G</v>
      </c>
      <c r="J32"/>
      <c r="K32"/>
    </row>
    <row r="33" spans="1:11" s="382" customFormat="1"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5666</v>
      </c>
      <c r="F33" t="s">
        <v>5713</v>
      </c>
      <c r="G33" t="s">
        <v>5714</v>
      </c>
      <c r="H33" s="235">
        <f>'General Crypto Services'!H54</f>
        <v>0</v>
      </c>
      <c r="I33" s="235" t="str">
        <f>'General Crypto Services'!$L$50</f>
        <v>G</v>
      </c>
      <c r="J33"/>
      <c r="K33"/>
    </row>
    <row r="34" spans="1:11" s="382" customFormat="1"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5666</v>
      </c>
      <c r="F34" t="s">
        <v>5715</v>
      </c>
      <c r="G34" t="s">
        <v>5716</v>
      </c>
      <c r="H34" s="235">
        <f>'General Crypto Services'!H55</f>
        <v>0</v>
      </c>
      <c r="I34" s="235" t="str">
        <f>'General Crypto Services'!$L$50</f>
        <v>G</v>
      </c>
      <c r="J34"/>
      <c r="K34"/>
    </row>
    <row r="35" spans="1:11" s="382" customFormat="1"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5666</v>
      </c>
      <c r="F35" t="s">
        <v>5717</v>
      </c>
      <c r="G35" t="s">
        <v>5718</v>
      </c>
      <c r="H35" s="235">
        <f>'General Crypto Services'!H56</f>
        <v>0</v>
      </c>
      <c r="I35" s="235" t="str">
        <f>'General Crypto Services'!$L$50</f>
        <v>G</v>
      </c>
      <c r="J35"/>
      <c r="K35"/>
    </row>
    <row r="36" spans="1:11" s="382" customFormat="1"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5666</v>
      </c>
      <c r="F36" t="s">
        <v>5719</v>
      </c>
      <c r="G36" t="s">
        <v>5720</v>
      </c>
      <c r="H36" s="235">
        <f>'General Crypto Services'!H57</f>
        <v>0</v>
      </c>
      <c r="I36" s="235" t="str">
        <f>'General Crypto Services'!$L$50</f>
        <v>G</v>
      </c>
      <c r="J36"/>
      <c r="K36"/>
    </row>
    <row r="37" spans="1:11"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5666</v>
      </c>
      <c r="F37" t="s">
        <v>5721</v>
      </c>
      <c r="G37" t="s">
        <v>5722</v>
      </c>
      <c r="H37" s="235">
        <f>'General Crypto Services'!I53</f>
        <v>0</v>
      </c>
      <c r="I37" t="str">
        <f>'General Crypto Services'!$L$50</f>
        <v>G</v>
      </c>
    </row>
    <row r="38" spans="1:11"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5666</v>
      </c>
      <c r="F38" t="s">
        <v>5723</v>
      </c>
      <c r="G38" t="s">
        <v>5724</v>
      </c>
      <c r="H38" s="235">
        <f>'General Crypto Services'!I54</f>
        <v>0</v>
      </c>
      <c r="I38" t="str">
        <f>'General Crypto Services'!$L$50</f>
        <v>G</v>
      </c>
    </row>
    <row r="39" spans="1:11"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5666</v>
      </c>
      <c r="F39" t="s">
        <v>5725</v>
      </c>
      <c r="G39" t="s">
        <v>5726</v>
      </c>
      <c r="H39" s="235">
        <f>'General Crypto Services'!I55</f>
        <v>0</v>
      </c>
      <c r="I39" t="str">
        <f>'General Crypto Services'!$L$50</f>
        <v>G</v>
      </c>
    </row>
    <row r="40" spans="1:11"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5666</v>
      </c>
      <c r="F40" t="s">
        <v>5727</v>
      </c>
      <c r="G40" t="s">
        <v>5728</v>
      </c>
      <c r="H40" s="235">
        <f>'General Crypto Services'!I56</f>
        <v>0</v>
      </c>
      <c r="I40" t="str">
        <f>'General Crypto Services'!$L$50</f>
        <v>G</v>
      </c>
    </row>
    <row r="41" spans="1:11"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5666</v>
      </c>
      <c r="F41" t="s">
        <v>5729</v>
      </c>
      <c r="G41" t="s">
        <v>5730</v>
      </c>
      <c r="H41" s="235">
        <f>'General Crypto Services'!I57</f>
        <v>0</v>
      </c>
      <c r="I41" t="str">
        <f>'General Crypto Services'!$L$50</f>
        <v>G</v>
      </c>
    </row>
    <row r="42" spans="1:11"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5666</v>
      </c>
      <c r="F42" t="s">
        <v>5731</v>
      </c>
      <c r="G42" t="s">
        <v>5732</v>
      </c>
      <c r="H42" s="433">
        <f>'General Crypto Services'!J53</f>
        <v>0</v>
      </c>
      <c r="I42" t="str">
        <f>'General Crypto Services'!$L$50</f>
        <v>G</v>
      </c>
      <c r="J42" s="381"/>
    </row>
    <row r="43" spans="1:1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5666</v>
      </c>
      <c r="F43" t="s">
        <v>5733</v>
      </c>
      <c r="G43" t="s">
        <v>5734</v>
      </c>
      <c r="H43" s="433">
        <f>'General Crypto Services'!J54</f>
        <v>0</v>
      </c>
      <c r="I43" t="str">
        <f>'General Crypto Services'!$L$50</f>
        <v>G</v>
      </c>
      <c r="J43" s="381"/>
    </row>
    <row r="44" spans="1:1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5666</v>
      </c>
      <c r="F44" t="s">
        <v>5735</v>
      </c>
      <c r="G44" t="s">
        <v>5736</v>
      </c>
      <c r="H44" s="433">
        <f>'General Crypto Services'!J55</f>
        <v>0</v>
      </c>
      <c r="I44" t="str">
        <f>'General Crypto Services'!$L$50</f>
        <v>G</v>
      </c>
      <c r="J44" s="381"/>
    </row>
    <row r="45" spans="1:1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5666</v>
      </c>
      <c r="F45" t="s">
        <v>5737</v>
      </c>
      <c r="G45" t="s">
        <v>5738</v>
      </c>
      <c r="H45" s="433">
        <f>'General Crypto Services'!J56</f>
        <v>0</v>
      </c>
      <c r="I45" t="str">
        <f>'General Crypto Services'!$L$50</f>
        <v>G</v>
      </c>
      <c r="J45" s="381"/>
    </row>
    <row r="46" spans="1:1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5666</v>
      </c>
      <c r="F46" t="s">
        <v>5739</v>
      </c>
      <c r="G46" t="s">
        <v>5740</v>
      </c>
      <c r="H46" s="433">
        <f>'General Crypto Services'!J57</f>
        <v>0</v>
      </c>
      <c r="I46" t="str">
        <f>'General Crypto Services'!$L$50</f>
        <v>G</v>
      </c>
      <c r="J46" s="38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9AE8-28CB-4D46-B959-52CE90A15973}">
  <sheetPr codeName="Sheet19">
    <tabColor rgb="FFEDD9C4"/>
  </sheetPr>
  <dimension ref="A1:N265"/>
  <sheetViews>
    <sheetView zoomScale="70" zoomScaleNormal="70" workbookViewId="0"/>
  </sheetViews>
  <sheetFormatPr defaultColWidth="0" defaultRowHeight="14.5" zeroHeight="1" x14ac:dyDescent="0.35"/>
  <cols>
    <col min="1" max="1" width="1.54296875" style="253" customWidth="1"/>
    <col min="2" max="3" width="10.54296875" style="253" customWidth="1"/>
    <col min="4" max="4" width="48.7265625" style="253" customWidth="1"/>
    <col min="5" max="5" width="36.26953125" style="253" customWidth="1"/>
    <col min="6" max="6" width="19.54296875" style="253" customWidth="1"/>
    <col min="7" max="7" width="13.453125" style="253" customWidth="1"/>
    <col min="8" max="10" width="15.453125" style="253" customWidth="1"/>
    <col min="11" max="12" width="15.54296875" style="253" customWidth="1"/>
    <col min="13" max="14" width="1.453125" style="253" customWidth="1"/>
    <col min="15" max="15" width="0" style="253" hidden="1" customWidth="1"/>
    <col min="16" max="16384" width="0" style="253" hidden="1"/>
  </cols>
  <sheetData>
    <row r="1" spans="1:14" ht="7.4" customHeight="1" x14ac:dyDescent="0.35">
      <c r="A1" s="8"/>
      <c r="B1" s="116"/>
      <c r="C1" s="116"/>
      <c r="D1" s="54"/>
      <c r="E1" s="54"/>
      <c r="F1" s="54"/>
      <c r="G1" s="54"/>
      <c r="H1" s="54"/>
      <c r="I1" s="54"/>
      <c r="J1" s="54"/>
      <c r="K1" s="114"/>
      <c r="L1" s="114"/>
      <c r="M1" s="54"/>
      <c r="N1" s="5"/>
    </row>
    <row r="2" spans="1:14" ht="14.5" customHeight="1" x14ac:dyDescent="0.35">
      <c r="A2" s="8"/>
      <c r="B2" s="467" t="e" vm="4">
        <v>#VALUE!</v>
      </c>
      <c r="C2" s="467"/>
      <c r="D2" s="501" t="s">
        <v>60</v>
      </c>
      <c r="E2" s="501"/>
      <c r="F2" s="501"/>
      <c r="G2" s="501"/>
      <c r="H2" s="501"/>
      <c r="I2" s="501"/>
      <c r="J2" s="501"/>
      <c r="K2" s="501"/>
      <c r="L2" s="151"/>
      <c r="M2" s="54"/>
      <c r="N2" s="5"/>
    </row>
    <row r="3" spans="1:14" ht="14.5" customHeight="1" x14ac:dyDescent="0.35">
      <c r="A3" s="54"/>
      <c r="B3" s="467"/>
      <c r="C3" s="467"/>
      <c r="D3" s="501"/>
      <c r="E3" s="501"/>
      <c r="F3" s="501"/>
      <c r="G3" s="501"/>
      <c r="H3" s="501"/>
      <c r="I3" s="501"/>
      <c r="J3" s="501"/>
      <c r="K3" s="501"/>
      <c r="L3" s="151"/>
      <c r="M3" s="54"/>
      <c r="N3" s="120"/>
    </row>
    <row r="4" spans="1:14" ht="15.5" x14ac:dyDescent="0.35">
      <c r="A4" s="54"/>
      <c r="B4" s="116"/>
      <c r="C4" s="116"/>
      <c r="D4" s="54"/>
      <c r="E4" s="54"/>
      <c r="F4" s="54"/>
      <c r="G4" s="54"/>
      <c r="H4" s="54"/>
      <c r="I4" s="54"/>
      <c r="J4" s="54"/>
      <c r="K4" s="54"/>
      <c r="L4" s="56" t="str">
        <f>CoverSheet!G7</f>
        <v>v:25-03-c</v>
      </c>
      <c r="M4" s="56"/>
      <c r="N4" s="130"/>
    </row>
    <row r="5" spans="1:14" ht="7.4" customHeight="1" x14ac:dyDescent="0.35">
      <c r="A5" s="6"/>
      <c r="B5" s="122"/>
      <c r="C5" s="122"/>
      <c r="D5" s="6"/>
      <c r="E5" s="6"/>
      <c r="F5" s="6"/>
      <c r="G5" s="6"/>
      <c r="H5" s="6"/>
      <c r="I5" s="6"/>
      <c r="J5" s="6"/>
      <c r="K5" s="21"/>
      <c r="L5" s="21"/>
      <c r="M5" s="131"/>
      <c r="N5" s="132"/>
    </row>
    <row r="6" spans="1:14" x14ac:dyDescent="0.35">
      <c r="A6" s="6"/>
      <c r="B6" s="122"/>
      <c r="C6" s="122"/>
      <c r="D6" s="57" t="s">
        <v>42</v>
      </c>
      <c r="E6" s="58">
        <f>CoverSheet!$C$11</f>
        <v>0</v>
      </c>
      <c r="F6" s="6"/>
      <c r="G6" s="6"/>
      <c r="H6" s="6"/>
      <c r="I6" s="6"/>
      <c r="J6" s="6"/>
      <c r="K6" s="21"/>
      <c r="L6" s="21"/>
      <c r="M6" s="131"/>
      <c r="N6" s="130"/>
    </row>
    <row r="7" spans="1:14" x14ac:dyDescent="0.35">
      <c r="A7" s="6"/>
      <c r="B7" s="122"/>
      <c r="C7" s="122"/>
      <c r="D7" s="57" t="s">
        <v>47</v>
      </c>
      <c r="E7" s="58" t="str">
        <f>IF(OR(CoverSheet!$G$26=0,CoverSheet!$G$27=0),"",(TEXT(CoverSheet!$G$26,"DD/MM/YYYY")&amp;" - "&amp;(TEXT(CoverSheet!$G$27,"dd/mm/yyyy"))))</f>
        <v xml:space="preserve"> - </v>
      </c>
      <c r="F7" s="6"/>
      <c r="G7" s="488" t="s">
        <v>290</v>
      </c>
      <c r="H7" s="488"/>
      <c r="I7" s="488"/>
      <c r="J7" s="84" t="str">
        <f>CoverSheet!C29</f>
        <v/>
      </c>
      <c r="K7" s="21"/>
      <c r="L7" s="21"/>
      <c r="M7" s="131"/>
      <c r="N7" s="130"/>
    </row>
    <row r="8" spans="1:14" ht="7.4" customHeight="1" thickBot="1" x14ac:dyDescent="0.4">
      <c r="A8" s="61"/>
      <c r="B8" s="133"/>
      <c r="C8" s="133"/>
      <c r="D8" s="61"/>
      <c r="E8" s="61"/>
      <c r="F8" s="61"/>
      <c r="G8" s="61"/>
      <c r="H8" s="61"/>
      <c r="I8" s="61"/>
      <c r="J8" s="61"/>
      <c r="K8" s="134"/>
      <c r="L8" s="134"/>
      <c r="M8" s="135"/>
      <c r="N8" s="132"/>
    </row>
    <row r="9" spans="1:14" ht="7.4" customHeight="1" thickTop="1" x14ac:dyDescent="0.35">
      <c r="A9" s="6"/>
      <c r="B9" s="6"/>
      <c r="C9" s="6"/>
      <c r="D9" s="6"/>
      <c r="E9" s="6"/>
      <c r="F9" s="6"/>
      <c r="G9" s="6"/>
      <c r="H9" s="6"/>
      <c r="I9" s="6"/>
      <c r="J9" s="6"/>
      <c r="K9" s="6"/>
      <c r="L9" s="6"/>
      <c r="M9" s="6"/>
      <c r="N9" s="132"/>
    </row>
    <row r="10" spans="1:14" x14ac:dyDescent="0.35">
      <c r="A10" s="6"/>
      <c r="B10" s="6" t="s">
        <v>5741</v>
      </c>
      <c r="C10" s="6"/>
      <c r="D10" s="6"/>
      <c r="E10" s="6"/>
      <c r="F10" s="6"/>
      <c r="G10" s="6"/>
      <c r="H10" s="6"/>
      <c r="I10" s="6"/>
      <c r="J10" s="6"/>
      <c r="K10" s="6"/>
      <c r="L10" s="6"/>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5742</v>
      </c>
      <c r="C12" s="6" t="s">
        <v>5743</v>
      </c>
      <c r="D12" s="6"/>
      <c r="E12" s="6"/>
      <c r="F12" s="406"/>
      <c r="G12" s="18" t="s">
        <v>5744</v>
      </c>
      <c r="H12" s="6"/>
      <c r="I12" s="6"/>
      <c r="J12" s="6"/>
      <c r="K12" s="6"/>
      <c r="L12" s="6"/>
      <c r="M12" s="6" t="str">
        <f>IF(ISBLANK(F12),"R",IF(OR(AND(F12="yes",_xlfn.XLOOKUP($E$6,Table1[LH Name],Table1[Custody])=0),AND(F12="no",_xlfn.XLOOKUP($E$6,Table1[LH Name],Table1[Custody])=1)),"Y","G"))</f>
        <v>R</v>
      </c>
      <c r="N12" s="132"/>
    </row>
    <row r="13" spans="1:14" x14ac:dyDescent="0.35">
      <c r="A13" s="6"/>
      <c r="B13" s="6" t="s">
        <v>5745</v>
      </c>
      <c r="C13" s="6" t="s">
        <v>5746</v>
      </c>
      <c r="D13" s="6"/>
      <c r="E13" s="6"/>
      <c r="F13" s="406"/>
      <c r="G13" s="6"/>
      <c r="H13" s="6"/>
      <c r="I13" s="6"/>
      <c r="J13" s="6"/>
      <c r="K13" s="6"/>
      <c r="L13" s="6"/>
      <c r="M13" s="6" t="str">
        <f>IF(ISBLANK(F13),"R",IF(OR(AND(F13="yes",_xlfn.XLOOKUP($E$6,Table1[LH Name],Table1[Trading Platform])=0),AND(F13="no",_xlfn.XLOOKUP($E$6,Table1[LH Name],Table1[Trading Platform])=1)),"Y","G"))</f>
        <v>R</v>
      </c>
      <c r="N13" s="132"/>
    </row>
    <row r="14" spans="1:14" x14ac:dyDescent="0.35">
      <c r="A14" s="6"/>
      <c r="B14" s="6" t="s">
        <v>5747</v>
      </c>
      <c r="C14" s="6" t="s">
        <v>5748</v>
      </c>
      <c r="D14" s="6"/>
      <c r="E14" s="6"/>
      <c r="F14" s="406"/>
      <c r="G14" s="6"/>
      <c r="H14" s="6"/>
      <c r="I14" s="6"/>
      <c r="J14" s="6"/>
      <c r="K14" s="6"/>
      <c r="L14" s="6"/>
      <c r="M14" s="6" t="str">
        <f>IF(ISBLANK(F14),"R",IF(OR(AND(F14="yes",_xlfn.XLOOKUP($E$6,Table1[LH Name],Table1[Exchange for Funds])=0),AND(F14="no",_xlfn.XLOOKUP($E$6,Table1[LH Name],Table1[Exchange for Funds])=1)),"Y","G"))</f>
        <v>R</v>
      </c>
      <c r="N14" s="132"/>
    </row>
    <row r="15" spans="1:14" x14ac:dyDescent="0.35">
      <c r="A15" s="6"/>
      <c r="B15" s="6" t="s">
        <v>5749</v>
      </c>
      <c r="C15" s="6" t="s">
        <v>5750</v>
      </c>
      <c r="D15" s="6"/>
      <c r="E15" s="6"/>
      <c r="F15" s="406"/>
      <c r="G15" s="6"/>
      <c r="H15" s="6"/>
      <c r="I15" s="6"/>
      <c r="J15" s="6"/>
      <c r="K15" s="6"/>
      <c r="L15" s="6"/>
      <c r="M15" s="6" t="str">
        <f>IF(ISBLANK(F15),"R",IF(OR(AND(F15="yes",_xlfn.XLOOKUP($E$6,Table1[LH Name],Table1[Exchange for CA])=0),AND(F15="no",_xlfn.XLOOKUP($E$6,Table1[LH Name],Table1[Exchange for CA])=1)),"Y","G"))</f>
        <v>R</v>
      </c>
      <c r="N15" s="132"/>
    </row>
    <row r="16" spans="1:14" x14ac:dyDescent="0.35">
      <c r="A16" s="6"/>
      <c r="B16" s="6" t="s">
        <v>5751</v>
      </c>
      <c r="C16" s="6" t="s">
        <v>5752</v>
      </c>
      <c r="D16" s="6"/>
      <c r="E16" s="6"/>
      <c r="F16" s="406"/>
      <c r="G16" s="6"/>
      <c r="H16" s="6"/>
      <c r="I16" s="6"/>
      <c r="J16" s="6"/>
      <c r="K16" s="6"/>
      <c r="L16" s="6"/>
      <c r="M16" s="6" t="str">
        <f>IF(ISBLANK(F16),"R",IF(OR(AND(F16="yes",_xlfn.XLOOKUP($E$6,Table1[LH Name],Table1[Execution])=0),AND(F16="no",_xlfn.XLOOKUP($E$6,Table1[LH Name],Table1[Execution])=1)),"Y","G"))</f>
        <v>R</v>
      </c>
      <c r="N16" s="132"/>
    </row>
    <row r="17" spans="1:14" x14ac:dyDescent="0.35">
      <c r="A17" s="6"/>
      <c r="B17" s="6" t="s">
        <v>5753</v>
      </c>
      <c r="C17" s="6" t="s">
        <v>5754</v>
      </c>
      <c r="D17" s="6"/>
      <c r="E17" s="6"/>
      <c r="F17" s="406"/>
      <c r="G17" s="6"/>
      <c r="H17" s="6"/>
      <c r="I17" s="6"/>
      <c r="J17" s="6"/>
      <c r="K17" s="6"/>
      <c r="L17" s="6"/>
      <c r="M17" s="6" t="str">
        <f>IF(ISBLANK(F17),"R",IF(OR(AND(F17="yes",_xlfn.XLOOKUP($E$6,Table1[LH Name],Table1[Placing])=0),AND(F17="no",_xlfn.XLOOKUP($E$6,Table1[LH Name],Table1[Placing])=1)),"Y","G"))</f>
        <v>R</v>
      </c>
      <c r="N17" s="132"/>
    </row>
    <row r="18" spans="1:14" x14ac:dyDescent="0.35">
      <c r="A18" s="6"/>
      <c r="B18" s="6" t="s">
        <v>5755</v>
      </c>
      <c r="C18" s="6" t="s">
        <v>5756</v>
      </c>
      <c r="D18" s="6"/>
      <c r="E18" s="6"/>
      <c r="F18" s="406"/>
      <c r="G18" s="6"/>
      <c r="H18" s="6"/>
      <c r="I18" s="6"/>
      <c r="J18" s="6"/>
      <c r="K18" s="6"/>
      <c r="L18" s="6"/>
      <c r="M18" s="6" t="str">
        <f>IF(ISBLANK(F18),"R",IF(OR(AND(F18="yes",_xlfn.XLOOKUP($E$6,Table1[LH Name],Table1[RTO])=0),AND(F18="no",_xlfn.XLOOKUP($E$6,Table1[LH Name],Table1[RTO])=1)),"Y","G"))</f>
        <v>R</v>
      </c>
      <c r="N18" s="132"/>
    </row>
    <row r="19" spans="1:14" x14ac:dyDescent="0.35">
      <c r="A19" s="6"/>
      <c r="B19" s="6" t="s">
        <v>5757</v>
      </c>
      <c r="C19" s="6" t="s">
        <v>5758</v>
      </c>
      <c r="D19" s="6"/>
      <c r="E19" s="6"/>
      <c r="F19" s="406"/>
      <c r="G19" s="6"/>
      <c r="H19" s="6"/>
      <c r="I19" s="6"/>
      <c r="J19" s="6"/>
      <c r="K19" s="6"/>
      <c r="L19" s="6"/>
      <c r="M19" s="6" t="str">
        <f>IF(ISBLANK(F19),"R",IF(OR(AND(F19="yes",_xlfn.XLOOKUP($E$6,Table1[LH Name],Table1[Investment Advice])=0),AND(F19="no",_xlfn.XLOOKUP($E$6,Table1[LH Name],Table1[Investment Advice])=1)),"Y","G"))</f>
        <v>R</v>
      </c>
      <c r="N19" s="132"/>
    </row>
    <row r="20" spans="1:14" x14ac:dyDescent="0.35">
      <c r="A20" s="6"/>
      <c r="B20" s="6" t="s">
        <v>5759</v>
      </c>
      <c r="C20" s="6" t="s">
        <v>5760</v>
      </c>
      <c r="D20" s="6"/>
      <c r="E20" s="6"/>
      <c r="F20" s="406"/>
      <c r="G20" s="6"/>
      <c r="H20" s="6"/>
      <c r="I20" s="6"/>
      <c r="J20" s="6"/>
      <c r="K20" s="6"/>
      <c r="L20" s="6"/>
      <c r="M20" s="6" t="str">
        <f>IF(ISBLANK(F20),"R",IF(OR(AND(F20="yes",_xlfn.XLOOKUP($E$6,Table1[LH Name],Table1[Portfolio Management])=0),AND(F20="no",_xlfn.XLOOKUP($E$6,Table1[LH Name],Table1[Portfolio Management])=1)),"Y","G"))</f>
        <v>R</v>
      </c>
      <c r="N20" s="132"/>
    </row>
    <row r="21" spans="1:14" x14ac:dyDescent="0.35">
      <c r="A21" s="6"/>
      <c r="B21" s="6" t="s">
        <v>5761</v>
      </c>
      <c r="C21" s="6" t="s">
        <v>5762</v>
      </c>
      <c r="D21" s="6"/>
      <c r="E21" s="6"/>
      <c r="F21" s="406"/>
      <c r="G21" s="6"/>
      <c r="H21" s="6"/>
      <c r="I21" s="6"/>
      <c r="J21" s="6"/>
      <c r="K21" s="6"/>
      <c r="L21" s="6"/>
      <c r="M21" s="6" t="str">
        <f>IF(ISBLANK(F21),"R",IF(OR(AND(F21="yes",_xlfn.XLOOKUP($E$6,Table1[LH Name],Table1[Transfers])=0),AND(F21="no",_xlfn.XLOOKUP($E$6,Table1[LH Name],Table1[Transfers])=1)),"Y","G"))</f>
        <v>R</v>
      </c>
      <c r="N21" s="132"/>
    </row>
    <row r="22" spans="1:14" ht="7.4" customHeight="1" thickBot="1" x14ac:dyDescent="0.4">
      <c r="A22" s="61"/>
      <c r="B22" s="133"/>
      <c r="C22" s="133"/>
      <c r="D22" s="61"/>
      <c r="E22" s="61"/>
      <c r="F22" s="61"/>
      <c r="G22" s="61"/>
      <c r="H22" s="61"/>
      <c r="I22" s="61"/>
      <c r="J22" s="61"/>
      <c r="K22" s="134"/>
      <c r="L22" s="134"/>
      <c r="M22" s="135"/>
      <c r="N22" s="132"/>
    </row>
    <row r="23" spans="1:14" ht="7.4" customHeight="1" thickTop="1" x14ac:dyDescent="0.35">
      <c r="A23" s="6"/>
      <c r="B23" s="6"/>
      <c r="C23" s="6"/>
      <c r="D23" s="6"/>
      <c r="E23" s="6"/>
      <c r="F23" s="6"/>
      <c r="G23" s="6"/>
      <c r="H23" s="6"/>
      <c r="I23" s="6"/>
      <c r="J23" s="6"/>
      <c r="K23" s="6"/>
      <c r="L23" s="6"/>
      <c r="M23" s="6"/>
      <c r="N23" s="132"/>
    </row>
    <row r="24" spans="1:14" ht="14.5" customHeight="1" x14ac:dyDescent="0.35">
      <c r="A24" s="6"/>
      <c r="B24" s="6" t="s">
        <v>5763</v>
      </c>
      <c r="C24" s="10" t="s">
        <v>5764</v>
      </c>
      <c r="D24" s="6"/>
      <c r="E24" s="6"/>
      <c r="F24" s="6"/>
      <c r="G24" s="6"/>
      <c r="H24" s="57">
        <f>CoverSheet!$C$31</f>
        <v>0</v>
      </c>
      <c r="I24" s="553">
        <f>SUM(K45,K72,K77,K102,K149)</f>
        <v>0</v>
      </c>
      <c r="J24" s="553"/>
      <c r="K24" s="6"/>
      <c r="L24" s="6"/>
      <c r="M24" s="6"/>
      <c r="N24" s="132"/>
    </row>
    <row r="25" spans="1:14" ht="14.5" customHeight="1" x14ac:dyDescent="0.35">
      <c r="A25" s="6"/>
      <c r="B25" s="6"/>
      <c r="C25" s="491" t="s">
        <v>5765</v>
      </c>
      <c r="D25" s="491"/>
      <c r="E25" s="491"/>
      <c r="F25" s="6"/>
      <c r="G25" s="6"/>
      <c r="H25" s="57" t="s">
        <v>5351</v>
      </c>
      <c r="I25" s="553">
        <f>I24*CoverSheet!$C$33</f>
        <v>0</v>
      </c>
      <c r="J25" s="553"/>
      <c r="K25" s="6"/>
      <c r="L25" s="6"/>
      <c r="M25" s="6"/>
      <c r="N25" s="132"/>
    </row>
    <row r="26" spans="1:14" ht="14.5" customHeight="1" x14ac:dyDescent="0.35">
      <c r="A26" s="6"/>
      <c r="B26" s="6"/>
      <c r="C26" s="491"/>
      <c r="D26" s="491"/>
      <c r="E26" s="491"/>
      <c r="F26" s="6"/>
      <c r="G26" s="6"/>
      <c r="H26" s="57"/>
      <c r="I26" s="281"/>
      <c r="J26" s="6"/>
      <c r="K26" s="6"/>
      <c r="L26" s="6"/>
      <c r="M26" s="6"/>
      <c r="N26" s="132"/>
    </row>
    <row r="27" spans="1:14" ht="7.4" customHeight="1" x14ac:dyDescent="0.35">
      <c r="A27" s="6"/>
      <c r="B27" s="6"/>
      <c r="C27" s="6"/>
      <c r="D27" s="6"/>
      <c r="E27" s="6"/>
      <c r="F27" s="6"/>
      <c r="G27" s="6"/>
      <c r="H27" s="6"/>
      <c r="I27" s="6"/>
      <c r="J27" s="6"/>
      <c r="K27" s="6"/>
      <c r="L27" s="6"/>
      <c r="M27" s="6"/>
      <c r="N27" s="132"/>
    </row>
    <row r="28" spans="1:14" ht="7.4" customHeight="1" x14ac:dyDescent="0.35">
      <c r="A28" s="78"/>
      <c r="B28" s="78"/>
      <c r="C28" s="78"/>
      <c r="D28" s="78"/>
      <c r="E28" s="78"/>
      <c r="F28" s="78"/>
      <c r="G28" s="78"/>
      <c r="H28" s="78"/>
      <c r="I28" s="78"/>
      <c r="J28" s="78"/>
      <c r="K28" s="78"/>
      <c r="L28" s="78"/>
      <c r="M28" s="78"/>
      <c r="N28" s="132"/>
    </row>
    <row r="29" spans="1:14" ht="7.4" customHeight="1" x14ac:dyDescent="0.35">
      <c r="A29" s="6"/>
      <c r="B29" s="6"/>
      <c r="C29" s="6"/>
      <c r="D29" s="6"/>
      <c r="E29" s="6"/>
      <c r="F29" s="6"/>
      <c r="G29" s="6"/>
      <c r="H29" s="6"/>
      <c r="I29" s="6"/>
      <c r="J29" s="6"/>
      <c r="K29" s="6"/>
      <c r="L29" s="6"/>
      <c r="M29" s="6"/>
      <c r="N29" s="132"/>
    </row>
    <row r="30" spans="1:14" ht="18.5" thickBot="1" x14ac:dyDescent="0.45">
      <c r="A30" s="6"/>
      <c r="B30" s="82"/>
      <c r="C30" s="140" t="s">
        <v>5746</v>
      </c>
      <c r="D30" s="82"/>
      <c r="E30" s="82"/>
      <c r="F30" s="82"/>
      <c r="G30" s="82"/>
      <c r="H30" s="82"/>
      <c r="I30" s="82"/>
      <c r="J30" s="82"/>
      <c r="K30" s="82"/>
      <c r="L30" s="141"/>
      <c r="M30" s="6"/>
      <c r="N30" s="132"/>
    </row>
    <row r="31" spans="1:14" ht="7.4" customHeight="1" x14ac:dyDescent="0.35">
      <c r="A31" s="6"/>
      <c r="B31" s="6"/>
      <c r="C31" s="6"/>
      <c r="D31" s="6"/>
      <c r="E31" s="6"/>
      <c r="F31" s="6"/>
      <c r="G31" s="6"/>
      <c r="H31" s="6"/>
      <c r="I31" s="6"/>
      <c r="J31" s="6"/>
      <c r="K31" s="6"/>
      <c r="L31" s="6"/>
      <c r="M31" s="6"/>
      <c r="N31" s="132"/>
    </row>
    <row r="32" spans="1:14" ht="14.5" customHeight="1" x14ac:dyDescent="0.35">
      <c r="A32" s="6"/>
      <c r="B32" s="6"/>
      <c r="C32" s="6"/>
      <c r="D32" s="6"/>
      <c r="E32" s="6"/>
      <c r="F32" s="6"/>
      <c r="G32" s="6"/>
      <c r="H32" s="10" t="s">
        <v>298</v>
      </c>
      <c r="I32" s="10" t="s">
        <v>299</v>
      </c>
      <c r="J32" s="10" t="s">
        <v>300</v>
      </c>
      <c r="K32" s="10" t="s">
        <v>301</v>
      </c>
      <c r="L32" s="10"/>
      <c r="M32" s="6"/>
      <c r="N32" s="132"/>
    </row>
    <row r="33" spans="1:14" x14ac:dyDescent="0.35">
      <c r="A33" s="6"/>
      <c r="B33" s="6" t="s">
        <v>5766</v>
      </c>
      <c r="C33" s="6" t="s">
        <v>5767</v>
      </c>
      <c r="D33" s="6"/>
      <c r="E33" s="6"/>
      <c r="F33" s="6"/>
      <c r="G33" s="6"/>
      <c r="H33" s="35"/>
      <c r="I33" s="34"/>
      <c r="J33" s="34"/>
      <c r="K33" s="281">
        <f>SUM(H33:J33)</f>
        <v>0</v>
      </c>
      <c r="L33" s="281"/>
      <c r="M33" s="6" t="str">
        <f>IF(AND(F13="yes",COUNTA(H33:J33)=0),"R",IF(OR(AND(F13="no",COUNTA(H33:J33)&lt;&gt;0),AND(F13="yes",NOT(K33&gt;0))),"Y","G"))</f>
        <v>G</v>
      </c>
      <c r="N33" s="132"/>
    </row>
    <row r="34" spans="1:14" ht="7.4" customHeight="1" x14ac:dyDescent="0.35">
      <c r="A34" s="6"/>
      <c r="B34" s="6"/>
      <c r="C34" s="6"/>
      <c r="D34" s="6"/>
      <c r="E34" s="6"/>
      <c r="F34" s="6"/>
      <c r="G34" s="6"/>
      <c r="H34" s="6"/>
      <c r="I34" s="6"/>
      <c r="J34" s="6"/>
      <c r="K34" s="6"/>
      <c r="L34" s="6"/>
      <c r="M34" s="6"/>
      <c r="N34" s="132"/>
    </row>
    <row r="35" spans="1:14" ht="14.5" customHeight="1" x14ac:dyDescent="0.35">
      <c r="A35" s="6"/>
      <c r="B35" s="6" t="s">
        <v>5768</v>
      </c>
      <c r="C35" s="6" t="s">
        <v>5769</v>
      </c>
      <c r="D35" s="6"/>
      <c r="E35" s="6"/>
      <c r="F35" s="6"/>
      <c r="G35" s="6"/>
      <c r="H35" s="35"/>
      <c r="I35" s="34"/>
      <c r="J35" s="34"/>
      <c r="K35" s="281">
        <f>SUM(H35:J35)</f>
        <v>0</v>
      </c>
      <c r="L35" s="281"/>
      <c r="M35" s="6" t="str">
        <f>IF(AND(K33&gt;0,COUNTA(H35:J35)=0),"R",IF(OR(AND(K33&gt;0,K35=0),AND(K33=0,K35&lt;&gt;0)),"Y","G"))</f>
        <v>G</v>
      </c>
      <c r="N35" s="132"/>
    </row>
    <row r="36" spans="1:14" ht="14.5" customHeight="1" x14ac:dyDescent="0.35">
      <c r="A36" s="6"/>
      <c r="B36" s="6" t="s">
        <v>5770</v>
      </c>
      <c r="C36" s="6" t="s">
        <v>5771</v>
      </c>
      <c r="D36" s="6"/>
      <c r="E36" s="6"/>
      <c r="F36" s="6"/>
      <c r="G36" s="6"/>
      <c r="H36" s="35"/>
      <c r="I36" s="34"/>
      <c r="J36" s="34"/>
      <c r="K36" s="281">
        <f>SUM(H36:J36)</f>
        <v>0</v>
      </c>
      <c r="L36" s="281"/>
      <c r="M36" s="6" t="str">
        <f>IF(AND(K35&gt;0,COUNTA(H36:J36)=0),"R",IF(AND(K35&gt;0,K36=0),"Y","G"))</f>
        <v>G</v>
      </c>
      <c r="N36" s="132"/>
    </row>
    <row r="37" spans="1:14" ht="7.4" customHeight="1" x14ac:dyDescent="0.35">
      <c r="A37" s="6"/>
      <c r="B37" s="6"/>
      <c r="C37" s="6"/>
      <c r="D37" s="6"/>
      <c r="E37" s="6"/>
      <c r="F37" s="6"/>
      <c r="G37" s="6"/>
      <c r="H37" s="6"/>
      <c r="I37" s="6"/>
      <c r="J37" s="6"/>
      <c r="K37" s="6"/>
      <c r="L37" s="6"/>
      <c r="M37" s="6"/>
      <c r="N37" s="132"/>
    </row>
    <row r="38" spans="1:14" x14ac:dyDescent="0.35">
      <c r="A38" s="6"/>
      <c r="B38" s="6" t="s">
        <v>5772</v>
      </c>
      <c r="C38" s="6" t="s">
        <v>5773</v>
      </c>
      <c r="D38" s="6"/>
      <c r="E38" s="6"/>
      <c r="F38" s="6"/>
      <c r="G38" s="57" t="s">
        <v>5774</v>
      </c>
      <c r="H38" s="318">
        <f>IF(NOT(H35&gt;0),0,IF(H36&gt;H35,0,H35-H36))</f>
        <v>0</v>
      </c>
      <c r="I38" s="318">
        <f t="shared" ref="I38:K38" si="0">IF(NOT(I35&gt;0),0,IF(I36&gt;I35,0,I35-I36))</f>
        <v>0</v>
      </c>
      <c r="J38" s="318">
        <f t="shared" si="0"/>
        <v>0</v>
      </c>
      <c r="K38" s="318">
        <f t="shared" si="0"/>
        <v>0</v>
      </c>
      <c r="L38" s="281"/>
      <c r="M38" s="6"/>
      <c r="N38" s="132"/>
    </row>
    <row r="39" spans="1:14" ht="7.4" customHeight="1" x14ac:dyDescent="0.35">
      <c r="A39" s="6"/>
      <c r="B39" s="6"/>
      <c r="C39" s="6"/>
      <c r="D39" s="6"/>
      <c r="E39" s="6"/>
      <c r="F39" s="6"/>
      <c r="G39" s="6"/>
      <c r="H39" s="6"/>
      <c r="I39" s="6"/>
      <c r="J39" s="6"/>
      <c r="K39" s="6"/>
      <c r="L39" s="6"/>
      <c r="M39" s="6"/>
      <c r="N39" s="132"/>
    </row>
    <row r="40" spans="1:14" x14ac:dyDescent="0.35">
      <c r="A40" s="6"/>
      <c r="B40" s="6" t="s">
        <v>5775</v>
      </c>
      <c r="C40" s="6" t="s">
        <v>5776</v>
      </c>
      <c r="D40" s="6"/>
      <c r="E40" s="6"/>
      <c r="F40" s="6"/>
      <c r="G40" s="6"/>
      <c r="H40" s="6"/>
      <c r="I40" s="6"/>
      <c r="J40" s="6"/>
      <c r="K40" s="6"/>
      <c r="L40" s="6"/>
      <c r="N40" s="132"/>
    </row>
    <row r="41" spans="1:14" ht="7.4" customHeight="1" x14ac:dyDescent="0.35">
      <c r="A41" s="6"/>
      <c r="B41" s="6"/>
      <c r="C41" s="6"/>
      <c r="D41" s="6"/>
      <c r="E41" s="6"/>
      <c r="F41" s="6"/>
      <c r="G41" s="6"/>
      <c r="H41" s="6"/>
      <c r="I41" s="6"/>
      <c r="J41" s="6"/>
      <c r="K41" s="6"/>
      <c r="L41" s="6"/>
      <c r="M41" s="6"/>
      <c r="N41" s="132"/>
    </row>
    <row r="42" spans="1:14" x14ac:dyDescent="0.35">
      <c r="A42" s="6"/>
      <c r="B42" s="6"/>
      <c r="C42" s="476"/>
      <c r="D42" s="476"/>
      <c r="E42" s="476"/>
      <c r="F42" s="476"/>
      <c r="G42" s="476"/>
      <c r="H42" s="476"/>
      <c r="I42" s="476"/>
      <c r="J42" s="476"/>
      <c r="K42" s="476"/>
      <c r="L42" s="6"/>
      <c r="M42" s="457" t="str">
        <f>IF(AND(K38&gt;0,ISBLANK(C42)),"R",IF(AND(K38&lt;1,NOT(ISBLANK(C42))),"Y","G"))</f>
        <v>G</v>
      </c>
      <c r="N42" s="132"/>
    </row>
    <row r="43" spans="1:14" x14ac:dyDescent="0.35">
      <c r="A43" s="6"/>
      <c r="B43" s="6"/>
      <c r="C43" s="476"/>
      <c r="D43" s="476"/>
      <c r="E43" s="476"/>
      <c r="F43" s="476"/>
      <c r="G43" s="476"/>
      <c r="H43" s="476"/>
      <c r="I43" s="476"/>
      <c r="J43" s="476"/>
      <c r="K43" s="476"/>
      <c r="L43" s="6"/>
      <c r="M43" s="457"/>
      <c r="N43" s="132"/>
    </row>
    <row r="44" spans="1:14" ht="7.4" customHeight="1" x14ac:dyDescent="0.35">
      <c r="A44" s="6"/>
      <c r="B44" s="6"/>
      <c r="C44" s="6"/>
      <c r="D44" s="6"/>
      <c r="E44" s="6"/>
      <c r="F44" s="6"/>
      <c r="G44" s="6"/>
      <c r="H44" s="6"/>
      <c r="I44" s="6"/>
      <c r="J44" s="6"/>
      <c r="K44" s="6"/>
      <c r="L44" s="6"/>
      <c r="M44" s="6"/>
      <c r="N44" s="132"/>
    </row>
    <row r="45" spans="1:14" x14ac:dyDescent="0.35">
      <c r="A45" s="6"/>
      <c r="B45" s="6" t="s">
        <v>5777</v>
      </c>
      <c r="C45" s="6" t="s">
        <v>5778</v>
      </c>
      <c r="D45" s="6"/>
      <c r="E45" s="6"/>
      <c r="F45" s="6"/>
      <c r="G45" s="57">
        <f>CoverSheet!$C$31</f>
        <v>0</v>
      </c>
      <c r="H45" s="35"/>
      <c r="I45" s="34"/>
      <c r="J45" s="34"/>
      <c r="K45" s="281">
        <f>SUM(H45:J45)</f>
        <v>0</v>
      </c>
      <c r="L45" s="281"/>
      <c r="M45" s="6" t="str">
        <f>IF(NOT(K45&gt;=K36),"R","G")</f>
        <v>G</v>
      </c>
      <c r="N45" s="132"/>
    </row>
    <row r="46" spans="1:14" x14ac:dyDescent="0.35">
      <c r="A46" s="6"/>
      <c r="B46" s="6"/>
      <c r="C46" s="6"/>
      <c r="D46" s="6"/>
      <c r="E46" s="6"/>
      <c r="F46" s="6"/>
      <c r="G46" s="57" t="s">
        <v>5351</v>
      </c>
      <c r="H46" s="281">
        <f>H45*CoverSheet!$C$33</f>
        <v>0</v>
      </c>
      <c r="I46" s="281">
        <f>I45*CoverSheet!$C$33</f>
        <v>0</v>
      </c>
      <c r="J46" s="281">
        <f>J45*CoverSheet!$C$33</f>
        <v>0</v>
      </c>
      <c r="K46" s="281">
        <f>K45*CoverSheet!$C$33</f>
        <v>0</v>
      </c>
      <c r="L46" s="319"/>
      <c r="M46" s="6"/>
      <c r="N46" s="132"/>
    </row>
    <row r="47" spans="1:14" ht="7.4" customHeight="1" x14ac:dyDescent="0.35">
      <c r="A47" s="6"/>
      <c r="B47" s="6"/>
      <c r="C47" s="6"/>
      <c r="D47" s="6"/>
      <c r="E47" s="6"/>
      <c r="F47" s="6"/>
      <c r="G47" s="57"/>
      <c r="H47" s="281"/>
      <c r="I47" s="281"/>
      <c r="J47" s="281"/>
      <c r="K47" s="281"/>
      <c r="L47" s="319"/>
      <c r="M47" s="6"/>
      <c r="N47" s="132"/>
    </row>
    <row r="48" spans="1:14" x14ac:dyDescent="0.35">
      <c r="A48" s="6"/>
      <c r="B48" s="6" t="s">
        <v>5779</v>
      </c>
      <c r="C48" s="6" t="s">
        <v>5780</v>
      </c>
      <c r="D48" s="6"/>
      <c r="E48" s="6"/>
      <c r="F48" s="6"/>
      <c r="G48" s="57">
        <f>CoverSheet!$C$31</f>
        <v>0</v>
      </c>
      <c r="H48" s="281" t="str">
        <f>IFERROR(H45/_xlfn.DAYS(CoverSheet!$G$27,CoverSheet!$G$26),"")</f>
        <v/>
      </c>
      <c r="I48" s="281" t="str">
        <f>IFERROR(I45/_xlfn.DAYS(CoverSheet!$G$27,CoverSheet!$G$26),"")</f>
        <v/>
      </c>
      <c r="J48" s="281" t="str">
        <f>IFERROR(J45/_xlfn.DAYS(CoverSheet!$G$27,CoverSheet!$G$26),"")</f>
        <v/>
      </c>
      <c r="K48" s="281">
        <f>SUM(H48:J48)</f>
        <v>0</v>
      </c>
      <c r="L48" s="319"/>
      <c r="M48" s="6"/>
      <c r="N48" s="132"/>
    </row>
    <row r="49" spans="1:14" x14ac:dyDescent="0.35">
      <c r="A49" s="6"/>
      <c r="B49" s="6"/>
      <c r="C49" s="6"/>
      <c r="D49" s="6"/>
      <c r="E49" s="6"/>
      <c r="F49" s="6"/>
      <c r="G49" s="57" t="s">
        <v>5351</v>
      </c>
      <c r="H49" s="281" t="str">
        <f>IFERROR(H48*CoverSheet!$C$33,"")</f>
        <v/>
      </c>
      <c r="I49" s="281" t="str">
        <f>IFERROR(I48*CoverSheet!$C$33,"")</f>
        <v/>
      </c>
      <c r="J49" s="281" t="str">
        <f>IFERROR(J48*CoverSheet!$C$33,"")</f>
        <v/>
      </c>
      <c r="K49" s="281">
        <f>K48*CoverSheet!$C$33</f>
        <v>0</v>
      </c>
      <c r="L49" s="319"/>
      <c r="M49" s="6"/>
      <c r="N49" s="132"/>
    </row>
    <row r="50" spans="1:14" ht="7.4" customHeight="1" x14ac:dyDescent="0.35">
      <c r="A50" s="6"/>
      <c r="B50" s="6"/>
      <c r="C50" s="6"/>
      <c r="D50" s="6"/>
      <c r="E50" s="6"/>
      <c r="F50" s="6"/>
      <c r="G50" s="6"/>
      <c r="H50" s="6"/>
      <c r="I50" s="6"/>
      <c r="J50" s="6"/>
      <c r="K50" s="6"/>
      <c r="L50" s="6"/>
      <c r="M50" s="6"/>
      <c r="N50" s="132"/>
    </row>
    <row r="51" spans="1:14" ht="14.5" customHeight="1" x14ac:dyDescent="0.35">
      <c r="A51" s="6"/>
      <c r="B51" s="6" t="s">
        <v>5781</v>
      </c>
      <c r="C51" s="6" t="s">
        <v>5782</v>
      </c>
      <c r="D51" s="6"/>
      <c r="E51" s="6"/>
      <c r="F51" s="6"/>
      <c r="G51" s="6"/>
      <c r="H51" s="6"/>
      <c r="I51" s="6"/>
      <c r="J51" s="6"/>
      <c r="K51" s="35"/>
      <c r="L51" s="6"/>
      <c r="M51" s="6" t="str">
        <f>IF(AND(F13="yes",ISBLANK(K51)),"R",IF(AND(F13="no",NOT(ISBLANK(K51))),"Y","G"))</f>
        <v>G</v>
      </c>
      <c r="N51" s="132"/>
    </row>
    <row r="52" spans="1:14" ht="7.4" customHeight="1" x14ac:dyDescent="0.35">
      <c r="A52" s="6"/>
      <c r="B52" s="6"/>
      <c r="C52" s="6"/>
      <c r="D52" s="6"/>
      <c r="E52" s="6"/>
      <c r="F52" s="6"/>
      <c r="G52" s="6"/>
      <c r="H52" s="6"/>
      <c r="I52" s="6"/>
      <c r="J52" s="6"/>
      <c r="K52" s="6"/>
      <c r="L52" s="6"/>
      <c r="M52" s="6"/>
      <c r="N52" s="132"/>
    </row>
    <row r="53" spans="1:14" ht="14.5" customHeight="1" x14ac:dyDescent="0.35">
      <c r="A53" s="6"/>
      <c r="B53" s="6" t="s">
        <v>5783</v>
      </c>
      <c r="C53" s="6" t="s">
        <v>5784</v>
      </c>
      <c r="D53" s="6"/>
      <c r="E53" s="6"/>
      <c r="F53" s="6"/>
      <c r="G53" s="6"/>
      <c r="H53" s="6"/>
      <c r="I53" s="6"/>
      <c r="J53" s="6"/>
      <c r="K53" s="35"/>
      <c r="L53" s="6"/>
      <c r="M53" s="6" t="str">
        <f>IF(AND(K51&gt;0,ISBLANK(K53)),"R",IF(OR(AND(K51=0,K53&gt;0),AND(K51&gt;0,K53=0)),"Y","G"))</f>
        <v>G</v>
      </c>
      <c r="N53" s="132"/>
    </row>
    <row r="54" spans="1:14" ht="7.4" customHeight="1" x14ac:dyDescent="0.35">
      <c r="A54" s="6"/>
      <c r="B54" s="6"/>
      <c r="C54" s="6"/>
      <c r="D54" s="6"/>
      <c r="E54" s="6"/>
      <c r="F54" s="6"/>
      <c r="G54" s="6"/>
      <c r="H54" s="6"/>
      <c r="I54" s="6"/>
      <c r="J54" s="6"/>
      <c r="K54" s="6"/>
      <c r="L54" s="6"/>
      <c r="M54" s="6"/>
      <c r="N54" s="132"/>
    </row>
    <row r="55" spans="1:14" ht="14.5" customHeight="1" x14ac:dyDescent="0.35">
      <c r="A55" s="6"/>
      <c r="B55" s="6" t="s">
        <v>5785</v>
      </c>
      <c r="C55" s="6" t="s">
        <v>5786</v>
      </c>
      <c r="D55" s="6"/>
      <c r="E55" s="6"/>
      <c r="F55" s="6"/>
      <c r="G55" s="6"/>
      <c r="H55" s="6"/>
      <c r="I55" s="6"/>
      <c r="J55" s="6"/>
      <c r="K55" s="35"/>
      <c r="L55" s="6"/>
      <c r="M55" s="6" t="str">
        <f>IF(AND(F13="yes",ISBLANK(K55)),"R","G")</f>
        <v>G</v>
      </c>
      <c r="N55" s="132"/>
    </row>
    <row r="56" spans="1:14" ht="7.4" customHeight="1" x14ac:dyDescent="0.35">
      <c r="A56" s="6"/>
      <c r="B56" s="6"/>
      <c r="C56" s="6"/>
      <c r="D56" s="6"/>
      <c r="E56" s="6"/>
      <c r="F56" s="6"/>
      <c r="G56" s="6"/>
      <c r="H56" s="6"/>
      <c r="I56" s="6"/>
      <c r="J56" s="6"/>
      <c r="K56" s="6"/>
      <c r="L56" s="6"/>
      <c r="M56" s="6"/>
      <c r="N56" s="132"/>
    </row>
    <row r="57" spans="1:14" ht="14.5" customHeight="1" x14ac:dyDescent="0.35">
      <c r="A57" s="6"/>
      <c r="B57" s="343" t="s">
        <v>5787</v>
      </c>
      <c r="C57" s="343" t="s">
        <v>5788</v>
      </c>
      <c r="D57" s="343"/>
      <c r="E57" s="343"/>
      <c r="F57" s="6"/>
      <c r="G57" s="6"/>
      <c r="H57" s="6"/>
      <c r="I57" s="6"/>
      <c r="J57" s="6"/>
      <c r="K57" s="6"/>
      <c r="L57" s="6"/>
      <c r="M57" s="6"/>
      <c r="N57" s="132"/>
    </row>
    <row r="58" spans="1:14" ht="7.4" customHeight="1" x14ac:dyDescent="0.35">
      <c r="A58" s="6"/>
      <c r="B58" s="343"/>
      <c r="C58" s="343"/>
      <c r="D58" s="343"/>
      <c r="E58" s="343"/>
      <c r="F58" s="6"/>
      <c r="G58" s="6"/>
      <c r="H58" s="6"/>
      <c r="I58" s="6"/>
      <c r="J58" s="6"/>
      <c r="K58" s="6"/>
      <c r="L58" s="6"/>
      <c r="M58" s="6"/>
      <c r="N58" s="132"/>
    </row>
    <row r="59" spans="1:14" ht="14.5" customHeight="1" x14ac:dyDescent="0.35">
      <c r="A59" s="6"/>
      <c r="B59" s="343"/>
      <c r="C59" s="544"/>
      <c r="D59" s="545"/>
      <c r="E59" s="545"/>
      <c r="F59" s="545"/>
      <c r="G59" s="545"/>
      <c r="H59" s="545"/>
      <c r="I59" s="545"/>
      <c r="J59" s="545"/>
      <c r="K59" s="546"/>
      <c r="L59" s="6"/>
      <c r="M59" s="457" t="str">
        <f>IF(AND(K55="yes",ISBLANK(C59)),"R",IF(AND(K55&lt;&gt;"yes",NOT(ISBLANK(C59))),"Y","G"))</f>
        <v>G</v>
      </c>
      <c r="N59" s="132"/>
    </row>
    <row r="60" spans="1:14" ht="14.5" customHeight="1" x14ac:dyDescent="0.35">
      <c r="A60" s="6"/>
      <c r="B60" s="343"/>
      <c r="C60" s="547"/>
      <c r="D60" s="548"/>
      <c r="E60" s="548"/>
      <c r="F60" s="548"/>
      <c r="G60" s="548"/>
      <c r="H60" s="548"/>
      <c r="I60" s="548"/>
      <c r="J60" s="548"/>
      <c r="K60" s="549"/>
      <c r="L60" s="6"/>
      <c r="M60" s="457"/>
      <c r="N60" s="132"/>
    </row>
    <row r="61" spans="1:14" ht="7.4" customHeight="1" x14ac:dyDescent="0.35">
      <c r="A61" s="6"/>
      <c r="B61" s="6"/>
      <c r="C61" s="6"/>
      <c r="D61" s="6"/>
      <c r="E61" s="6"/>
      <c r="F61" s="6"/>
      <c r="G61" s="6"/>
      <c r="H61" s="6"/>
      <c r="I61" s="6"/>
      <c r="J61" s="6"/>
      <c r="K61" s="6"/>
      <c r="L61" s="6"/>
      <c r="M61" s="6"/>
      <c r="N61" s="132"/>
    </row>
    <row r="62" spans="1:14" ht="7.4" customHeight="1" x14ac:dyDescent="0.35">
      <c r="A62" s="78"/>
      <c r="B62" s="78"/>
      <c r="C62" s="78"/>
      <c r="D62" s="78"/>
      <c r="E62" s="78"/>
      <c r="F62" s="78"/>
      <c r="G62" s="78"/>
      <c r="H62" s="78"/>
      <c r="I62" s="78"/>
      <c r="J62" s="78"/>
      <c r="K62" s="78"/>
      <c r="L62" s="78"/>
      <c r="M62" s="78"/>
      <c r="N62" s="132"/>
    </row>
    <row r="63" spans="1:14" ht="7.4" customHeight="1" x14ac:dyDescent="0.35">
      <c r="A63" s="6"/>
      <c r="B63" s="6"/>
      <c r="C63" s="6"/>
      <c r="D63" s="6"/>
      <c r="E63" s="6"/>
      <c r="F63" s="6"/>
      <c r="G63" s="6"/>
      <c r="H63" s="6"/>
      <c r="I63" s="6"/>
      <c r="J63" s="6"/>
      <c r="K63" s="6"/>
      <c r="L63" s="6"/>
      <c r="M63" s="6"/>
      <c r="N63" s="132"/>
    </row>
    <row r="64" spans="1:14" ht="18.5" thickBot="1" x14ac:dyDescent="0.45">
      <c r="A64" s="6"/>
      <c r="B64" s="82"/>
      <c r="C64" s="140" t="s">
        <v>5789</v>
      </c>
      <c r="D64" s="82"/>
      <c r="E64" s="82"/>
      <c r="F64" s="82"/>
      <c r="G64" s="82"/>
      <c r="H64" s="82"/>
      <c r="I64" s="82"/>
      <c r="J64" s="82"/>
      <c r="K64" s="141"/>
      <c r="L64" s="141"/>
      <c r="M64" s="6"/>
      <c r="N64" s="132"/>
    </row>
    <row r="65" spans="1:14" ht="7.4" customHeight="1" x14ac:dyDescent="0.35">
      <c r="A65" s="6"/>
      <c r="B65" s="6"/>
      <c r="C65" s="6"/>
      <c r="D65" s="6"/>
      <c r="E65" s="6"/>
      <c r="F65" s="6"/>
      <c r="G65" s="6"/>
      <c r="H65" s="6"/>
      <c r="I65" s="6"/>
      <c r="J65" s="6"/>
      <c r="K65" s="6"/>
      <c r="L65" s="6"/>
      <c r="M65" s="6"/>
      <c r="N65" s="132"/>
    </row>
    <row r="66" spans="1:14" x14ac:dyDescent="0.35">
      <c r="A66" s="6"/>
      <c r="B66" s="6" t="s">
        <v>5790</v>
      </c>
      <c r="C66" s="6" t="s">
        <v>5791</v>
      </c>
      <c r="D66" s="6"/>
      <c r="E66" s="6"/>
      <c r="F66" s="6"/>
      <c r="G66" s="6"/>
      <c r="H66" s="6"/>
      <c r="I66" s="6"/>
      <c r="J66" s="57">
        <f>CoverSheet!$C$31</f>
        <v>0</v>
      </c>
      <c r="K66" s="35"/>
      <c r="L66" s="6"/>
      <c r="M66" s="6" t="str">
        <f>IF(AND(OR($F$14="yes",$F$15="yes"),ISBLANK(K66)),"R",IF(OR(AND(OR($F$14&lt;&gt;"yes",$F$15&lt;&gt;"yes"),K66&gt;0),AND(OR($F$14="yes",$F$15="yes"),K66=0)),"Y","G"))</f>
        <v>G</v>
      </c>
      <c r="N66" s="132"/>
    </row>
    <row r="67" spans="1:14" x14ac:dyDescent="0.35">
      <c r="A67" s="6"/>
      <c r="B67" s="6"/>
      <c r="C67" s="6"/>
      <c r="D67" s="6"/>
      <c r="E67" s="6"/>
      <c r="F67" s="6"/>
      <c r="G67" s="6"/>
      <c r="H67" s="6"/>
      <c r="I67" s="6"/>
      <c r="J67" s="57" t="s">
        <v>5351</v>
      </c>
      <c r="K67" s="320">
        <f>K66*CoverSheet!C33</f>
        <v>0</v>
      </c>
      <c r="L67" s="6"/>
      <c r="M67" s="6"/>
      <c r="N67" s="132"/>
    </row>
    <row r="68" spans="1:14" ht="7.4" customHeight="1" x14ac:dyDescent="0.35">
      <c r="A68" s="6"/>
      <c r="B68" s="6"/>
      <c r="C68" s="6"/>
      <c r="D68" s="6"/>
      <c r="E68" s="6"/>
      <c r="F68" s="6"/>
      <c r="G68" s="6"/>
      <c r="H68" s="6"/>
      <c r="I68" s="6"/>
      <c r="J68" s="6"/>
      <c r="K68" s="6"/>
      <c r="L68" s="6"/>
      <c r="M68" s="6"/>
      <c r="N68" s="132"/>
    </row>
    <row r="69" spans="1:14" x14ac:dyDescent="0.35">
      <c r="A69" s="6"/>
      <c r="B69" s="6"/>
      <c r="C69" s="6"/>
      <c r="D69" s="6"/>
      <c r="E69" s="6"/>
      <c r="F69" s="6"/>
      <c r="G69" s="6"/>
      <c r="H69" s="10" t="s">
        <v>298</v>
      </c>
      <c r="I69" s="10" t="s">
        <v>299</v>
      </c>
      <c r="J69" s="10" t="s">
        <v>300</v>
      </c>
      <c r="K69" s="10" t="s">
        <v>301</v>
      </c>
      <c r="L69" s="6"/>
      <c r="M69" s="6"/>
      <c r="N69" s="132"/>
    </row>
    <row r="70" spans="1:14" x14ac:dyDescent="0.35">
      <c r="A70" s="6"/>
      <c r="B70" s="6" t="s">
        <v>5792</v>
      </c>
      <c r="C70" s="6" t="s">
        <v>5793</v>
      </c>
      <c r="D70" s="6"/>
      <c r="E70" s="6"/>
      <c r="F70" s="6"/>
      <c r="G70" s="6"/>
      <c r="H70" s="35"/>
      <c r="I70" s="34"/>
      <c r="J70" s="34"/>
      <c r="K70" s="281">
        <f>SUM(H70:J70)</f>
        <v>0</v>
      </c>
      <c r="L70" s="6"/>
      <c r="M70" s="6" t="str">
        <f>IF(AND(F14="yes",COUNTA(H70:J70)=0),"R",IF(OR(AND(F14="no",K70&gt;0),AND(F14="yes",K70=0)),"Y","G"))</f>
        <v>G</v>
      </c>
      <c r="N70" s="132"/>
    </row>
    <row r="71" spans="1:14" ht="7.4" customHeight="1" x14ac:dyDescent="0.35">
      <c r="A71" s="6"/>
      <c r="B71" s="6"/>
      <c r="C71" s="6"/>
      <c r="D71" s="6"/>
      <c r="E71" s="6"/>
      <c r="F71" s="6"/>
      <c r="G71" s="6"/>
      <c r="H71" s="6"/>
      <c r="I71" s="6"/>
      <c r="J71" s="6"/>
      <c r="K71" s="6"/>
      <c r="L71" s="6"/>
      <c r="M71" s="6"/>
      <c r="N71" s="132"/>
    </row>
    <row r="72" spans="1:14" x14ac:dyDescent="0.35">
      <c r="A72" s="6"/>
      <c r="B72" s="6" t="s">
        <v>5794</v>
      </c>
      <c r="C72" s="6" t="s">
        <v>5795</v>
      </c>
      <c r="D72" s="6"/>
      <c r="E72" s="6"/>
      <c r="F72" s="6"/>
      <c r="G72" s="57">
        <f>CoverSheet!$C$31</f>
        <v>0</v>
      </c>
      <c r="H72" s="35"/>
      <c r="I72" s="34"/>
      <c r="J72" s="34"/>
      <c r="K72" s="281">
        <f>SUM(H72:J72)</f>
        <v>0</v>
      </c>
      <c r="L72" s="6"/>
      <c r="M72" s="6" t="str">
        <f>IF(AND(K70&gt;0,COUNTA(H72:J72)=0),"R",IF(OR(AND(K70&gt;0,NOT(K72&gt;K70)),AND(K70=0,K72&lt;&gt;0),K72&lt;K70),"Y","G"))</f>
        <v>G</v>
      </c>
      <c r="N72" s="132"/>
    </row>
    <row r="73" spans="1:14" x14ac:dyDescent="0.35">
      <c r="A73" s="6"/>
      <c r="B73" s="6"/>
      <c r="C73" s="6"/>
      <c r="D73" s="6"/>
      <c r="E73" s="6"/>
      <c r="F73" s="6"/>
      <c r="G73" s="57" t="s">
        <v>5351</v>
      </c>
      <c r="H73" s="281">
        <f>H72*CoverSheet!$C$33</f>
        <v>0</v>
      </c>
      <c r="I73" s="281">
        <f>I72*CoverSheet!$C$33</f>
        <v>0</v>
      </c>
      <c r="J73" s="281">
        <f>J72*CoverSheet!$C$33</f>
        <v>0</v>
      </c>
      <c r="K73" s="281">
        <f>K72*CoverSheet!$C$33</f>
        <v>0</v>
      </c>
      <c r="L73" s="6"/>
      <c r="M73" s="6"/>
      <c r="N73" s="132"/>
    </row>
    <row r="74" spans="1:14" ht="7.4" customHeight="1" x14ac:dyDescent="0.35">
      <c r="A74" s="6"/>
      <c r="B74" s="6"/>
      <c r="C74" s="6"/>
      <c r="D74" s="6"/>
      <c r="E74" s="6"/>
      <c r="F74" s="6"/>
      <c r="G74" s="6"/>
      <c r="H74" s="6"/>
      <c r="I74" s="6"/>
      <c r="J74" s="6"/>
      <c r="K74" s="6"/>
      <c r="L74" s="6"/>
      <c r="M74" s="6"/>
      <c r="N74" s="132"/>
    </row>
    <row r="75" spans="1:14" x14ac:dyDescent="0.35">
      <c r="A75" s="6"/>
      <c r="B75" s="6" t="s">
        <v>5796</v>
      </c>
      <c r="C75" s="6" t="s">
        <v>5797</v>
      </c>
      <c r="D75" s="6"/>
      <c r="E75" s="6"/>
      <c r="F75" s="6"/>
      <c r="G75" s="6"/>
      <c r="H75" s="35"/>
      <c r="I75" s="34"/>
      <c r="J75" s="34"/>
      <c r="K75" s="281">
        <f>SUM(H75:J75)</f>
        <v>0</v>
      </c>
      <c r="L75" s="6"/>
      <c r="M75" s="6" t="str">
        <f>IF(AND(F15="yes",COUNTA(H75:J75)=0),"R",IF(OR(AND(F15="no",K75&gt;0),AND(F15="yes",K75=0)),"Y","G"))</f>
        <v>G</v>
      </c>
      <c r="N75" s="132"/>
    </row>
    <row r="76" spans="1:14" ht="7.4" customHeight="1" x14ac:dyDescent="0.35">
      <c r="A76" s="6"/>
      <c r="B76" s="6"/>
      <c r="C76" s="6"/>
      <c r="D76" s="6"/>
      <c r="E76" s="6"/>
      <c r="F76" s="6"/>
      <c r="G76" s="6"/>
      <c r="H76" s="6"/>
      <c r="I76" s="6"/>
      <c r="J76" s="6"/>
      <c r="K76" s="6"/>
      <c r="L76" s="6"/>
      <c r="M76" s="6"/>
      <c r="N76" s="132"/>
    </row>
    <row r="77" spans="1:14" x14ac:dyDescent="0.35">
      <c r="A77" s="6"/>
      <c r="B77" s="6" t="s">
        <v>5798</v>
      </c>
      <c r="C77" s="6" t="s">
        <v>5799</v>
      </c>
      <c r="D77" s="6"/>
      <c r="E77" s="6"/>
      <c r="F77" s="6"/>
      <c r="G77" s="57">
        <f>CoverSheet!$C$31</f>
        <v>0</v>
      </c>
      <c r="H77" s="35"/>
      <c r="I77" s="34"/>
      <c r="J77" s="34"/>
      <c r="K77" s="281">
        <f>SUM(H77:J77)</f>
        <v>0</v>
      </c>
      <c r="L77" s="6"/>
      <c r="M77" s="6" t="str">
        <f>IF(AND(K75&gt;0,COUNTA(H77:J77)=0),"R",IF(OR(AND(K75&gt;0,NOT(K77&gt;K75)),AND(K75=0,K77&lt;&gt;0),K77&lt;K75),"Y","G"))</f>
        <v>G</v>
      </c>
      <c r="N77" s="132"/>
    </row>
    <row r="78" spans="1:14" x14ac:dyDescent="0.35">
      <c r="A78" s="6"/>
      <c r="B78" s="6"/>
      <c r="C78" s="6"/>
      <c r="D78" s="6"/>
      <c r="E78" s="6"/>
      <c r="F78" s="6"/>
      <c r="G78" s="57" t="s">
        <v>5351</v>
      </c>
      <c r="H78" s="281">
        <f>H77*CoverSheet!$C$33</f>
        <v>0</v>
      </c>
      <c r="I78" s="281">
        <f>I77*CoverSheet!$C$33</f>
        <v>0</v>
      </c>
      <c r="J78" s="281">
        <f>J77*CoverSheet!$C$33</f>
        <v>0</v>
      </c>
      <c r="K78" s="281">
        <f>K77*CoverSheet!$C$33</f>
        <v>0</v>
      </c>
      <c r="L78" s="6"/>
      <c r="M78" s="6"/>
      <c r="N78" s="132"/>
    </row>
    <row r="79" spans="1:14" ht="7.4" customHeight="1" x14ac:dyDescent="0.35">
      <c r="A79" s="6"/>
      <c r="B79" s="6"/>
      <c r="C79" s="6"/>
      <c r="D79" s="6"/>
      <c r="E79" s="6"/>
      <c r="F79" s="6"/>
      <c r="G79" s="57"/>
      <c r="H79" s="281"/>
      <c r="I79" s="281"/>
      <c r="J79" s="281"/>
      <c r="K79" s="281"/>
      <c r="L79" s="6"/>
      <c r="M79" s="6"/>
      <c r="N79" s="132"/>
    </row>
    <row r="80" spans="1:14" x14ac:dyDescent="0.35">
      <c r="A80" s="6"/>
      <c r="B80" s="6" t="s">
        <v>5800</v>
      </c>
      <c r="C80" s="6" t="s">
        <v>5801</v>
      </c>
      <c r="D80" s="6"/>
      <c r="E80" s="6"/>
      <c r="F80" s="6"/>
      <c r="G80" s="57">
        <f>CoverSheet!$C$31</f>
        <v>0</v>
      </c>
      <c r="H80" s="281">
        <f>H72+H77</f>
        <v>0</v>
      </c>
      <c r="I80" s="281">
        <f>I72+I77</f>
        <v>0</v>
      </c>
      <c r="J80" s="281">
        <f>J72+J77</f>
        <v>0</v>
      </c>
      <c r="K80" s="281">
        <f>SUM(H80:J80)</f>
        <v>0</v>
      </c>
      <c r="L80" s="6"/>
      <c r="M80" s="6"/>
      <c r="N80" s="132"/>
    </row>
    <row r="81" spans="1:14" x14ac:dyDescent="0.35">
      <c r="A81" s="6"/>
      <c r="B81" s="6"/>
      <c r="C81" s="6"/>
      <c r="D81" s="6"/>
      <c r="E81" s="6"/>
      <c r="F81" s="6"/>
      <c r="G81" s="57" t="s">
        <v>5351</v>
      </c>
      <c r="H81" s="281">
        <f>H80*CoverSheet!$C$33</f>
        <v>0</v>
      </c>
      <c r="I81" s="281">
        <f>I80*CoverSheet!$C$33</f>
        <v>0</v>
      </c>
      <c r="J81" s="281">
        <f>J80*CoverSheet!$C$33</f>
        <v>0</v>
      </c>
      <c r="K81" s="281">
        <f>K80*CoverSheet!$C$33</f>
        <v>0</v>
      </c>
      <c r="L81" s="6"/>
      <c r="M81" s="6"/>
      <c r="N81" s="132"/>
    </row>
    <row r="82" spans="1:14" ht="7.4" customHeight="1" x14ac:dyDescent="0.35">
      <c r="A82" s="6"/>
      <c r="B82" s="6"/>
      <c r="C82" s="6"/>
      <c r="D82" s="6"/>
      <c r="E82" s="6"/>
      <c r="F82" s="6"/>
      <c r="G82" s="6"/>
      <c r="H82" s="6"/>
      <c r="I82" s="6"/>
      <c r="J82" s="6"/>
      <c r="K82" s="6"/>
      <c r="L82" s="6"/>
      <c r="M82" s="6"/>
      <c r="N82" s="132"/>
    </row>
    <row r="83" spans="1:14" x14ac:dyDescent="0.35">
      <c r="A83" s="6"/>
      <c r="B83" s="6" t="s">
        <v>5802</v>
      </c>
      <c r="C83" s="6" t="s">
        <v>5803</v>
      </c>
      <c r="D83" s="6"/>
      <c r="E83" s="6"/>
      <c r="F83" s="6"/>
      <c r="G83" s="6"/>
      <c r="H83" s="6"/>
      <c r="I83" s="6"/>
      <c r="J83" s="6"/>
      <c r="K83" s="233"/>
      <c r="L83" s="6"/>
      <c r="M83" s="6" t="str">
        <f>IF(AND(OR(F14="yes",F15="yes"),ISBLANK(K83)),"R",IF(AND(F14="no",F15="no",NOT(ISBLANK(K83))),"Y","G"))</f>
        <v>G</v>
      </c>
      <c r="N83" s="132"/>
    </row>
    <row r="84" spans="1:14" ht="7.4" customHeight="1" x14ac:dyDescent="0.35">
      <c r="A84" s="6"/>
      <c r="B84" s="6"/>
      <c r="C84" s="6"/>
      <c r="D84" s="6"/>
      <c r="E84" s="6"/>
      <c r="F84" s="6"/>
      <c r="G84" s="6"/>
      <c r="H84" s="6"/>
      <c r="I84" s="6"/>
      <c r="J84" s="6"/>
      <c r="K84" s="6"/>
      <c r="L84" s="6"/>
      <c r="M84" s="6"/>
      <c r="N84" s="132"/>
    </row>
    <row r="85" spans="1:14" x14ac:dyDescent="0.35">
      <c r="A85" s="6"/>
      <c r="B85" s="6" t="s">
        <v>5804</v>
      </c>
      <c r="C85" s="6" t="s">
        <v>5805</v>
      </c>
      <c r="D85" s="6"/>
      <c r="E85" s="6"/>
      <c r="F85" s="6"/>
      <c r="G85" s="6"/>
      <c r="H85" s="6"/>
      <c r="I85" s="6"/>
      <c r="J85" s="6"/>
      <c r="K85" s="6"/>
      <c r="L85" s="6"/>
      <c r="M85" s="6"/>
      <c r="N85" s="132"/>
    </row>
    <row r="86" spans="1:14" ht="14.5" customHeight="1" x14ac:dyDescent="0.35">
      <c r="A86" s="6"/>
      <c r="B86" s="6"/>
      <c r="C86" s="6"/>
      <c r="D86" s="10" t="s">
        <v>5806</v>
      </c>
      <c r="E86" s="10" t="s">
        <v>5807</v>
      </c>
      <c r="F86" s="552" t="s">
        <v>5808</v>
      </c>
      <c r="G86" s="552"/>
      <c r="H86" s="10" t="s">
        <v>5809</v>
      </c>
      <c r="I86" s="41" t="s">
        <v>5810</v>
      </c>
      <c r="J86" s="550" t="str">
        <f>IF(SUM(F87:G89)&gt;K80,"Value of trades by liquidity providers cannot be larger than the total value of trades during the reporting period","")</f>
        <v/>
      </c>
      <c r="K86" s="550"/>
      <c r="L86" s="550"/>
      <c r="M86" s="6"/>
      <c r="N86" s="132"/>
    </row>
    <row r="87" spans="1:14" x14ac:dyDescent="0.35">
      <c r="A87" s="6"/>
      <c r="B87" s="6"/>
      <c r="C87" s="246">
        <v>1</v>
      </c>
      <c r="D87" s="402"/>
      <c r="E87" s="215"/>
      <c r="F87" s="540"/>
      <c r="G87" s="541"/>
      <c r="H87" s="320">
        <f>F87*CoverSheet!$C$33</f>
        <v>0</v>
      </c>
      <c r="I87" s="386" t="str">
        <f>IFERROR(F87/$H$80,"")</f>
        <v/>
      </c>
      <c r="J87" s="550"/>
      <c r="K87" s="550"/>
      <c r="L87" s="550"/>
      <c r="M87" s="6" t="str">
        <f>IF(OR(AND(OR(F14="yes",F15="yes"),COUNTA(D87:D89)=0),COUNTA(D87:G89)&lt;&gt;COUNTA(D87:D89)*3,SUM(F87:G89)&gt;K80),"R",IF(AND(K80&gt;0,SUM(F87:G89)=K80),"Y","G"))</f>
        <v>G</v>
      </c>
      <c r="N87" s="132"/>
    </row>
    <row r="88" spans="1:14" x14ac:dyDescent="0.35">
      <c r="A88" s="6"/>
      <c r="B88" s="6"/>
      <c r="C88" s="246">
        <v>2</v>
      </c>
      <c r="D88" s="402"/>
      <c r="E88" s="215"/>
      <c r="F88" s="540"/>
      <c r="G88" s="541"/>
      <c r="H88" s="320">
        <f>F88*CoverSheet!$C$33</f>
        <v>0</v>
      </c>
      <c r="I88" s="386" t="str">
        <f>IFERROR(F88/$H$80,"")</f>
        <v/>
      </c>
      <c r="J88" s="550"/>
      <c r="K88" s="550"/>
      <c r="L88" s="550"/>
      <c r="M88" s="6"/>
      <c r="N88" s="132"/>
    </row>
    <row r="89" spans="1:14" x14ac:dyDescent="0.35">
      <c r="A89" s="6"/>
      <c r="B89" s="6"/>
      <c r="C89" s="246">
        <v>3</v>
      </c>
      <c r="D89" s="402"/>
      <c r="E89" s="215"/>
      <c r="F89" s="540"/>
      <c r="G89" s="541"/>
      <c r="H89" s="320">
        <f>F89*CoverSheet!$C$33</f>
        <v>0</v>
      </c>
      <c r="I89" s="386" t="str">
        <f>IFERROR(F89/$H$80,"")</f>
        <v/>
      </c>
      <c r="J89" s="550"/>
      <c r="K89" s="550"/>
      <c r="L89" s="550"/>
      <c r="M89" s="6"/>
      <c r="N89" s="132"/>
    </row>
    <row r="90" spans="1:14" ht="7.4" customHeight="1" x14ac:dyDescent="0.35">
      <c r="A90" s="6"/>
      <c r="B90" s="6"/>
      <c r="C90" s="6"/>
      <c r="D90" s="6"/>
      <c r="E90" s="6"/>
      <c r="F90" s="6"/>
      <c r="G90" s="6"/>
      <c r="H90" s="6"/>
      <c r="I90" s="6"/>
      <c r="J90" s="6"/>
      <c r="K90" s="6"/>
      <c r="L90" s="6"/>
      <c r="M90" s="6"/>
      <c r="N90" s="132"/>
    </row>
    <row r="91" spans="1:14" x14ac:dyDescent="0.35">
      <c r="A91" s="6"/>
      <c r="B91" s="6" t="s">
        <v>5811</v>
      </c>
      <c r="C91" s="6" t="s">
        <v>5812</v>
      </c>
      <c r="D91" s="6"/>
      <c r="E91" s="6"/>
      <c r="F91" s="6"/>
      <c r="G91" s="6"/>
      <c r="H91" s="6"/>
      <c r="I91" s="6"/>
      <c r="J91" s="6"/>
      <c r="K91" s="233"/>
      <c r="L91" s="6"/>
      <c r="M91" s="6" t="str">
        <f>IF(AND(OR($F$14="yes",$F$15="yes"),ISBLANK(K91)),"R",IF(OR(AND(OR($F$14&lt;&gt;"yes",$F$15&lt;&gt;"yes"),K91&gt;0),AND(OR($F$14="yes",$F$15="yes"),K91=0)),"Y","G"))</f>
        <v>G</v>
      </c>
      <c r="N91" s="132"/>
    </row>
    <row r="92" spans="1:14" ht="7.4" customHeight="1" x14ac:dyDescent="0.35">
      <c r="A92" s="6"/>
      <c r="B92" s="6"/>
      <c r="C92" s="6"/>
      <c r="D92" s="6"/>
      <c r="E92" s="6"/>
      <c r="F92" s="6"/>
      <c r="G92" s="6"/>
      <c r="H92" s="6"/>
      <c r="I92" s="6"/>
      <c r="J92" s="6"/>
      <c r="K92" s="6"/>
      <c r="L92" s="6"/>
      <c r="M92" s="6"/>
      <c r="N92" s="132"/>
    </row>
    <row r="93" spans="1:14" x14ac:dyDescent="0.35">
      <c r="A93" s="6"/>
      <c r="B93" s="6" t="s">
        <v>5813</v>
      </c>
      <c r="C93" s="6" t="s">
        <v>5814</v>
      </c>
      <c r="D93" s="6"/>
      <c r="E93" s="6"/>
      <c r="F93" s="6"/>
      <c r="G93" s="6"/>
      <c r="H93" s="6"/>
      <c r="I93" s="6"/>
      <c r="J93" s="57">
        <f>CoverSheet!$C$31</f>
        <v>0</v>
      </c>
      <c r="K93" s="233"/>
      <c r="L93" s="6"/>
      <c r="M93" s="6" t="str">
        <f>IF(AND(K91="yes",ISBLANK(K93)),"R",IF(AND(K91&lt;&gt;"yes",NOT(ISBLANK(K93))),"Y","G"))</f>
        <v>G</v>
      </c>
      <c r="N93" s="132"/>
    </row>
    <row r="94" spans="1:14" ht="7.4" customHeight="1" x14ac:dyDescent="0.35">
      <c r="A94" s="6"/>
      <c r="B94" s="6"/>
      <c r="C94" s="6"/>
      <c r="D94" s="6"/>
      <c r="E94" s="6"/>
      <c r="F94" s="6"/>
      <c r="G94" s="6"/>
      <c r="H94" s="6"/>
      <c r="I94" s="6"/>
      <c r="J94" s="6"/>
      <c r="K94" s="6"/>
      <c r="L94" s="6"/>
      <c r="M94" s="6"/>
      <c r="N94" s="132"/>
    </row>
    <row r="95" spans="1:14" ht="7.4" customHeight="1" x14ac:dyDescent="0.35">
      <c r="A95" s="78"/>
      <c r="B95" s="78"/>
      <c r="C95" s="78"/>
      <c r="D95" s="78"/>
      <c r="E95" s="78"/>
      <c r="F95" s="78"/>
      <c r="G95" s="78"/>
      <c r="H95" s="78"/>
      <c r="I95" s="78"/>
      <c r="J95" s="78"/>
      <c r="K95" s="78"/>
      <c r="L95" s="78"/>
      <c r="M95" s="78"/>
      <c r="N95" s="132"/>
    </row>
    <row r="96" spans="1:14" ht="7.4" customHeight="1" x14ac:dyDescent="0.35">
      <c r="A96" s="6"/>
      <c r="B96" s="6"/>
      <c r="C96" s="6"/>
      <c r="D96" s="6"/>
      <c r="E96" s="6"/>
      <c r="F96" s="6"/>
      <c r="G96" s="6"/>
      <c r="H96" s="6"/>
      <c r="I96" s="6"/>
      <c r="J96" s="6"/>
      <c r="K96" s="6"/>
      <c r="L96" s="6"/>
      <c r="M96" s="6"/>
      <c r="N96" s="132"/>
    </row>
    <row r="97" spans="1:14" ht="18.5" thickBot="1" x14ac:dyDescent="0.45">
      <c r="A97" s="6"/>
      <c r="B97" s="82"/>
      <c r="C97" s="140" t="s">
        <v>5752</v>
      </c>
      <c r="D97" s="82"/>
      <c r="E97" s="82"/>
      <c r="F97" s="82"/>
      <c r="G97" s="82"/>
      <c r="H97" s="82"/>
      <c r="I97" s="82"/>
      <c r="J97" s="82"/>
      <c r="K97" s="141"/>
      <c r="L97" s="141"/>
      <c r="M97" s="6"/>
      <c r="N97" s="132"/>
    </row>
    <row r="98" spans="1:14" ht="7.4" customHeight="1" x14ac:dyDescent="0.35">
      <c r="A98" s="6"/>
      <c r="B98" s="6"/>
      <c r="C98" s="6"/>
      <c r="D98" s="6"/>
      <c r="E98" s="6"/>
      <c r="F98" s="6"/>
      <c r="G98" s="6"/>
      <c r="H98" s="6"/>
      <c r="I98" s="6"/>
      <c r="J98" s="6"/>
      <c r="K98" s="6"/>
      <c r="L98" s="6"/>
      <c r="M98" s="6"/>
      <c r="N98" s="132"/>
    </row>
    <row r="99" spans="1:14" x14ac:dyDescent="0.35">
      <c r="A99" s="6"/>
      <c r="B99" s="6"/>
      <c r="C99" s="6"/>
      <c r="D99" s="6"/>
      <c r="E99" s="6"/>
      <c r="F99" s="6"/>
      <c r="G99" s="6"/>
      <c r="H99" s="10" t="s">
        <v>298</v>
      </c>
      <c r="I99" s="10" t="s">
        <v>299</v>
      </c>
      <c r="J99" s="10" t="s">
        <v>300</v>
      </c>
      <c r="K99" s="10" t="s">
        <v>301</v>
      </c>
      <c r="L99" s="6"/>
      <c r="M99" s="6"/>
      <c r="N99" s="132"/>
    </row>
    <row r="100" spans="1:14" x14ac:dyDescent="0.35">
      <c r="A100" s="6"/>
      <c r="B100" s="6" t="s">
        <v>5815</v>
      </c>
      <c r="C100" s="6" t="s">
        <v>5816</v>
      </c>
      <c r="D100" s="6"/>
      <c r="E100" s="6"/>
      <c r="F100" s="6"/>
      <c r="G100" s="6"/>
      <c r="H100" s="35"/>
      <c r="I100" s="34"/>
      <c r="J100" s="34"/>
      <c r="K100" s="319">
        <f>SUM(H100:J100)</f>
        <v>0</v>
      </c>
      <c r="L100" s="6"/>
      <c r="M100" s="6" t="str">
        <f>IF(AND(F16="yes",COUNTA(H100:J100)=0),"R",IF(OR(AND(F16="no",K100&gt;0),AND(F16="yes",K100=0)),"Y","G"))</f>
        <v>G</v>
      </c>
      <c r="N100" s="132"/>
    </row>
    <row r="101" spans="1:14" ht="7.4" customHeight="1" x14ac:dyDescent="0.35">
      <c r="A101" s="6"/>
      <c r="B101" s="6"/>
      <c r="C101" s="6"/>
      <c r="D101" s="6"/>
      <c r="E101" s="6"/>
      <c r="F101" s="6"/>
      <c r="G101" s="6"/>
      <c r="H101" s="6"/>
      <c r="I101" s="6"/>
      <c r="J101" s="6"/>
      <c r="K101" s="6"/>
      <c r="L101" s="6"/>
      <c r="M101" s="6"/>
      <c r="N101" s="132"/>
    </row>
    <row r="102" spans="1:14" x14ac:dyDescent="0.35">
      <c r="A102" s="6"/>
      <c r="B102" s="6" t="s">
        <v>5817</v>
      </c>
      <c r="C102" s="6" t="s">
        <v>5818</v>
      </c>
      <c r="D102" s="6"/>
      <c r="E102" s="6"/>
      <c r="F102" s="6"/>
      <c r="G102" s="57">
        <f>CoverSheet!$C$31</f>
        <v>0</v>
      </c>
      <c r="H102" s="35"/>
      <c r="I102" s="34"/>
      <c r="J102" s="34"/>
      <c r="K102" s="319">
        <f>SUM(H102:J102)</f>
        <v>0</v>
      </c>
      <c r="L102" s="6"/>
      <c r="M102" s="6" t="str">
        <f>IF(AND(K100&gt;0,COUNTA(H102:J102)=0),"R",IF(OR(AND(K100&gt;0,NOT(K102&gt;K100)),AND(K100=0,K102&lt;&gt;0),K102&lt;K100),"Y","G"))</f>
        <v>G</v>
      </c>
      <c r="N102" s="132"/>
    </row>
    <row r="103" spans="1:14" x14ac:dyDescent="0.35">
      <c r="A103" s="6"/>
      <c r="B103" s="6"/>
      <c r="C103" s="6"/>
      <c r="D103" s="6"/>
      <c r="E103" s="6"/>
      <c r="F103" s="6"/>
      <c r="G103" s="57" t="s">
        <v>5351</v>
      </c>
      <c r="H103" s="319">
        <f>H102*CoverSheet!$C$33</f>
        <v>0</v>
      </c>
      <c r="I103" s="319">
        <f>I102*CoverSheet!$C$33</f>
        <v>0</v>
      </c>
      <c r="J103" s="319">
        <f>J102*CoverSheet!$C$33</f>
        <v>0</v>
      </c>
      <c r="K103" s="319">
        <f>K102*CoverSheet!$C$33</f>
        <v>0</v>
      </c>
      <c r="L103" s="6"/>
      <c r="M103" s="6"/>
      <c r="N103" s="132"/>
    </row>
    <row r="104" spans="1:14" ht="7.4" customHeight="1" x14ac:dyDescent="0.35">
      <c r="A104" s="6"/>
      <c r="B104" s="6"/>
      <c r="C104" s="6"/>
      <c r="D104" s="6"/>
      <c r="E104" s="6"/>
      <c r="F104" s="6"/>
      <c r="G104" s="6"/>
      <c r="H104" s="6"/>
      <c r="I104" s="6"/>
      <c r="J104" s="6"/>
      <c r="K104" s="6"/>
      <c r="L104" s="6"/>
      <c r="M104" s="6"/>
      <c r="N104" s="132"/>
    </row>
    <row r="105" spans="1:14" x14ac:dyDescent="0.35">
      <c r="A105" s="6"/>
      <c r="B105" s="6" t="s">
        <v>5819</v>
      </c>
      <c r="C105" s="6" t="s">
        <v>5820</v>
      </c>
      <c r="D105" s="6"/>
      <c r="E105" s="6"/>
      <c r="F105" s="6"/>
      <c r="G105" s="6"/>
      <c r="H105" s="6"/>
      <c r="I105" s="6"/>
      <c r="J105" s="6"/>
      <c r="K105" s="233"/>
      <c r="L105" s="6"/>
      <c r="M105" s="6" t="str">
        <f>IF(AND(F16="yes",ISBLANK(K105)),"R",IF(AND(F16="no",NOT(ISBLANK(K105))),"Y","G"))</f>
        <v>G</v>
      </c>
      <c r="N105" s="132"/>
    </row>
    <row r="106" spans="1:14" ht="7.4" customHeight="1" x14ac:dyDescent="0.35">
      <c r="A106" s="6"/>
      <c r="B106" s="6"/>
      <c r="C106" s="6"/>
      <c r="D106" s="6"/>
      <c r="E106" s="6"/>
      <c r="F106" s="6"/>
      <c r="G106" s="6"/>
      <c r="H106" s="6"/>
      <c r="I106" s="6"/>
      <c r="J106" s="6"/>
      <c r="K106" s="6"/>
      <c r="L106" s="6"/>
      <c r="M106" s="6"/>
      <c r="N106" s="132"/>
    </row>
    <row r="107" spans="1:14" x14ac:dyDescent="0.35">
      <c r="A107" s="6"/>
      <c r="B107" s="6" t="s">
        <v>5821</v>
      </c>
      <c r="C107" s="6" t="s">
        <v>5822</v>
      </c>
      <c r="D107" s="6"/>
      <c r="E107" s="6"/>
      <c r="F107" s="6"/>
      <c r="G107" s="6"/>
      <c r="H107" s="6"/>
      <c r="I107" s="6"/>
      <c r="J107" s="6"/>
      <c r="K107" s="6"/>
      <c r="L107" s="6"/>
      <c r="M107" s="6" t="str">
        <f>IF(OR(AND(K105&lt;=10,OR(COUNTA(D110:D119)&lt;&gt;K105,SUM(G110:H119)&lt;&gt;K102)),AND(K105&gt;10,OR(COUNTA(D110:D119)&lt;&gt;10,SUM(G110:H119)&lt;K102)),COUNTA(E110:H119)&lt;&gt;3*COUNTA(D110:D119)),"R","G")</f>
        <v>G</v>
      </c>
      <c r="N107" s="132"/>
    </row>
    <row r="108" spans="1:14" ht="7.4" customHeight="1" x14ac:dyDescent="0.35">
      <c r="A108" s="6"/>
      <c r="B108" s="6"/>
      <c r="C108" s="6"/>
      <c r="D108" s="6"/>
      <c r="E108" s="6"/>
      <c r="F108" s="6"/>
      <c r="G108" s="6"/>
      <c r="H108" s="6"/>
      <c r="I108" s="6"/>
      <c r="J108" s="6"/>
      <c r="K108" s="6"/>
      <c r="L108" s="6"/>
      <c r="M108" s="6"/>
      <c r="N108" s="132"/>
    </row>
    <row r="109" spans="1:14" ht="29.15" customHeight="1" x14ac:dyDescent="0.35">
      <c r="A109" s="6"/>
      <c r="B109" s="6"/>
      <c r="C109" s="6"/>
      <c r="D109" s="10" t="s">
        <v>5823</v>
      </c>
      <c r="E109" s="10" t="s">
        <v>5824</v>
      </c>
      <c r="F109" s="10" t="s">
        <v>5354</v>
      </c>
      <c r="G109" s="551" t="s">
        <v>5825</v>
      </c>
      <c r="H109" s="551"/>
      <c r="I109" s="10" t="s">
        <v>5809</v>
      </c>
      <c r="J109" s="6"/>
      <c r="K109" s="6"/>
      <c r="L109" s="6"/>
      <c r="M109" s="6"/>
      <c r="N109" s="132"/>
    </row>
    <row r="110" spans="1:14" x14ac:dyDescent="0.35">
      <c r="A110" s="6"/>
      <c r="B110" s="6"/>
      <c r="C110" s="246">
        <v>1</v>
      </c>
      <c r="D110" s="402"/>
      <c r="E110" s="215"/>
      <c r="F110" s="402"/>
      <c r="G110" s="540"/>
      <c r="H110" s="541"/>
      <c r="I110" s="320">
        <f>G110*CoverSheet!$C$33</f>
        <v>0</v>
      </c>
      <c r="J110" s="542" t="str">
        <f>IF(AND(K105&lt;10,SUM(G110:H119)&lt;&gt;J102),"As the entity has less than 10 executing venues, the value of orders is expected to match the figure reported in CA-EO-02. If this is not the case, kindly indicate in CA-REP-17.","")</f>
        <v/>
      </c>
      <c r="K110" s="542"/>
      <c r="L110" s="542"/>
      <c r="M110" s="6"/>
      <c r="N110" s="132"/>
    </row>
    <row r="111" spans="1:14" x14ac:dyDescent="0.35">
      <c r="A111" s="6"/>
      <c r="B111" s="6"/>
      <c r="C111" s="246">
        <v>2</v>
      </c>
      <c r="D111" s="402"/>
      <c r="E111" s="215"/>
      <c r="F111" s="402"/>
      <c r="G111" s="540"/>
      <c r="H111" s="541"/>
      <c r="I111" s="320">
        <f>G111*CoverSheet!$C$33</f>
        <v>0</v>
      </c>
      <c r="J111" s="542"/>
      <c r="K111" s="542"/>
      <c r="L111" s="542"/>
      <c r="M111" s="6"/>
      <c r="N111" s="132"/>
    </row>
    <row r="112" spans="1:14" x14ac:dyDescent="0.35">
      <c r="A112" s="6"/>
      <c r="B112" s="6"/>
      <c r="C112" s="246">
        <v>3</v>
      </c>
      <c r="D112" s="402"/>
      <c r="E112" s="215"/>
      <c r="F112" s="402"/>
      <c r="G112" s="540"/>
      <c r="H112" s="541"/>
      <c r="I112" s="320">
        <f>G112*CoverSheet!$C$33</f>
        <v>0</v>
      </c>
      <c r="J112" s="542"/>
      <c r="K112" s="542"/>
      <c r="L112" s="542"/>
      <c r="M112" s="6"/>
      <c r="N112" s="132"/>
    </row>
    <row r="113" spans="1:14" x14ac:dyDescent="0.35">
      <c r="A113" s="6"/>
      <c r="B113" s="6"/>
      <c r="C113" s="246">
        <v>4</v>
      </c>
      <c r="D113" s="402"/>
      <c r="E113" s="215"/>
      <c r="F113" s="402"/>
      <c r="G113" s="540"/>
      <c r="H113" s="541"/>
      <c r="I113" s="320">
        <f>G113*CoverSheet!$C$33</f>
        <v>0</v>
      </c>
      <c r="J113" s="542"/>
      <c r="K113" s="542"/>
      <c r="L113" s="542"/>
      <c r="M113" s="6"/>
      <c r="N113" s="132"/>
    </row>
    <row r="114" spans="1:14" x14ac:dyDescent="0.35">
      <c r="A114" s="6"/>
      <c r="B114" s="6"/>
      <c r="C114" s="246">
        <v>5</v>
      </c>
      <c r="D114" s="402"/>
      <c r="E114" s="215"/>
      <c r="F114" s="402"/>
      <c r="G114" s="540"/>
      <c r="H114" s="541"/>
      <c r="I114" s="320">
        <f>G114*CoverSheet!$C$33</f>
        <v>0</v>
      </c>
      <c r="J114" s="542"/>
      <c r="K114" s="542"/>
      <c r="L114" s="542"/>
      <c r="M114" s="6"/>
      <c r="N114" s="132"/>
    </row>
    <row r="115" spans="1:14" x14ac:dyDescent="0.35">
      <c r="A115" s="6"/>
      <c r="B115" s="6"/>
      <c r="C115" s="246">
        <v>6</v>
      </c>
      <c r="D115" s="402"/>
      <c r="E115" s="215"/>
      <c r="F115" s="402"/>
      <c r="G115" s="540"/>
      <c r="H115" s="541"/>
      <c r="I115" s="320">
        <f>G115*CoverSheet!$C$33</f>
        <v>0</v>
      </c>
      <c r="J115" s="542"/>
      <c r="K115" s="542"/>
      <c r="L115" s="542"/>
      <c r="M115" s="6"/>
      <c r="N115" s="132"/>
    </row>
    <row r="116" spans="1:14" x14ac:dyDescent="0.35">
      <c r="A116" s="6"/>
      <c r="B116" s="6"/>
      <c r="C116" s="246">
        <v>7</v>
      </c>
      <c r="D116" s="402"/>
      <c r="E116" s="215"/>
      <c r="F116" s="402"/>
      <c r="G116" s="540"/>
      <c r="H116" s="541"/>
      <c r="I116" s="320">
        <f>G116*CoverSheet!$C$33</f>
        <v>0</v>
      </c>
      <c r="J116" s="542"/>
      <c r="K116" s="542"/>
      <c r="L116" s="542"/>
      <c r="M116" s="6"/>
      <c r="N116" s="132"/>
    </row>
    <row r="117" spans="1:14" x14ac:dyDescent="0.35">
      <c r="A117" s="6"/>
      <c r="B117" s="6"/>
      <c r="C117" s="246">
        <v>8</v>
      </c>
      <c r="D117" s="402"/>
      <c r="E117" s="215"/>
      <c r="F117" s="402"/>
      <c r="G117" s="540"/>
      <c r="H117" s="541"/>
      <c r="I117" s="320">
        <f>G117*CoverSheet!$C$33</f>
        <v>0</v>
      </c>
      <c r="J117" s="542"/>
      <c r="K117" s="542"/>
      <c r="L117" s="542"/>
      <c r="M117" s="6"/>
      <c r="N117" s="132"/>
    </row>
    <row r="118" spans="1:14" x14ac:dyDescent="0.35">
      <c r="A118" s="6"/>
      <c r="B118" s="6"/>
      <c r="C118" s="246">
        <v>9</v>
      </c>
      <c r="D118" s="402"/>
      <c r="E118" s="215"/>
      <c r="F118" s="402"/>
      <c r="G118" s="540"/>
      <c r="H118" s="541"/>
      <c r="I118" s="320">
        <f>G118*CoverSheet!$C$33</f>
        <v>0</v>
      </c>
      <c r="J118" s="542"/>
      <c r="K118" s="542"/>
      <c r="L118" s="542"/>
      <c r="M118" s="6"/>
      <c r="N118" s="132"/>
    </row>
    <row r="119" spans="1:14" x14ac:dyDescent="0.35">
      <c r="A119" s="6"/>
      <c r="C119" s="246">
        <v>10</v>
      </c>
      <c r="D119" s="402"/>
      <c r="E119" s="215"/>
      <c r="F119" s="402"/>
      <c r="G119" s="540"/>
      <c r="H119" s="541"/>
      <c r="I119" s="320">
        <f>G119*CoverSheet!$C$33</f>
        <v>0</v>
      </c>
      <c r="J119" s="542"/>
      <c r="K119" s="542"/>
      <c r="L119" s="542"/>
      <c r="M119" s="6"/>
      <c r="N119" s="132"/>
    </row>
    <row r="120" spans="1:14" ht="7.4" customHeight="1" x14ac:dyDescent="0.35">
      <c r="A120" s="6"/>
      <c r="B120" s="6"/>
      <c r="C120" s="6"/>
      <c r="D120" s="6"/>
      <c r="E120" s="6"/>
      <c r="F120" s="6"/>
      <c r="G120" s="6"/>
      <c r="H120" s="6"/>
      <c r="I120" s="6"/>
      <c r="J120" s="6"/>
      <c r="K120" s="6"/>
      <c r="L120" s="6"/>
      <c r="M120" s="6"/>
      <c r="N120" s="132"/>
    </row>
    <row r="121" spans="1:14" ht="7.4" customHeight="1" x14ac:dyDescent="0.35">
      <c r="A121" s="78"/>
      <c r="B121" s="78"/>
      <c r="C121" s="78"/>
      <c r="D121" s="78"/>
      <c r="E121" s="78"/>
      <c r="F121" s="78"/>
      <c r="G121" s="78"/>
      <c r="H121" s="78"/>
      <c r="I121" s="78"/>
      <c r="J121" s="78"/>
      <c r="K121" s="78"/>
      <c r="L121" s="78"/>
      <c r="M121" s="78"/>
      <c r="N121" s="132"/>
    </row>
    <row r="122" spans="1:14" ht="7.4" customHeight="1" x14ac:dyDescent="0.35">
      <c r="A122" s="6"/>
      <c r="B122" s="6"/>
      <c r="C122" s="6"/>
      <c r="D122" s="6"/>
      <c r="E122" s="6"/>
      <c r="F122" s="6"/>
      <c r="G122" s="6"/>
      <c r="H122" s="6"/>
      <c r="I122" s="6"/>
      <c r="J122" s="6"/>
      <c r="K122" s="6"/>
      <c r="L122" s="6"/>
      <c r="M122" s="6"/>
      <c r="N122" s="132"/>
    </row>
    <row r="123" spans="1:14" ht="18.5" thickBot="1" x14ac:dyDescent="0.45">
      <c r="A123" s="6"/>
      <c r="B123" s="82"/>
      <c r="C123" s="140" t="s">
        <v>5826</v>
      </c>
      <c r="D123" s="82"/>
      <c r="E123" s="82"/>
      <c r="F123" s="82"/>
      <c r="G123" s="82"/>
      <c r="H123" s="82"/>
      <c r="I123" s="82"/>
      <c r="J123" s="82"/>
      <c r="K123" s="141"/>
      <c r="L123" s="141"/>
      <c r="M123" s="6"/>
      <c r="N123" s="132"/>
    </row>
    <row r="124" spans="1:14" ht="7.4" customHeight="1" x14ac:dyDescent="0.35">
      <c r="A124" s="6"/>
      <c r="B124" s="6"/>
      <c r="C124" s="6"/>
      <c r="D124" s="6"/>
      <c r="E124" s="6"/>
      <c r="F124" s="6"/>
      <c r="G124" s="6"/>
      <c r="H124" s="6"/>
      <c r="I124" s="6"/>
      <c r="J124" s="6"/>
      <c r="K124" s="6"/>
      <c r="L124" s="6"/>
      <c r="M124" s="6"/>
      <c r="N124" s="132"/>
    </row>
    <row r="125" spans="1:14" ht="14.5" customHeight="1" x14ac:dyDescent="0.35">
      <c r="A125" s="6"/>
      <c r="B125" s="6" t="s">
        <v>5827</v>
      </c>
      <c r="C125" s="468" t="s">
        <v>5828</v>
      </c>
      <c r="D125" s="468"/>
      <c r="E125" s="468"/>
      <c r="F125" s="468"/>
      <c r="G125" s="468"/>
      <c r="H125" s="468"/>
      <c r="I125" s="468"/>
      <c r="J125" s="88"/>
      <c r="K125" s="233"/>
      <c r="L125" s="6"/>
      <c r="M125" s="6" t="str">
        <f>IF(AND($F$17="yes",ISBLANK(K125)),"R",IF(AND($F$17&lt;&gt;"yes",K125&gt;0),"Y","G"))</f>
        <v>G</v>
      </c>
      <c r="N125" s="132"/>
    </row>
    <row r="126" spans="1:14" ht="7.4" customHeight="1" x14ac:dyDescent="0.35">
      <c r="A126" s="6"/>
      <c r="B126" s="6"/>
      <c r="C126" s="6"/>
      <c r="D126" s="6"/>
      <c r="E126" s="6"/>
      <c r="F126" s="6"/>
      <c r="G126" s="6"/>
      <c r="H126" s="6"/>
      <c r="I126" s="6"/>
      <c r="J126" s="6"/>
      <c r="K126" s="6"/>
      <c r="L126" s="6"/>
      <c r="M126" s="6"/>
      <c r="N126" s="132"/>
    </row>
    <row r="127" spans="1:14" x14ac:dyDescent="0.35">
      <c r="A127" s="6"/>
      <c r="B127" s="6"/>
      <c r="C127" s="6"/>
      <c r="D127" s="6"/>
      <c r="E127" s="6"/>
      <c r="F127" s="6"/>
      <c r="G127" s="497" t="s">
        <v>5829</v>
      </c>
      <c r="H127" s="497"/>
      <c r="I127" s="507" t="s">
        <v>5830</v>
      </c>
      <c r="J127" s="507"/>
      <c r="K127" s="507" t="s">
        <v>5831</v>
      </c>
      <c r="L127" s="507"/>
      <c r="M127" s="6"/>
      <c r="N127" s="132"/>
    </row>
    <row r="128" spans="1:14" x14ac:dyDescent="0.35">
      <c r="A128" s="6"/>
      <c r="B128" s="6" t="s">
        <v>5832</v>
      </c>
      <c r="C128" s="6" t="s">
        <v>5833</v>
      </c>
      <c r="D128" s="88"/>
      <c r="E128" s="6"/>
      <c r="F128" s="247">
        <v>1</v>
      </c>
      <c r="G128" s="473"/>
      <c r="H128" s="475"/>
      <c r="I128" s="473"/>
      <c r="J128" s="475"/>
      <c r="K128" s="473"/>
      <c r="L128" s="475"/>
      <c r="M128" s="6" t="str">
        <f>IF(OR(AND(K125&lt;=3,COUNTA(G128:H130)&lt;K125),AND(K125&gt;=3,COUNTA(G128:H130)&lt;&gt;3),COUNTA(G128:L130)&lt;&gt;3*COUNTA(G128:H130)),"R","G")</f>
        <v>G</v>
      </c>
      <c r="N128" s="132"/>
    </row>
    <row r="129" spans="1:14" x14ac:dyDescent="0.35">
      <c r="A129" s="6"/>
      <c r="B129" s="6"/>
      <c r="C129" s="6"/>
      <c r="D129" s="88"/>
      <c r="E129" s="6"/>
      <c r="F129" s="247">
        <v>2</v>
      </c>
      <c r="G129" s="482"/>
      <c r="H129" s="484"/>
      <c r="I129" s="473"/>
      <c r="J129" s="475"/>
      <c r="K129" s="473"/>
      <c r="L129" s="475"/>
      <c r="M129" s="6"/>
      <c r="N129" s="132"/>
    </row>
    <row r="130" spans="1:14" x14ac:dyDescent="0.35">
      <c r="A130" s="6"/>
      <c r="B130" s="6"/>
      <c r="C130" s="88"/>
      <c r="D130" s="88"/>
      <c r="E130" s="6"/>
      <c r="F130" s="247">
        <v>3</v>
      </c>
      <c r="G130" s="473"/>
      <c r="H130" s="475"/>
      <c r="I130" s="473"/>
      <c r="J130" s="475"/>
      <c r="K130" s="473"/>
      <c r="L130" s="475"/>
      <c r="M130" s="6"/>
      <c r="N130" s="132"/>
    </row>
    <row r="131" spans="1:14" ht="7.4" customHeight="1" x14ac:dyDescent="0.35">
      <c r="A131" s="6"/>
      <c r="B131" s="6"/>
      <c r="C131" s="6"/>
      <c r="D131" s="6"/>
      <c r="E131" s="6"/>
      <c r="F131" s="6"/>
      <c r="G131" s="6"/>
      <c r="H131" s="6"/>
      <c r="I131" s="6"/>
      <c r="J131" s="6"/>
      <c r="K131" s="6"/>
      <c r="L131" s="6"/>
      <c r="M131" s="6"/>
      <c r="N131" s="132"/>
    </row>
    <row r="132" spans="1:14" ht="14.5" customHeight="1" x14ac:dyDescent="0.35">
      <c r="A132" s="6"/>
      <c r="B132" s="6" t="s">
        <v>5834</v>
      </c>
      <c r="C132" s="6" t="s">
        <v>5835</v>
      </c>
      <c r="D132" s="6"/>
      <c r="E132" s="6"/>
      <c r="F132" s="6"/>
      <c r="G132" s="6"/>
      <c r="H132" s="6"/>
      <c r="I132" s="6"/>
      <c r="J132" s="6"/>
      <c r="K132" s="6"/>
      <c r="L132" s="6"/>
      <c r="M132" s="6"/>
      <c r="N132" s="132"/>
    </row>
    <row r="133" spans="1:14" ht="14.5" customHeight="1" x14ac:dyDescent="0.35">
      <c r="A133" s="6"/>
      <c r="B133" s="6"/>
      <c r="C133" s="544"/>
      <c r="D133" s="545"/>
      <c r="E133" s="545"/>
      <c r="F133" s="545"/>
      <c r="G133" s="545"/>
      <c r="H133" s="545"/>
      <c r="I133" s="545"/>
      <c r="J133" s="545"/>
      <c r="K133" s="546"/>
      <c r="L133" s="6"/>
      <c r="M133" s="6" t="str">
        <f>IF(AND(K125&gt;0,ISBLANK(C133)),"R",IF(AND(K125&lt;1,NOT(ISBLANK(C133))),"Y","G"))</f>
        <v>G</v>
      </c>
      <c r="N133" s="132"/>
    </row>
    <row r="134" spans="1:14" ht="14.5" customHeight="1" x14ac:dyDescent="0.35">
      <c r="A134" s="6"/>
      <c r="B134" s="6"/>
      <c r="C134" s="547"/>
      <c r="D134" s="548"/>
      <c r="E134" s="548"/>
      <c r="F134" s="548"/>
      <c r="G134" s="548"/>
      <c r="H134" s="548"/>
      <c r="I134" s="548"/>
      <c r="J134" s="548"/>
      <c r="K134" s="549"/>
      <c r="L134" s="6"/>
      <c r="M134" s="6"/>
      <c r="N134" s="132"/>
    </row>
    <row r="135" spans="1:14" ht="7.4" customHeight="1" x14ac:dyDescent="0.35">
      <c r="A135" s="6"/>
      <c r="B135" s="6"/>
      <c r="C135" s="6"/>
      <c r="D135" s="6"/>
      <c r="E135" s="6"/>
      <c r="F135" s="6"/>
      <c r="G135" s="6"/>
      <c r="H135" s="6"/>
      <c r="I135" s="6"/>
      <c r="J135" s="6"/>
      <c r="K135" s="6"/>
      <c r="L135" s="6"/>
      <c r="M135" s="6"/>
      <c r="N135" s="132"/>
    </row>
    <row r="136" spans="1:14" x14ac:dyDescent="0.35">
      <c r="A136" s="6"/>
      <c r="B136" s="6" t="s">
        <v>5836</v>
      </c>
      <c r="C136" s="6" t="s">
        <v>5837</v>
      </c>
      <c r="D136" s="6"/>
      <c r="E136" s="6"/>
      <c r="F136" s="6"/>
      <c r="G136" s="6"/>
      <c r="H136" s="6"/>
      <c r="I136" s="6"/>
      <c r="J136" s="6"/>
      <c r="K136" s="233"/>
      <c r="L136" s="6"/>
      <c r="M136" s="6" t="str">
        <f>IF(AND($F$17="yes",ISBLANK(K136)),"R",IF(AND($F$17&lt;&gt;"yes",NOT(ISBLANK(K136))),"Y","G"))</f>
        <v>G</v>
      </c>
      <c r="N136" s="132"/>
    </row>
    <row r="137" spans="1:14" ht="7.4" customHeight="1" x14ac:dyDescent="0.35">
      <c r="A137" s="6"/>
      <c r="B137" s="6"/>
      <c r="C137" s="6"/>
      <c r="D137" s="6"/>
      <c r="E137" s="6"/>
      <c r="F137" s="6"/>
      <c r="G137" s="6"/>
      <c r="H137" s="6"/>
      <c r="I137" s="6"/>
      <c r="J137" s="6"/>
      <c r="K137" s="6"/>
      <c r="L137" s="6"/>
      <c r="M137" s="6"/>
      <c r="N137" s="132"/>
    </row>
    <row r="138" spans="1:14" x14ac:dyDescent="0.35">
      <c r="A138" s="6"/>
      <c r="B138" s="6" t="s">
        <v>5838</v>
      </c>
      <c r="C138" s="6" t="s">
        <v>5839</v>
      </c>
      <c r="D138" s="6"/>
      <c r="E138" s="6"/>
      <c r="F138" s="6"/>
      <c r="G138" s="6"/>
      <c r="H138" s="6"/>
      <c r="I138" s="6"/>
      <c r="J138" s="6"/>
      <c r="K138" s="6"/>
      <c r="L138" s="6"/>
      <c r="M138" s="6"/>
      <c r="N138" s="132"/>
    </row>
    <row r="139" spans="1:14" x14ac:dyDescent="0.35">
      <c r="A139" s="6"/>
      <c r="B139" s="6"/>
      <c r="C139" s="544"/>
      <c r="D139" s="545"/>
      <c r="E139" s="545"/>
      <c r="F139" s="545"/>
      <c r="G139" s="545"/>
      <c r="H139" s="545"/>
      <c r="I139" s="545"/>
      <c r="J139" s="545"/>
      <c r="K139" s="546"/>
      <c r="L139" s="6"/>
      <c r="M139" s="6" t="str">
        <f>IF(AND($F$17="yes",K125&gt;0,ISBLANK(C139)),"R",IF(AND($F$17&lt;&gt;"yes",NOT(ISBLANK(C139))),"Y","G"))</f>
        <v>G</v>
      </c>
      <c r="N139" s="132"/>
    </row>
    <row r="140" spans="1:14" x14ac:dyDescent="0.35">
      <c r="A140" s="6"/>
      <c r="B140" s="6"/>
      <c r="C140" s="547"/>
      <c r="D140" s="548"/>
      <c r="E140" s="548"/>
      <c r="F140" s="548"/>
      <c r="G140" s="548"/>
      <c r="H140" s="548"/>
      <c r="I140" s="548"/>
      <c r="J140" s="548"/>
      <c r="K140" s="549"/>
      <c r="L140" s="6"/>
      <c r="M140" s="6"/>
      <c r="N140" s="132"/>
    </row>
    <row r="141" spans="1:14" ht="7.4" customHeight="1" x14ac:dyDescent="0.35">
      <c r="A141" s="6"/>
      <c r="B141" s="6"/>
      <c r="C141" s="6"/>
      <c r="D141" s="6"/>
      <c r="E141" s="6"/>
      <c r="F141" s="6"/>
      <c r="G141" s="6"/>
      <c r="H141" s="6"/>
      <c r="I141" s="6"/>
      <c r="J141" s="6"/>
      <c r="K141" s="6"/>
      <c r="L141" s="6"/>
      <c r="M141" s="6"/>
      <c r="N141" s="132"/>
    </row>
    <row r="142" spans="1:14" ht="7.4" customHeight="1" x14ac:dyDescent="0.35">
      <c r="A142" s="78"/>
      <c r="B142" s="78"/>
      <c r="C142" s="78"/>
      <c r="D142" s="78"/>
      <c r="E142" s="78"/>
      <c r="F142" s="78"/>
      <c r="G142" s="78"/>
      <c r="H142" s="78"/>
      <c r="I142" s="78"/>
      <c r="J142" s="78"/>
      <c r="K142" s="78"/>
      <c r="L142" s="78"/>
      <c r="M142" s="78"/>
      <c r="N142" s="132"/>
    </row>
    <row r="143" spans="1:14" ht="7.4" customHeight="1" x14ac:dyDescent="0.35">
      <c r="A143" s="6"/>
      <c r="B143" s="6"/>
      <c r="C143" s="6"/>
      <c r="D143" s="6"/>
      <c r="E143" s="6"/>
      <c r="F143" s="6"/>
      <c r="G143" s="6"/>
      <c r="H143" s="6"/>
      <c r="I143" s="6"/>
      <c r="J143" s="6"/>
      <c r="K143" s="6"/>
      <c r="L143" s="6"/>
      <c r="M143" s="6"/>
      <c r="N143" s="132"/>
    </row>
    <row r="144" spans="1:14" ht="18.5" thickBot="1" x14ac:dyDescent="0.45">
      <c r="A144" s="6"/>
      <c r="B144" s="82"/>
      <c r="C144" s="140" t="s">
        <v>5756</v>
      </c>
      <c r="D144" s="82"/>
      <c r="E144" s="82"/>
      <c r="F144" s="82"/>
      <c r="G144" s="82"/>
      <c r="H144" s="82"/>
      <c r="I144" s="82"/>
      <c r="J144" s="82"/>
      <c r="K144" s="141"/>
      <c r="L144" s="141"/>
      <c r="M144" s="6"/>
      <c r="N144" s="132"/>
    </row>
    <row r="145" spans="1:14" ht="7.4" customHeight="1" x14ac:dyDescent="0.35">
      <c r="A145" s="6"/>
      <c r="B145" s="6"/>
      <c r="C145" s="6"/>
      <c r="D145" s="6"/>
      <c r="E145" s="6"/>
      <c r="F145" s="6"/>
      <c r="G145" s="6"/>
      <c r="H145" s="6"/>
      <c r="I145" s="6"/>
      <c r="J145" s="6"/>
      <c r="K145" s="6"/>
      <c r="L145" s="6"/>
      <c r="M145" s="6"/>
      <c r="N145" s="132"/>
    </row>
    <row r="146" spans="1:14" x14ac:dyDescent="0.35">
      <c r="A146" s="6"/>
      <c r="B146" s="6"/>
      <c r="C146" s="6"/>
      <c r="D146" s="6"/>
      <c r="E146" s="6"/>
      <c r="F146" s="6"/>
      <c r="G146" s="6"/>
      <c r="H146" s="10" t="s">
        <v>298</v>
      </c>
      <c r="I146" s="10" t="s">
        <v>299</v>
      </c>
      <c r="J146" s="10" t="s">
        <v>300</v>
      </c>
      <c r="K146" s="10" t="s">
        <v>301</v>
      </c>
      <c r="L146" s="6"/>
      <c r="M146" s="6"/>
      <c r="N146" s="132"/>
    </row>
    <row r="147" spans="1:14" x14ac:dyDescent="0.35">
      <c r="A147" s="6"/>
      <c r="B147" s="6" t="s">
        <v>5840</v>
      </c>
      <c r="C147" s="6" t="s">
        <v>5841</v>
      </c>
      <c r="D147" s="6"/>
      <c r="E147" s="6"/>
      <c r="F147" s="6"/>
      <c r="G147" s="6"/>
      <c r="H147" s="35"/>
      <c r="I147" s="34"/>
      <c r="J147" s="34"/>
      <c r="K147" s="319">
        <f>SUM(H147:J147)</f>
        <v>0</v>
      </c>
      <c r="L147" s="6"/>
      <c r="M147" s="6" t="str">
        <f>IF(AND(F18="yes",COUNTA(H147:J147)=0),"R",IF(OR(AND(F18="no",K147&gt;0),AND(F18="yes",K147=0)),"Y","G"))</f>
        <v>G</v>
      </c>
      <c r="N147" s="132"/>
    </row>
    <row r="148" spans="1:14" ht="7.4" customHeight="1" x14ac:dyDescent="0.35">
      <c r="A148" s="6"/>
      <c r="B148" s="6"/>
      <c r="C148" s="6"/>
      <c r="D148" s="6"/>
      <c r="E148" s="6"/>
      <c r="F148" s="6"/>
      <c r="G148" s="6"/>
      <c r="H148" s="6"/>
      <c r="I148" s="6"/>
      <c r="J148" s="6"/>
      <c r="K148" s="6"/>
      <c r="L148" s="6"/>
      <c r="M148" s="6"/>
      <c r="N148" s="132"/>
    </row>
    <row r="149" spans="1:14" x14ac:dyDescent="0.35">
      <c r="A149" s="6"/>
      <c r="B149" s="6" t="s">
        <v>5842</v>
      </c>
      <c r="C149" s="6" t="s">
        <v>5843</v>
      </c>
      <c r="D149" s="6"/>
      <c r="E149" s="6"/>
      <c r="F149" s="6"/>
      <c r="G149" s="57">
        <f>CoverSheet!$C$31</f>
        <v>0</v>
      </c>
      <c r="H149" s="35"/>
      <c r="I149" s="34"/>
      <c r="J149" s="34"/>
      <c r="K149" s="281">
        <f>SUM(H149:J149)</f>
        <v>0</v>
      </c>
      <c r="L149" s="6"/>
      <c r="M149" s="6" t="str">
        <f>IF(AND(K147&gt;0,COUNTA(H149:J149)=0),"R",IF(OR(AND(K147&gt;0,NOT(K149&gt;K147)),AND(K147=0,K149&lt;&gt;0),K149&lt;K147),"Y","G"))</f>
        <v>G</v>
      </c>
      <c r="N149" s="132"/>
    </row>
    <row r="150" spans="1:14" x14ac:dyDescent="0.35">
      <c r="A150" s="6"/>
      <c r="B150" s="6"/>
      <c r="C150" s="6"/>
      <c r="D150" s="6"/>
      <c r="E150" s="6"/>
      <c r="F150" s="6"/>
      <c r="G150" s="57" t="s">
        <v>5351</v>
      </c>
      <c r="H150" s="281">
        <f>H149*CoverSheet!$C$33</f>
        <v>0</v>
      </c>
      <c r="I150" s="281">
        <f>I149*CoverSheet!$C$33</f>
        <v>0</v>
      </c>
      <c r="J150" s="281">
        <f>J149*CoverSheet!$C$33</f>
        <v>0</v>
      </c>
      <c r="K150" s="281">
        <f>K149*CoverSheet!$C$33</f>
        <v>0</v>
      </c>
      <c r="L150" s="6"/>
      <c r="M150" s="6"/>
      <c r="N150" s="132"/>
    </row>
    <row r="151" spans="1:14" ht="7.4" customHeight="1" x14ac:dyDescent="0.35">
      <c r="A151" s="6"/>
      <c r="B151" s="6"/>
      <c r="C151" s="6"/>
      <c r="D151" s="6"/>
      <c r="E151" s="6"/>
      <c r="F151" s="6"/>
      <c r="G151" s="6"/>
      <c r="H151" s="6"/>
      <c r="I151" s="6"/>
      <c r="J151" s="6"/>
      <c r="K151" s="6"/>
      <c r="L151" s="6"/>
      <c r="M151" s="6"/>
      <c r="N151" s="132"/>
    </row>
    <row r="152" spans="1:14" x14ac:dyDescent="0.35">
      <c r="A152" s="6"/>
      <c r="B152" s="6" t="s">
        <v>5844</v>
      </c>
      <c r="C152" s="6" t="s">
        <v>5845</v>
      </c>
      <c r="D152" s="6"/>
      <c r="E152" s="6"/>
      <c r="F152" s="6"/>
      <c r="G152" s="6"/>
      <c r="H152" s="6"/>
      <c r="I152" s="6"/>
      <c r="J152" s="6"/>
      <c r="K152" s="6"/>
      <c r="L152" s="6"/>
      <c r="M152" s="6" t="str">
        <f>IF(OR(AND(K149&gt;0,COUNTA(D154:D163)=0),COUNTA(E154:G163)&lt;&gt;2*COUNTA(D154:D163)),"R",IF(OR(AND(COUNTA(D154:D163)&lt;&gt;10,SUM(F154:G163)&lt;&gt;K149),SUM(F154:G163)&gt;K149),"Y","G"))</f>
        <v>G</v>
      </c>
      <c r="N152" s="132"/>
    </row>
    <row r="153" spans="1:14" ht="30" customHeight="1" x14ac:dyDescent="0.35">
      <c r="A153" s="6"/>
      <c r="B153" s="6"/>
      <c r="D153" s="10" t="s">
        <v>5846</v>
      </c>
      <c r="E153" s="10" t="s">
        <v>5354</v>
      </c>
      <c r="F153" s="551" t="s">
        <v>5847</v>
      </c>
      <c r="G153" s="551"/>
      <c r="H153" s="10" t="s">
        <v>5809</v>
      </c>
      <c r="I153" s="6"/>
      <c r="J153" s="6"/>
      <c r="K153" s="6"/>
      <c r="L153" s="6"/>
      <c r="M153" s="6"/>
      <c r="N153" s="132"/>
    </row>
    <row r="154" spans="1:14" x14ac:dyDescent="0.35">
      <c r="A154" s="6"/>
      <c r="B154" s="6"/>
      <c r="C154" s="246">
        <v>1</v>
      </c>
      <c r="D154" s="417"/>
      <c r="E154" s="389"/>
      <c r="F154" s="540"/>
      <c r="G154" s="541"/>
      <c r="H154" s="320">
        <f>F154*CoverSheet!$C$33</f>
        <v>0</v>
      </c>
      <c r="I154" s="6"/>
      <c r="J154" s="6"/>
      <c r="K154" s="6"/>
      <c r="L154" s="6"/>
      <c r="M154" s="6"/>
      <c r="N154" s="132"/>
    </row>
    <row r="155" spans="1:14" x14ac:dyDescent="0.35">
      <c r="A155" s="6"/>
      <c r="B155" s="6"/>
      <c r="C155" s="246">
        <v>2</v>
      </c>
      <c r="D155" s="402"/>
      <c r="E155" s="389"/>
      <c r="F155" s="540"/>
      <c r="G155" s="541"/>
      <c r="H155" s="320">
        <f>F155*CoverSheet!$C$33</f>
        <v>0</v>
      </c>
      <c r="I155" s="6"/>
      <c r="J155" s="6"/>
      <c r="K155" s="6"/>
      <c r="L155" s="6"/>
      <c r="M155" s="6"/>
      <c r="N155" s="132"/>
    </row>
    <row r="156" spans="1:14" x14ac:dyDescent="0.35">
      <c r="A156" s="6"/>
      <c r="B156" s="6"/>
      <c r="C156" s="246">
        <v>3</v>
      </c>
      <c r="D156" s="402"/>
      <c r="E156" s="389"/>
      <c r="F156" s="540"/>
      <c r="G156" s="541"/>
      <c r="H156" s="320">
        <f>F156*CoverSheet!$C$33</f>
        <v>0</v>
      </c>
      <c r="I156" s="6"/>
      <c r="J156" s="6"/>
      <c r="K156" s="6"/>
      <c r="L156" s="6"/>
      <c r="M156" s="6"/>
      <c r="N156" s="132"/>
    </row>
    <row r="157" spans="1:14" x14ac:dyDescent="0.35">
      <c r="A157" s="6"/>
      <c r="B157" s="6"/>
      <c r="C157" s="246">
        <v>4</v>
      </c>
      <c r="D157" s="402"/>
      <c r="E157" s="389"/>
      <c r="F157" s="540"/>
      <c r="G157" s="541"/>
      <c r="H157" s="320">
        <f>F157*CoverSheet!$C$33</f>
        <v>0</v>
      </c>
      <c r="I157" s="6"/>
      <c r="J157" s="6"/>
      <c r="K157" s="6"/>
      <c r="L157" s="6"/>
      <c r="M157" s="6"/>
      <c r="N157" s="132"/>
    </row>
    <row r="158" spans="1:14" x14ac:dyDescent="0.35">
      <c r="A158" s="6"/>
      <c r="B158" s="6"/>
      <c r="C158" s="246">
        <v>5</v>
      </c>
      <c r="D158" s="402"/>
      <c r="E158" s="389"/>
      <c r="F158" s="540"/>
      <c r="G158" s="541"/>
      <c r="H158" s="320">
        <f>F158*CoverSheet!$C$33</f>
        <v>0</v>
      </c>
      <c r="I158" s="6"/>
      <c r="J158" s="6"/>
      <c r="K158" s="6"/>
      <c r="L158" s="6"/>
      <c r="M158" s="6"/>
      <c r="N158" s="132"/>
    </row>
    <row r="159" spans="1:14" x14ac:dyDescent="0.35">
      <c r="A159" s="6"/>
      <c r="B159" s="6"/>
      <c r="C159" s="246">
        <v>6</v>
      </c>
      <c r="D159" s="402"/>
      <c r="E159" s="389"/>
      <c r="F159" s="540"/>
      <c r="G159" s="541"/>
      <c r="H159" s="320">
        <f>F159*CoverSheet!$C$33</f>
        <v>0</v>
      </c>
      <c r="I159" s="6"/>
      <c r="J159" s="6"/>
      <c r="K159" s="6"/>
      <c r="L159" s="6"/>
      <c r="M159" s="6"/>
      <c r="N159" s="132"/>
    </row>
    <row r="160" spans="1:14" x14ac:dyDescent="0.35">
      <c r="A160" s="6"/>
      <c r="B160" s="6"/>
      <c r="C160" s="246">
        <v>7</v>
      </c>
      <c r="D160" s="402"/>
      <c r="E160" s="389"/>
      <c r="F160" s="540"/>
      <c r="G160" s="541"/>
      <c r="H160" s="320">
        <f>F160*CoverSheet!$C$33</f>
        <v>0</v>
      </c>
      <c r="I160" s="6"/>
      <c r="J160" s="6"/>
      <c r="K160" s="6"/>
      <c r="L160" s="6"/>
      <c r="M160" s="6"/>
      <c r="N160" s="132"/>
    </row>
    <row r="161" spans="1:14" x14ac:dyDescent="0.35">
      <c r="A161" s="6"/>
      <c r="B161" s="6"/>
      <c r="C161" s="246">
        <v>8</v>
      </c>
      <c r="D161" s="402"/>
      <c r="E161" s="389"/>
      <c r="F161" s="540"/>
      <c r="G161" s="541"/>
      <c r="H161" s="320">
        <f>F161*CoverSheet!$C$33</f>
        <v>0</v>
      </c>
      <c r="I161" s="6"/>
      <c r="J161" s="6"/>
      <c r="K161" s="6"/>
      <c r="L161" s="6"/>
      <c r="M161" s="6"/>
      <c r="N161" s="132"/>
    </row>
    <row r="162" spans="1:14" x14ac:dyDescent="0.35">
      <c r="A162" s="6"/>
      <c r="B162" s="6"/>
      <c r="C162" s="246">
        <v>9</v>
      </c>
      <c r="D162" s="402"/>
      <c r="E162" s="389"/>
      <c r="F162" s="540"/>
      <c r="G162" s="541"/>
      <c r="H162" s="320">
        <f>F162*CoverSheet!$C$33</f>
        <v>0</v>
      </c>
      <c r="I162" s="6"/>
      <c r="J162" s="6"/>
      <c r="K162" s="6"/>
      <c r="L162" s="6"/>
      <c r="M162" s="6"/>
      <c r="N162" s="132"/>
    </row>
    <row r="163" spans="1:14" x14ac:dyDescent="0.35">
      <c r="A163" s="6"/>
      <c r="B163" s="6"/>
      <c r="C163" s="246">
        <v>10</v>
      </c>
      <c r="D163" s="402"/>
      <c r="E163" s="389"/>
      <c r="F163" s="540"/>
      <c r="G163" s="541"/>
      <c r="H163" s="320">
        <f>F163*CoverSheet!$C$33</f>
        <v>0</v>
      </c>
      <c r="I163" s="6"/>
      <c r="J163" s="6"/>
      <c r="K163" s="6"/>
      <c r="L163" s="6"/>
      <c r="M163" s="6"/>
      <c r="N163" s="132"/>
    </row>
    <row r="164" spans="1:14" ht="7.4" customHeight="1" x14ac:dyDescent="0.35">
      <c r="A164" s="6"/>
      <c r="B164" s="6"/>
      <c r="C164" s="6"/>
      <c r="D164" s="6"/>
      <c r="E164" s="6"/>
      <c r="F164" s="6"/>
      <c r="G164" s="6"/>
      <c r="H164" s="6"/>
      <c r="I164" s="6"/>
      <c r="J164" s="6"/>
      <c r="K164" s="6"/>
      <c r="L164" s="6"/>
      <c r="M164" s="6"/>
      <c r="N164" s="132"/>
    </row>
    <row r="165" spans="1:14" ht="7.4" customHeight="1" x14ac:dyDescent="0.35">
      <c r="A165" s="78"/>
      <c r="B165" s="78"/>
      <c r="C165" s="78"/>
      <c r="D165" s="78"/>
      <c r="E165" s="78"/>
      <c r="F165" s="78"/>
      <c r="G165" s="78"/>
      <c r="H165" s="78"/>
      <c r="I165" s="78"/>
      <c r="J165" s="78"/>
      <c r="K165" s="78"/>
      <c r="L165" s="78"/>
      <c r="M165" s="78"/>
      <c r="N165" s="132"/>
    </row>
    <row r="166" spans="1:14" ht="7.4" customHeight="1" x14ac:dyDescent="0.35">
      <c r="A166" s="6"/>
      <c r="B166" s="6"/>
      <c r="C166" s="6"/>
      <c r="D166" s="6"/>
      <c r="E166" s="6"/>
      <c r="F166" s="6"/>
      <c r="G166" s="6"/>
      <c r="H166" s="6"/>
      <c r="I166" s="6"/>
      <c r="J166" s="6"/>
      <c r="K166" s="6"/>
      <c r="L166" s="6"/>
      <c r="M166" s="6"/>
      <c r="N166" s="132"/>
    </row>
    <row r="167" spans="1:14" ht="18.5" thickBot="1" x14ac:dyDescent="0.45">
      <c r="A167" s="6"/>
      <c r="B167" s="82"/>
      <c r="C167" s="140" t="s">
        <v>5758</v>
      </c>
      <c r="D167" s="82"/>
      <c r="E167" s="82"/>
      <c r="F167" s="82"/>
      <c r="G167" s="82"/>
      <c r="H167" s="82"/>
      <c r="I167" s="82"/>
      <c r="J167" s="82"/>
      <c r="K167" s="141"/>
      <c r="L167" s="141"/>
      <c r="M167" s="6"/>
      <c r="N167" s="132"/>
    </row>
    <row r="168" spans="1:14" ht="7.4" customHeight="1" x14ac:dyDescent="0.35">
      <c r="A168" s="6"/>
      <c r="B168" s="6"/>
      <c r="C168" s="6"/>
      <c r="D168" s="6"/>
      <c r="E168" s="6"/>
      <c r="F168" s="6"/>
      <c r="G168" s="6"/>
      <c r="H168" s="6"/>
      <c r="I168" s="6"/>
      <c r="J168" s="6"/>
      <c r="K168" s="6"/>
      <c r="L168" s="6"/>
      <c r="M168" s="6"/>
      <c r="N168" s="132"/>
    </row>
    <row r="169" spans="1:14" x14ac:dyDescent="0.35">
      <c r="A169" s="6"/>
      <c r="B169" s="6"/>
      <c r="C169" s="6"/>
      <c r="D169" s="6"/>
      <c r="E169" s="6"/>
      <c r="F169" s="6"/>
      <c r="G169" s="6"/>
      <c r="H169" s="10" t="s">
        <v>298</v>
      </c>
      <c r="I169" s="10" t="s">
        <v>299</v>
      </c>
      <c r="J169" s="10" t="s">
        <v>300</v>
      </c>
      <c r="K169" s="10" t="s">
        <v>301</v>
      </c>
      <c r="L169" s="6"/>
      <c r="M169" s="6"/>
      <c r="N169" s="132"/>
    </row>
    <row r="170" spans="1:14" x14ac:dyDescent="0.35">
      <c r="A170" s="6"/>
      <c r="B170" s="6" t="s">
        <v>5848</v>
      </c>
      <c r="C170" s="6" t="s">
        <v>5849</v>
      </c>
      <c r="D170" s="6"/>
      <c r="E170" s="6"/>
      <c r="F170" s="559"/>
      <c r="G170" s="559"/>
      <c r="H170" s="35"/>
      <c r="I170" s="34"/>
      <c r="J170" s="34"/>
      <c r="K170" s="281">
        <f>SUM(H170:J170)</f>
        <v>0</v>
      </c>
      <c r="L170" s="6"/>
      <c r="M170" s="6" t="str">
        <f>IF(AND(F19="yes",COUNTA(H170:J170)=0),"R",IF(OR(AND(F19="no",K170&gt;0),AND(F19="yes",K170=0)),"Y","G"))</f>
        <v>G</v>
      </c>
      <c r="N170" s="132"/>
    </row>
    <row r="171" spans="1:14" ht="7.4" customHeight="1" x14ac:dyDescent="0.35">
      <c r="A171" s="6"/>
      <c r="B171" s="6"/>
      <c r="C171" s="6"/>
      <c r="D171" s="6"/>
      <c r="E171" s="6"/>
      <c r="F171" s="6"/>
      <c r="G171" s="6"/>
      <c r="H171" s="6"/>
      <c r="I171" s="6"/>
      <c r="J171" s="6"/>
      <c r="K171" s="6"/>
      <c r="L171" s="6"/>
      <c r="M171" s="6"/>
      <c r="N171" s="132"/>
    </row>
    <row r="172" spans="1:14" ht="7.4" customHeight="1" x14ac:dyDescent="0.35">
      <c r="A172" s="78"/>
      <c r="B172" s="78"/>
      <c r="C172" s="78"/>
      <c r="D172" s="78"/>
      <c r="E172" s="78"/>
      <c r="F172" s="78"/>
      <c r="G172" s="78"/>
      <c r="H172" s="78"/>
      <c r="I172" s="78"/>
      <c r="J172" s="78"/>
      <c r="K172" s="78"/>
      <c r="L172" s="78"/>
      <c r="M172" s="78"/>
      <c r="N172" s="132"/>
    </row>
    <row r="173" spans="1:14" ht="7.4" customHeight="1" x14ac:dyDescent="0.35">
      <c r="A173" s="6"/>
      <c r="B173" s="6"/>
      <c r="C173" s="6"/>
      <c r="D173" s="6"/>
      <c r="E173" s="6"/>
      <c r="F173" s="6"/>
      <c r="G173" s="6"/>
      <c r="H173" s="6"/>
      <c r="I173" s="6"/>
      <c r="J173" s="6"/>
      <c r="K173" s="6"/>
      <c r="L173" s="6"/>
      <c r="M173" s="6"/>
      <c r="N173" s="132"/>
    </row>
    <row r="174" spans="1:14" ht="18.5" thickBot="1" x14ac:dyDescent="0.45">
      <c r="A174" s="6"/>
      <c r="B174" s="82"/>
      <c r="C174" s="140" t="s">
        <v>5760</v>
      </c>
      <c r="D174" s="82"/>
      <c r="E174" s="82"/>
      <c r="F174" s="82"/>
      <c r="G174" s="82"/>
      <c r="H174" s="82"/>
      <c r="I174" s="82"/>
      <c r="J174" s="82"/>
      <c r="K174" s="141"/>
      <c r="L174" s="141"/>
      <c r="M174" s="6"/>
      <c r="N174" s="132"/>
    </row>
    <row r="175" spans="1:14" ht="7.4" customHeight="1" x14ac:dyDescent="0.35">
      <c r="A175" s="6"/>
      <c r="B175" s="6"/>
      <c r="C175" s="6"/>
      <c r="D175" s="6"/>
      <c r="E175" s="6"/>
      <c r="F175" s="6"/>
      <c r="G175" s="6"/>
      <c r="H175" s="6"/>
      <c r="I175" s="6"/>
      <c r="J175" s="6"/>
      <c r="K175" s="6"/>
      <c r="L175" s="6"/>
      <c r="M175" s="6"/>
      <c r="N175" s="132"/>
    </row>
    <row r="176" spans="1:14" ht="14.5" customHeight="1" x14ac:dyDescent="0.35">
      <c r="A176" s="6"/>
      <c r="B176" s="6"/>
      <c r="C176" s="6"/>
      <c r="D176" s="6"/>
      <c r="E176" s="6"/>
      <c r="F176" s="6"/>
      <c r="G176" s="6"/>
      <c r="H176" s="10" t="s">
        <v>298</v>
      </c>
      <c r="I176" s="10" t="s">
        <v>299</v>
      </c>
      <c r="J176" s="10" t="s">
        <v>300</v>
      </c>
      <c r="K176" s="10" t="s">
        <v>301</v>
      </c>
      <c r="L176" s="6"/>
      <c r="M176" s="6"/>
      <c r="N176" s="132"/>
    </row>
    <row r="177" spans="1:14" ht="14.5" customHeight="1" x14ac:dyDescent="0.35">
      <c r="A177" s="6"/>
      <c r="B177" s="6" t="s">
        <v>5850</v>
      </c>
      <c r="C177" s="6" t="s">
        <v>5851</v>
      </c>
      <c r="D177" s="6"/>
      <c r="E177" s="6"/>
      <c r="F177" s="6"/>
      <c r="G177" s="6"/>
      <c r="H177" s="35"/>
      <c r="I177" s="34"/>
      <c r="J177" s="34"/>
      <c r="K177" s="281">
        <f>SUM(H177:J177)</f>
        <v>0</v>
      </c>
      <c r="L177" s="6"/>
      <c r="M177" s="6" t="str">
        <f>IF(AND(F20="yes",COUNTA(H177:J177)=0),"R",IF(OR(AND(F20="no",K177&gt;0),AND(F20="yes",K177=0)),"Y","G"))</f>
        <v>G</v>
      </c>
      <c r="N177" s="132"/>
    </row>
    <row r="178" spans="1:14" ht="7.4" customHeight="1" x14ac:dyDescent="0.35">
      <c r="A178" s="6"/>
      <c r="B178" s="6"/>
      <c r="C178" s="6"/>
      <c r="D178" s="6"/>
      <c r="E178" s="6"/>
      <c r="F178" s="6"/>
      <c r="G178" s="6"/>
      <c r="H178" s="10"/>
      <c r="I178" s="10"/>
      <c r="J178" s="10"/>
      <c r="K178" s="10"/>
      <c r="L178" s="6"/>
      <c r="M178" s="6"/>
      <c r="N178" s="132"/>
    </row>
    <row r="179" spans="1:14" x14ac:dyDescent="0.35">
      <c r="A179" s="6"/>
      <c r="B179" s="6" t="s">
        <v>5852</v>
      </c>
      <c r="C179" s="6" t="s">
        <v>5853</v>
      </c>
      <c r="D179" s="6"/>
      <c r="E179" s="6"/>
      <c r="F179" s="6"/>
      <c r="G179" s="57">
        <f>CoverSheet!$C$31</f>
        <v>0</v>
      </c>
      <c r="H179" s="35"/>
      <c r="I179" s="34"/>
      <c r="J179" s="34"/>
      <c r="K179" s="281">
        <f>SUM(H179:J179)</f>
        <v>0</v>
      </c>
      <c r="L179" s="6"/>
      <c r="M179" s="6" t="str">
        <f>IF(AND(K177&gt;0,COUNTA(H179:J179)=0),"R",IF(OR(AND(K177&gt;0,NOT(K179&gt;K177)),AND(K177=0,K179&lt;&gt;0),K179&lt;K177),"Y","G"))</f>
        <v>G</v>
      </c>
      <c r="N179" s="132"/>
    </row>
    <row r="180" spans="1:14" x14ac:dyDescent="0.35">
      <c r="A180" s="6"/>
      <c r="B180" s="6"/>
      <c r="C180" s="6"/>
      <c r="D180" s="6"/>
      <c r="E180" s="6"/>
      <c r="F180" s="6"/>
      <c r="G180" s="57" t="s">
        <v>5351</v>
      </c>
      <c r="H180" s="319">
        <f>H179*CoverSheet!$C$33</f>
        <v>0</v>
      </c>
      <c r="I180" s="319">
        <f>I179*CoverSheet!$C$33</f>
        <v>0</v>
      </c>
      <c r="J180" s="319">
        <f>J179*CoverSheet!$C$33</f>
        <v>0</v>
      </c>
      <c r="K180" s="319">
        <f>K179*CoverSheet!$C$33</f>
        <v>0</v>
      </c>
      <c r="L180" s="6"/>
      <c r="M180" s="6"/>
      <c r="N180" s="132"/>
    </row>
    <row r="181" spans="1:14" ht="7.4" customHeight="1" x14ac:dyDescent="0.35">
      <c r="A181" s="6"/>
      <c r="B181" s="6"/>
      <c r="C181" s="6"/>
      <c r="D181" s="6"/>
      <c r="E181" s="6"/>
      <c r="F181" s="6"/>
      <c r="G181" s="6"/>
      <c r="H181" s="6"/>
      <c r="I181" s="6"/>
      <c r="J181" s="6"/>
      <c r="K181" s="6"/>
      <c r="L181" s="6"/>
      <c r="M181" s="6"/>
      <c r="N181" s="132"/>
    </row>
    <row r="182" spans="1:14" ht="14.5" customHeight="1" x14ac:dyDescent="0.35">
      <c r="A182" s="6"/>
      <c r="B182" s="6" t="s">
        <v>5854</v>
      </c>
      <c r="C182" s="6" t="s">
        <v>5855</v>
      </c>
      <c r="D182" s="6"/>
      <c r="E182" s="6"/>
      <c r="F182" s="6"/>
      <c r="G182" s="6"/>
      <c r="H182" s="6"/>
      <c r="I182" s="6"/>
      <c r="J182" s="6"/>
      <c r="K182" s="407"/>
      <c r="L182" s="6"/>
      <c r="M182" s="6" t="str">
        <f>IF(AND(F20="yes",ISBLANK(K182)),"R","G")</f>
        <v>G</v>
      </c>
      <c r="N182" s="132"/>
    </row>
    <row r="183" spans="1:14" ht="7.4" customHeight="1" x14ac:dyDescent="0.35">
      <c r="A183" s="6"/>
      <c r="B183" s="6"/>
      <c r="C183" s="6"/>
      <c r="D183" s="6"/>
      <c r="E183" s="6"/>
      <c r="F183" s="6"/>
      <c r="G183" s="6"/>
      <c r="H183" s="6"/>
      <c r="I183" s="6"/>
      <c r="J183" s="6"/>
      <c r="K183" s="6"/>
      <c r="L183" s="6"/>
      <c r="M183" s="6"/>
      <c r="N183" s="132"/>
    </row>
    <row r="184" spans="1:14" ht="14.5" customHeight="1" x14ac:dyDescent="0.35">
      <c r="A184" s="6"/>
      <c r="B184" s="6" t="s">
        <v>5856</v>
      </c>
      <c r="C184" s="6" t="s">
        <v>5857</v>
      </c>
      <c r="D184" s="6"/>
      <c r="E184" s="6"/>
      <c r="F184" s="6"/>
      <c r="G184" s="10" t="s">
        <v>5858</v>
      </c>
      <c r="H184" s="6"/>
      <c r="I184" s="10" t="s">
        <v>5831</v>
      </c>
      <c r="J184" s="6"/>
      <c r="K184" s="391" t="s">
        <v>5859</v>
      </c>
      <c r="L184" s="33"/>
      <c r="M184" s="6" t="str">
        <f>IF(OR(AND(F20="yes",COUNTA(G185:H189)=0),COUNTA(I185:J189)&lt;&gt;COUNTA(G185:H189),COUNTA(K185:L189)&lt;&gt;SUM(COUNTIF(G185:H189,"Other"),COUNTIF(G185:H189,"USD Denominated Stablecoin"),COUNTIF(G185:H189,"EUR Denominated Stablecoin"))),"R","G")</f>
        <v>G</v>
      </c>
      <c r="N184" s="132"/>
    </row>
    <row r="185" spans="1:14" ht="14.5" customHeight="1" x14ac:dyDescent="0.35">
      <c r="A185" s="6"/>
      <c r="B185" s="6"/>
      <c r="C185" s="18" t="s">
        <v>5860</v>
      </c>
      <c r="D185" s="6"/>
      <c r="E185" s="6"/>
      <c r="F185" s="246">
        <v>1</v>
      </c>
      <c r="G185" s="540"/>
      <c r="H185" s="541"/>
      <c r="I185" s="540"/>
      <c r="J185" s="541"/>
      <c r="K185" s="543"/>
      <c r="L185" s="543"/>
      <c r="M185" s="6"/>
      <c r="N185" s="132"/>
    </row>
    <row r="186" spans="1:14" ht="14.5" customHeight="1" x14ac:dyDescent="0.35">
      <c r="A186" s="6"/>
      <c r="B186" s="6"/>
      <c r="C186" s="6"/>
      <c r="D186" s="6"/>
      <c r="E186" s="6"/>
      <c r="F186" s="246">
        <v>2</v>
      </c>
      <c r="G186" s="540"/>
      <c r="H186" s="541"/>
      <c r="I186" s="540"/>
      <c r="J186" s="541"/>
      <c r="K186" s="543"/>
      <c r="L186" s="543"/>
      <c r="M186" s="6"/>
      <c r="N186" s="132"/>
    </row>
    <row r="187" spans="1:14" ht="14.5" customHeight="1" x14ac:dyDescent="0.35">
      <c r="A187" s="6"/>
      <c r="B187" s="6"/>
      <c r="C187" s="6"/>
      <c r="D187" s="6"/>
      <c r="E187" s="6"/>
      <c r="F187" s="246">
        <v>3</v>
      </c>
      <c r="G187" s="540"/>
      <c r="H187" s="541"/>
      <c r="I187" s="540"/>
      <c r="J187" s="541"/>
      <c r="K187" s="543"/>
      <c r="L187" s="543"/>
      <c r="M187" s="6"/>
      <c r="N187" s="132"/>
    </row>
    <row r="188" spans="1:14" ht="14.5" customHeight="1" x14ac:dyDescent="0.35">
      <c r="A188" s="6"/>
      <c r="B188" s="6"/>
      <c r="C188" s="6"/>
      <c r="D188" s="6"/>
      <c r="E188" s="6"/>
      <c r="F188" s="246">
        <v>4</v>
      </c>
      <c r="G188" s="540"/>
      <c r="H188" s="541"/>
      <c r="I188" s="540"/>
      <c r="J188" s="541"/>
      <c r="K188" s="543"/>
      <c r="L188" s="543"/>
      <c r="M188" s="6"/>
      <c r="N188" s="132"/>
    </row>
    <row r="189" spans="1:14" ht="14.5" customHeight="1" x14ac:dyDescent="0.35">
      <c r="A189" s="6"/>
      <c r="B189" s="6"/>
      <c r="C189" s="6"/>
      <c r="D189" s="6"/>
      <c r="E189" s="6"/>
      <c r="F189" s="246">
        <v>5</v>
      </c>
      <c r="G189" s="540"/>
      <c r="H189" s="541"/>
      <c r="I189" s="540"/>
      <c r="J189" s="541"/>
      <c r="K189" s="543"/>
      <c r="L189" s="543"/>
      <c r="M189" s="6"/>
      <c r="N189" s="132"/>
    </row>
    <row r="190" spans="1:14" ht="7.4" customHeight="1" x14ac:dyDescent="0.35">
      <c r="A190" s="6"/>
      <c r="B190" s="6"/>
      <c r="C190" s="6"/>
      <c r="D190" s="6"/>
      <c r="E190" s="6"/>
      <c r="F190" s="6"/>
      <c r="G190" s="6"/>
      <c r="H190" s="6"/>
      <c r="I190" s="6"/>
      <c r="J190" s="6"/>
      <c r="K190" s="6"/>
      <c r="L190" s="6"/>
      <c r="M190" s="6"/>
      <c r="N190" s="132"/>
    </row>
    <row r="191" spans="1:14" ht="7.4" customHeight="1" x14ac:dyDescent="0.35">
      <c r="A191" s="78"/>
      <c r="B191" s="78"/>
      <c r="C191" s="78"/>
      <c r="D191" s="78"/>
      <c r="E191" s="78"/>
      <c r="F191" s="78"/>
      <c r="G191" s="78"/>
      <c r="H191" s="78"/>
      <c r="I191" s="78"/>
      <c r="J191" s="78"/>
      <c r="K191" s="78"/>
      <c r="L191" s="78"/>
      <c r="M191" s="78"/>
      <c r="N191" s="132"/>
    </row>
    <row r="192" spans="1:14" ht="7.4" customHeight="1" x14ac:dyDescent="0.35">
      <c r="A192" s="6"/>
      <c r="B192" s="6"/>
      <c r="C192" s="6"/>
      <c r="D192" s="6"/>
      <c r="E192" s="6"/>
      <c r="F192" s="6"/>
      <c r="G192" s="6"/>
      <c r="H192" s="6"/>
      <c r="I192" s="6"/>
      <c r="J192" s="6"/>
      <c r="K192" s="6"/>
      <c r="L192" s="6"/>
      <c r="M192" s="6"/>
      <c r="N192" s="132"/>
    </row>
    <row r="193" spans="1:14" ht="18.5" thickBot="1" x14ac:dyDescent="0.45">
      <c r="A193" s="6"/>
      <c r="B193" s="82"/>
      <c r="C193" s="140" t="s">
        <v>5861</v>
      </c>
      <c r="D193" s="82"/>
      <c r="E193" s="82"/>
      <c r="F193" s="82"/>
      <c r="G193" s="82"/>
      <c r="H193" s="82"/>
      <c r="I193" s="82"/>
      <c r="J193" s="82"/>
      <c r="K193" s="141"/>
      <c r="L193" s="141"/>
      <c r="M193" s="6"/>
      <c r="N193" s="132"/>
    </row>
    <row r="194" spans="1:14" ht="7.4" customHeight="1" x14ac:dyDescent="0.35">
      <c r="A194" s="6"/>
      <c r="B194" s="6"/>
      <c r="C194" s="6"/>
      <c r="D194" s="6"/>
      <c r="E194" s="6"/>
      <c r="F194" s="6"/>
      <c r="G194" s="6"/>
      <c r="H194" s="6"/>
      <c r="I194" s="6"/>
      <c r="J194" s="6"/>
      <c r="K194" s="6"/>
      <c r="L194" s="6"/>
      <c r="M194" s="6"/>
      <c r="N194" s="132"/>
    </row>
    <row r="195" spans="1:14" x14ac:dyDescent="0.35">
      <c r="A195" s="6"/>
      <c r="B195" s="6"/>
      <c r="C195" s="6"/>
      <c r="D195" s="6"/>
      <c r="E195" s="6"/>
      <c r="F195" s="6"/>
      <c r="G195" s="6"/>
      <c r="H195" s="115" t="s">
        <v>298</v>
      </c>
      <c r="I195" s="115" t="s">
        <v>299</v>
      </c>
      <c r="J195" s="115" t="s">
        <v>300</v>
      </c>
      <c r="K195" s="178" t="s">
        <v>301</v>
      </c>
      <c r="L195" s="6"/>
      <c r="M195" s="6"/>
      <c r="N195" s="132"/>
    </row>
    <row r="196" spans="1:14" x14ac:dyDescent="0.35">
      <c r="A196" s="6"/>
      <c r="B196" s="6" t="s">
        <v>5862</v>
      </c>
      <c r="C196" s="6" t="s">
        <v>5863</v>
      </c>
      <c r="D196" s="6"/>
      <c r="E196" s="6"/>
      <c r="F196" s="6"/>
      <c r="G196" s="6"/>
      <c r="H196" s="281">
        <f>SUM(H197:H199)</f>
        <v>0</v>
      </c>
      <c r="I196" s="281">
        <f>SUM(I197:I199)</f>
        <v>0</v>
      </c>
      <c r="J196" s="281">
        <f>SUM(J197:J199)</f>
        <v>0</v>
      </c>
      <c r="K196" s="281">
        <f>SUM(K197:K199)</f>
        <v>0</v>
      </c>
      <c r="L196" s="6"/>
      <c r="M196" s="6"/>
      <c r="N196" s="132"/>
    </row>
    <row r="197" spans="1:14" x14ac:dyDescent="0.35">
      <c r="A197" s="6"/>
      <c r="B197" s="6"/>
      <c r="C197" s="58" t="s">
        <v>5864</v>
      </c>
      <c r="D197" s="6"/>
      <c r="E197" s="6"/>
      <c r="F197" s="6"/>
      <c r="G197" s="6"/>
      <c r="H197" s="35"/>
      <c r="I197" s="34"/>
      <c r="J197" s="34"/>
      <c r="K197" s="281">
        <f>SUM(H197:J197)</f>
        <v>0</v>
      </c>
      <c r="L197" s="6"/>
      <c r="M197" s="6" t="str">
        <f>IF(AND($F$21="yes",COUNTA(H197:J197)=0),"R",IF(OR(AND($F$21="no",K197&gt;0),AND($F$21="yes",K197=0)),"Y","G"))</f>
        <v>G</v>
      </c>
      <c r="N197" s="132"/>
    </row>
    <row r="198" spans="1:14" x14ac:dyDescent="0.35">
      <c r="A198" s="6"/>
      <c r="B198" s="6"/>
      <c r="C198" s="58" t="s">
        <v>5865</v>
      </c>
      <c r="D198" s="6"/>
      <c r="E198" s="6"/>
      <c r="F198" s="6"/>
      <c r="G198" s="6"/>
      <c r="H198" s="35"/>
      <c r="I198" s="34"/>
      <c r="J198" s="34"/>
      <c r="K198" s="281">
        <f>SUM(H198:J198)</f>
        <v>0</v>
      </c>
      <c r="L198" s="6"/>
      <c r="M198" s="6" t="str">
        <f>IF(AND($F$21="yes",COUNTA(H198:J198)=0),"R",IF(OR(AND($F$21="no",K198&gt;0),AND($F$21="yes",K198=0)),"Y","G"))</f>
        <v>G</v>
      </c>
      <c r="N198" s="132"/>
    </row>
    <row r="199" spans="1:14" x14ac:dyDescent="0.35">
      <c r="A199" s="6"/>
      <c r="B199" s="6"/>
      <c r="C199" s="58" t="s">
        <v>5866</v>
      </c>
      <c r="D199" s="6"/>
      <c r="E199" s="6"/>
      <c r="F199" s="6"/>
      <c r="G199" s="6"/>
      <c r="H199" s="35"/>
      <c r="I199" s="34"/>
      <c r="J199" s="34"/>
      <c r="K199" s="281">
        <f>SUM(H199:J199)</f>
        <v>0</v>
      </c>
      <c r="L199" s="6"/>
      <c r="M199" s="6" t="str">
        <f>IF(AND($F$21="yes",COUNTA(H199:J199)=0),"R",IF(OR(AND($F$21="no",K199&gt;0),AND($F$21="yes",K199=0)),"Y","G"))</f>
        <v>G</v>
      </c>
      <c r="N199" s="132"/>
    </row>
    <row r="200" spans="1:14" ht="7.4" customHeight="1" x14ac:dyDescent="0.35">
      <c r="A200" s="6"/>
      <c r="B200" s="6"/>
      <c r="C200" s="6"/>
      <c r="D200" s="6"/>
      <c r="E200" s="6"/>
      <c r="F200" s="6"/>
      <c r="G200" s="6"/>
      <c r="H200" s="285"/>
      <c r="I200" s="285"/>
      <c r="J200" s="285"/>
      <c r="K200" s="285"/>
      <c r="L200" s="6"/>
      <c r="M200" s="6"/>
      <c r="N200" s="132"/>
    </row>
    <row r="201" spans="1:14" x14ac:dyDescent="0.35">
      <c r="A201" s="6"/>
      <c r="B201" s="6" t="s">
        <v>5867</v>
      </c>
      <c r="C201" s="6" t="s">
        <v>5868</v>
      </c>
      <c r="D201" s="6"/>
      <c r="E201" s="6"/>
      <c r="F201" s="6"/>
      <c r="G201" s="57">
        <f>CoverSheet!$C$31</f>
        <v>0</v>
      </c>
      <c r="H201" s="35"/>
      <c r="I201" s="34"/>
      <c r="J201" s="34"/>
      <c r="K201" s="281">
        <f>SUM(H201:J201)</f>
        <v>0</v>
      </c>
      <c r="L201" s="6"/>
      <c r="M201" s="6" t="str">
        <f>IF(AND(K196&gt;0,COUNTA(H201:J201)=0),"R",IF(OR(AND(K196&gt;0,NOT(K201&gt;K196)),AND(K196=0,K201&lt;&gt;0),K201&lt;K196),"Y","G"))</f>
        <v>G</v>
      </c>
      <c r="N201" s="132"/>
    </row>
    <row r="202" spans="1:14" x14ac:dyDescent="0.35">
      <c r="A202" s="6"/>
      <c r="B202" s="6"/>
      <c r="C202" s="6"/>
      <c r="D202" s="6"/>
      <c r="E202" s="6"/>
      <c r="F202" s="6"/>
      <c r="G202" s="57" t="s">
        <v>5351</v>
      </c>
      <c r="H202" s="281">
        <f>H201*CoverSheet!$C$33</f>
        <v>0</v>
      </c>
      <c r="I202" s="281">
        <f>I201*CoverSheet!$C$33</f>
        <v>0</v>
      </c>
      <c r="J202" s="281">
        <f>J201*CoverSheet!$C$33</f>
        <v>0</v>
      </c>
      <c r="K202" s="281">
        <f>K201*CoverSheet!$C$33</f>
        <v>0</v>
      </c>
      <c r="L202" s="6"/>
      <c r="M202" s="6"/>
      <c r="N202" s="132"/>
    </row>
    <row r="203" spans="1:14" ht="7.4" customHeight="1" x14ac:dyDescent="0.35">
      <c r="A203" s="6"/>
      <c r="B203" s="6"/>
      <c r="C203" s="6"/>
      <c r="D203" s="6"/>
      <c r="E203" s="6"/>
      <c r="F203" s="6"/>
      <c r="G203" s="6"/>
      <c r="H203" s="6"/>
      <c r="I203" s="6"/>
      <c r="J203" s="6"/>
      <c r="K203" s="6"/>
      <c r="L203" s="6"/>
      <c r="M203" s="6"/>
      <c r="N203" s="132"/>
    </row>
    <row r="204" spans="1:14" ht="15.5" x14ac:dyDescent="0.35">
      <c r="A204" s="6"/>
      <c r="B204" s="6" t="s">
        <v>5869</v>
      </c>
      <c r="C204" s="169" t="s">
        <v>5870</v>
      </c>
      <c r="D204" s="6"/>
      <c r="E204" s="6"/>
      <c r="F204" s="6"/>
      <c r="G204" s="6"/>
      <c r="H204" s="6"/>
      <c r="I204" s="57"/>
      <c r="J204" s="281"/>
      <c r="K204" s="6"/>
      <c r="L204" s="6"/>
      <c r="M204" s="6"/>
      <c r="N204" s="132"/>
    </row>
    <row r="205" spans="1:14" ht="7.4" customHeight="1" x14ac:dyDescent="0.35">
      <c r="A205" s="6"/>
      <c r="B205" s="6"/>
      <c r="C205" s="6"/>
      <c r="D205" s="6"/>
      <c r="E205" s="6"/>
      <c r="F205" s="6"/>
      <c r="G205" s="6"/>
      <c r="H205" s="6"/>
      <c r="I205" s="6"/>
      <c r="J205" s="6"/>
      <c r="K205" s="6"/>
      <c r="L205" s="6"/>
      <c r="M205" s="6"/>
      <c r="N205" s="132"/>
    </row>
    <row r="206" spans="1:14" x14ac:dyDescent="0.35">
      <c r="A206" s="6"/>
      <c r="B206" s="6" t="s">
        <v>5871</v>
      </c>
      <c r="C206" s="6" t="s">
        <v>5872</v>
      </c>
      <c r="D206" s="6"/>
      <c r="E206" s="6"/>
      <c r="F206" s="6"/>
      <c r="G206" s="6"/>
      <c r="H206" s="6"/>
      <c r="I206" s="6"/>
      <c r="J206" s="6"/>
      <c r="K206" s="6"/>
      <c r="L206" s="6"/>
      <c r="M206" s="6"/>
      <c r="N206" s="132"/>
    </row>
    <row r="207" spans="1:14" ht="7.4" customHeight="1" x14ac:dyDescent="0.35">
      <c r="A207" s="6"/>
      <c r="B207" s="6"/>
      <c r="C207" s="6"/>
      <c r="D207" s="6"/>
      <c r="E207" s="6"/>
      <c r="F207" s="6"/>
      <c r="G207" s="6"/>
      <c r="H207" s="6"/>
      <c r="I207" s="6"/>
      <c r="J207" s="6"/>
      <c r="K207" s="6"/>
      <c r="L207" s="6"/>
      <c r="M207" s="6"/>
      <c r="N207" s="132"/>
    </row>
    <row r="208" spans="1:14" ht="29.15" customHeight="1" x14ac:dyDescent="0.35">
      <c r="A208" s="6"/>
      <c r="B208" s="6"/>
      <c r="C208" s="6"/>
      <c r="D208" s="6"/>
      <c r="E208" s="6"/>
      <c r="F208" s="558" t="s">
        <v>5873</v>
      </c>
      <c r="G208" s="555"/>
      <c r="H208" s="555"/>
      <c r="I208" s="554" t="s">
        <v>5874</v>
      </c>
      <c r="J208" s="555"/>
      <c r="K208" s="555"/>
      <c r="L208" s="556" t="s">
        <v>5875</v>
      </c>
      <c r="M208" s="6"/>
      <c r="N208" s="132"/>
    </row>
    <row r="209" spans="1:14" x14ac:dyDescent="0.35">
      <c r="A209" s="6"/>
      <c r="B209" s="6"/>
      <c r="D209" s="6"/>
      <c r="E209" s="6"/>
      <c r="F209" s="216" t="s">
        <v>298</v>
      </c>
      <c r="G209" s="216" t="s">
        <v>299</v>
      </c>
      <c r="H209" s="217" t="s">
        <v>300</v>
      </c>
      <c r="I209" s="218" t="s">
        <v>298</v>
      </c>
      <c r="J209" s="216" t="s">
        <v>299</v>
      </c>
      <c r="K209" s="217" t="s">
        <v>300</v>
      </c>
      <c r="L209" s="557"/>
      <c r="M209" s="6"/>
      <c r="N209" s="132"/>
    </row>
    <row r="210" spans="1:14" x14ac:dyDescent="0.35">
      <c r="A210" s="6"/>
      <c r="B210" s="6"/>
      <c r="C210" s="6" t="s">
        <v>5876</v>
      </c>
      <c r="D210" s="6"/>
      <c r="E210" s="6"/>
      <c r="F210" s="408"/>
      <c r="G210" s="223"/>
      <c r="H210" s="224"/>
      <c r="I210" s="225"/>
      <c r="J210" s="223"/>
      <c r="K210" s="224"/>
      <c r="L210" s="222">
        <f>SUM(I210:K210)*CoverSheet!$C$33</f>
        <v>0</v>
      </c>
      <c r="M210" s="6"/>
      <c r="N210" s="132"/>
    </row>
    <row r="211" spans="1:14" x14ac:dyDescent="0.35">
      <c r="A211" s="6"/>
      <c r="B211" s="6"/>
      <c r="C211" s="18" t="s">
        <v>5877</v>
      </c>
      <c r="D211" s="6"/>
      <c r="E211" s="6"/>
      <c r="F211" s="226"/>
      <c r="G211" s="226"/>
      <c r="H211" s="227"/>
      <c r="I211" s="228"/>
      <c r="J211" s="226"/>
      <c r="K211" s="227"/>
      <c r="L211" s="228"/>
      <c r="M211" s="6"/>
      <c r="N211" s="132"/>
    </row>
    <row r="212" spans="1:14" x14ac:dyDescent="0.35">
      <c r="A212" s="6"/>
      <c r="B212" s="6"/>
      <c r="C212" s="58" t="s">
        <v>5878</v>
      </c>
      <c r="D212" s="6"/>
      <c r="E212" s="6"/>
      <c r="F212" s="408"/>
      <c r="G212" s="219"/>
      <c r="H212" s="220"/>
      <c r="I212" s="221"/>
      <c r="J212" s="219"/>
      <c r="K212" s="220"/>
      <c r="L212" s="222">
        <f>SUM(I212:K212)*CoverSheet!$C$33</f>
        <v>0</v>
      </c>
      <c r="M212" s="6"/>
      <c r="N212" s="132"/>
    </row>
    <row r="213" spans="1:14" x14ac:dyDescent="0.35">
      <c r="A213" s="6"/>
      <c r="B213" s="6"/>
      <c r="C213" s="58" t="s">
        <v>5879</v>
      </c>
      <c r="D213" s="6"/>
      <c r="E213" s="6"/>
      <c r="F213" s="408"/>
      <c r="G213" s="219"/>
      <c r="H213" s="220"/>
      <c r="I213" s="221"/>
      <c r="J213" s="219"/>
      <c r="K213" s="220"/>
      <c r="L213" s="222">
        <f>SUM(I213:K213)*CoverSheet!$C$33</f>
        <v>0</v>
      </c>
      <c r="M213" s="6"/>
      <c r="N213" s="132"/>
    </row>
    <row r="214" spans="1:14" x14ac:dyDescent="0.35">
      <c r="A214" s="6"/>
      <c r="B214" s="6"/>
      <c r="C214" s="58" t="s">
        <v>5880</v>
      </c>
      <c r="D214" s="6"/>
      <c r="E214" s="6"/>
      <c r="F214" s="408"/>
      <c r="G214" s="219"/>
      <c r="H214" s="220"/>
      <c r="I214" s="221"/>
      <c r="J214" s="219"/>
      <c r="K214" s="220"/>
      <c r="L214" s="222">
        <f>SUM(I214:K214)*CoverSheet!$C$33</f>
        <v>0</v>
      </c>
      <c r="M214" s="6"/>
      <c r="N214" s="132"/>
    </row>
    <row r="215" spans="1:14" x14ac:dyDescent="0.35">
      <c r="A215" s="6"/>
      <c r="B215" s="6"/>
      <c r="C215" s="58" t="s">
        <v>5881</v>
      </c>
      <c r="D215" s="6"/>
      <c r="E215" s="6"/>
      <c r="F215" s="408"/>
      <c r="G215" s="219"/>
      <c r="H215" s="220"/>
      <c r="I215" s="221"/>
      <c r="J215" s="219"/>
      <c r="K215" s="220"/>
      <c r="L215" s="229">
        <f>SUM(I215:K215)*CoverSheet!$C$33</f>
        <v>0</v>
      </c>
      <c r="M215" s="6"/>
      <c r="N215" s="132"/>
    </row>
    <row r="216" spans="1:14" ht="15" thickBot="1" x14ac:dyDescent="0.4">
      <c r="A216" s="6"/>
      <c r="B216" s="6"/>
      <c r="C216" s="6"/>
      <c r="D216" s="6"/>
      <c r="E216" s="57" t="s">
        <v>301</v>
      </c>
      <c r="F216" s="230">
        <f t="shared" ref="F216:K216" si="1">SUM(F210:F210,F212:F215)</f>
        <v>0</v>
      </c>
      <c r="G216" s="230">
        <f t="shared" si="1"/>
        <v>0</v>
      </c>
      <c r="H216" s="230">
        <f t="shared" si="1"/>
        <v>0</v>
      </c>
      <c r="I216" s="230">
        <f t="shared" si="1"/>
        <v>0</v>
      </c>
      <c r="J216" s="230">
        <f t="shared" si="1"/>
        <v>0</v>
      </c>
      <c r="K216" s="230">
        <f t="shared" si="1"/>
        <v>0</v>
      </c>
      <c r="L216" s="231">
        <f>SUM(I216:K216)*CoverSheet!$C$33</f>
        <v>0</v>
      </c>
      <c r="M216" s="6" t="str">
        <f>IF(OR(AND(H197&gt;0,COUNTA(F210:F215)=0,COUNTA(I210:I215)&lt;&gt;COUNTA(F210:F215)),AND(I197&gt;0,COUNTA(G210:G215)=0,COUNTA(J210:J215)&lt;&gt;COUNTA(G210:G215)),AND(J197&gt;0,COUNTA(H210:H215)=0,COUNTA(K210:K215)&lt;&gt;COUNTA(H210:H215))),"R",IF(OR(AND(H197&gt;0,I216=0),AND(I197&gt;0,J216=0),AND(J197&gt;0,K216=0),AND(H197=0,I216&lt;&gt;0),AND(I197=0,J216&lt;&gt;0),AND(J197=0,K216&lt;&gt;0)),"Y","G"))</f>
        <v>G</v>
      </c>
      <c r="N216" s="132"/>
    </row>
    <row r="217" spans="1:14" ht="7.4" customHeight="1" thickTop="1" x14ac:dyDescent="0.35">
      <c r="A217" s="6"/>
      <c r="B217" s="6"/>
      <c r="C217" s="6"/>
      <c r="D217" s="6"/>
      <c r="E217" s="6"/>
      <c r="F217" s="6"/>
      <c r="G217" s="6"/>
      <c r="H217" s="6"/>
      <c r="I217" s="6"/>
      <c r="J217" s="6"/>
      <c r="K217" s="6"/>
      <c r="L217" s="6"/>
      <c r="M217" s="6"/>
      <c r="N217" s="132"/>
    </row>
    <row r="218" spans="1:14" x14ac:dyDescent="0.35">
      <c r="A218" s="6"/>
      <c r="B218" s="6" t="s">
        <v>5882</v>
      </c>
      <c r="C218" s="10" t="s">
        <v>5883</v>
      </c>
      <c r="D218" s="6"/>
      <c r="E218" s="6"/>
      <c r="F218" s="6"/>
      <c r="G218" s="10" t="s">
        <v>5858</v>
      </c>
      <c r="H218" s="6"/>
      <c r="I218" s="139" t="s">
        <v>5831</v>
      </c>
      <c r="J218" s="6"/>
      <c r="K218" s="368" t="s">
        <v>5859</v>
      </c>
      <c r="L218" s="6"/>
      <c r="M218" s="6" t="str">
        <f>IF(OR(AND(L216&gt;0,COUNTA(G219:H223)=0),COUNTA(I219:J223)&lt;&gt;COUNTA(G219:H223),COUNTA(K219:L223)&lt;&gt;SUM(COUNTIF(G219:H223,"Other"),COUNTIF(G219:H223,"USD Denominated Stablecoin"),COUNTIF(G219:H223,"EUR Denominated Stablecoin"))),"R","G")</f>
        <v>G</v>
      </c>
      <c r="N218" s="132"/>
    </row>
    <row r="219" spans="1:14" x14ac:dyDescent="0.35">
      <c r="A219" s="6"/>
      <c r="B219" s="6"/>
      <c r="C219" s="6"/>
      <c r="D219" s="6"/>
      <c r="E219" s="6"/>
      <c r="F219" s="390">
        <v>1</v>
      </c>
      <c r="G219" s="540"/>
      <c r="H219" s="541"/>
      <c r="I219" s="540"/>
      <c r="J219" s="541"/>
      <c r="K219" s="543"/>
      <c r="L219" s="543"/>
      <c r="N219" s="132"/>
    </row>
    <row r="220" spans="1:14" x14ac:dyDescent="0.35">
      <c r="A220" s="6"/>
      <c r="B220" s="6"/>
      <c r="C220" s="6"/>
      <c r="D220" s="6"/>
      <c r="E220" s="6"/>
      <c r="F220" s="246">
        <v>2</v>
      </c>
      <c r="G220" s="540"/>
      <c r="H220" s="541"/>
      <c r="I220" s="540"/>
      <c r="J220" s="541"/>
      <c r="K220" s="543"/>
      <c r="L220" s="543"/>
      <c r="M220" s="6"/>
      <c r="N220" s="132"/>
    </row>
    <row r="221" spans="1:14" x14ac:dyDescent="0.35">
      <c r="A221" s="6"/>
      <c r="B221" s="6"/>
      <c r="C221" s="6"/>
      <c r="D221" s="6"/>
      <c r="E221" s="6"/>
      <c r="F221" s="246">
        <v>3</v>
      </c>
      <c r="G221" s="540"/>
      <c r="H221" s="541"/>
      <c r="I221" s="540"/>
      <c r="J221" s="541"/>
      <c r="K221" s="543"/>
      <c r="L221" s="543"/>
      <c r="M221" s="6"/>
      <c r="N221" s="132"/>
    </row>
    <row r="222" spans="1:14" x14ac:dyDescent="0.35">
      <c r="A222" s="6"/>
      <c r="B222" s="6"/>
      <c r="C222" s="6"/>
      <c r="D222" s="6"/>
      <c r="E222" s="6"/>
      <c r="F222" s="246">
        <v>4</v>
      </c>
      <c r="G222" s="540"/>
      <c r="H222" s="541"/>
      <c r="I222" s="540"/>
      <c r="J222" s="541"/>
      <c r="K222" s="543"/>
      <c r="L222" s="543"/>
      <c r="M222" s="6"/>
      <c r="N222" s="132"/>
    </row>
    <row r="223" spans="1:14" x14ac:dyDescent="0.35">
      <c r="A223" s="6"/>
      <c r="B223" s="6"/>
      <c r="C223" s="6"/>
      <c r="D223" s="6"/>
      <c r="E223" s="6"/>
      <c r="F223" s="246">
        <v>5</v>
      </c>
      <c r="G223" s="540"/>
      <c r="H223" s="541"/>
      <c r="I223" s="540"/>
      <c r="J223" s="541"/>
      <c r="K223" s="543"/>
      <c r="L223" s="543"/>
      <c r="M223" s="6"/>
      <c r="N223" s="132"/>
    </row>
    <row r="224" spans="1:14" ht="7.4" customHeight="1" x14ac:dyDescent="0.35">
      <c r="A224" s="6"/>
      <c r="B224" s="6"/>
      <c r="C224" s="6"/>
      <c r="D224" s="6"/>
      <c r="E224" s="6"/>
      <c r="F224" s="6"/>
      <c r="G224" s="6"/>
      <c r="H224" s="6"/>
      <c r="I224" s="33"/>
      <c r="J224" s="6"/>
      <c r="K224" s="6"/>
      <c r="L224" s="6"/>
      <c r="M224" s="6"/>
      <c r="N224" s="132"/>
    </row>
    <row r="225" spans="1:14" ht="15.5" x14ac:dyDescent="0.35">
      <c r="A225" s="6"/>
      <c r="B225" s="6"/>
      <c r="C225" s="169" t="s">
        <v>5884</v>
      </c>
      <c r="D225" s="6"/>
      <c r="E225" s="6"/>
      <c r="F225" s="6"/>
      <c r="G225" s="6"/>
      <c r="H225" s="6"/>
      <c r="I225" s="6"/>
      <c r="J225" s="6"/>
      <c r="K225" s="6"/>
      <c r="L225" s="6"/>
      <c r="M225" s="6"/>
      <c r="N225" s="132"/>
    </row>
    <row r="226" spans="1:14" ht="7.4" customHeight="1" x14ac:dyDescent="0.35">
      <c r="A226" s="6"/>
      <c r="B226" s="6"/>
      <c r="C226" s="6"/>
      <c r="D226" s="6"/>
      <c r="E226" s="6"/>
      <c r="F226" s="6"/>
      <c r="G226" s="6"/>
      <c r="H226" s="6"/>
      <c r="I226" s="6"/>
      <c r="J226" s="6"/>
      <c r="K226" s="6"/>
      <c r="L226" s="6"/>
      <c r="M226" s="6"/>
      <c r="N226" s="132"/>
    </row>
    <row r="227" spans="1:14" x14ac:dyDescent="0.35">
      <c r="A227" s="6"/>
      <c r="B227" s="6" t="s">
        <v>5885</v>
      </c>
      <c r="C227" s="6" t="s">
        <v>5886</v>
      </c>
      <c r="D227" s="6"/>
      <c r="E227" s="6"/>
      <c r="F227" s="6"/>
      <c r="G227" s="6"/>
      <c r="H227" s="6"/>
      <c r="I227" s="6"/>
      <c r="J227" s="6"/>
      <c r="K227" s="6"/>
      <c r="L227" s="6"/>
      <c r="M227" s="6"/>
      <c r="N227" s="132"/>
    </row>
    <row r="228" spans="1:14" ht="7.4" customHeight="1" x14ac:dyDescent="0.35">
      <c r="A228" s="6"/>
      <c r="B228" s="6"/>
      <c r="C228" s="6"/>
      <c r="D228" s="6"/>
      <c r="E228" s="6"/>
      <c r="F228" s="6"/>
      <c r="G228" s="6"/>
      <c r="H228" s="6"/>
      <c r="I228" s="6"/>
      <c r="J228" s="6"/>
      <c r="K228" s="6"/>
      <c r="L228" s="6"/>
      <c r="M228" s="6"/>
      <c r="N228" s="132"/>
    </row>
    <row r="229" spans="1:14" ht="29.15" customHeight="1" x14ac:dyDescent="0.35">
      <c r="A229" s="6"/>
      <c r="B229" s="6"/>
      <c r="C229" s="6"/>
      <c r="D229" s="6"/>
      <c r="E229" s="6"/>
      <c r="F229" s="558" t="s">
        <v>5873</v>
      </c>
      <c r="G229" s="555"/>
      <c r="H229" s="555"/>
      <c r="I229" s="554" t="s">
        <v>5874</v>
      </c>
      <c r="J229" s="555"/>
      <c r="K229" s="555"/>
      <c r="L229" s="556" t="s">
        <v>5875</v>
      </c>
      <c r="M229" s="6"/>
      <c r="N229" s="132"/>
    </row>
    <row r="230" spans="1:14" x14ac:dyDescent="0.35">
      <c r="A230" s="6"/>
      <c r="B230" s="6"/>
      <c r="D230" s="6"/>
      <c r="E230" s="6"/>
      <c r="F230" s="216" t="s">
        <v>298</v>
      </c>
      <c r="G230" s="216" t="s">
        <v>299</v>
      </c>
      <c r="H230" s="217" t="s">
        <v>300</v>
      </c>
      <c r="I230" s="218" t="s">
        <v>298</v>
      </c>
      <c r="J230" s="216" t="s">
        <v>299</v>
      </c>
      <c r="K230" s="217" t="s">
        <v>300</v>
      </c>
      <c r="L230" s="557"/>
      <c r="M230" s="6"/>
      <c r="N230" s="132"/>
    </row>
    <row r="231" spans="1:14" x14ac:dyDescent="0.35">
      <c r="A231" s="6"/>
      <c r="B231" s="6"/>
      <c r="C231" s="6" t="s">
        <v>5876</v>
      </c>
      <c r="D231" s="6"/>
      <c r="E231" s="6"/>
      <c r="F231" s="408"/>
      <c r="G231" s="223"/>
      <c r="H231" s="224"/>
      <c r="I231" s="225"/>
      <c r="J231" s="223"/>
      <c r="K231" s="224"/>
      <c r="L231" s="222">
        <f>SUM(I231:K231)*CoverSheet!$C$33</f>
        <v>0</v>
      </c>
      <c r="M231" s="6"/>
      <c r="N231" s="132"/>
    </row>
    <row r="232" spans="1:14" x14ac:dyDescent="0.35">
      <c r="A232" s="6"/>
      <c r="B232" s="6"/>
      <c r="C232" s="18" t="s">
        <v>5877</v>
      </c>
      <c r="D232" s="6"/>
      <c r="E232" s="6"/>
      <c r="F232" s="226"/>
      <c r="G232" s="226"/>
      <c r="H232" s="227"/>
      <c r="I232" s="228"/>
      <c r="J232" s="226"/>
      <c r="K232" s="227"/>
      <c r="L232" s="228"/>
      <c r="M232" s="6"/>
      <c r="N232" s="132"/>
    </row>
    <row r="233" spans="1:14" x14ac:dyDescent="0.35">
      <c r="A233" s="6"/>
      <c r="B233" s="6"/>
      <c r="C233" s="58" t="s">
        <v>5878</v>
      </c>
      <c r="D233" s="6"/>
      <c r="E233" s="6"/>
      <c r="F233" s="408"/>
      <c r="G233" s="219"/>
      <c r="H233" s="220"/>
      <c r="I233" s="221"/>
      <c r="J233" s="219"/>
      <c r="K233" s="220"/>
      <c r="L233" s="222">
        <f>SUM(I233:K233)*CoverSheet!$C$33</f>
        <v>0</v>
      </c>
      <c r="M233" s="6"/>
      <c r="N233" s="132"/>
    </row>
    <row r="234" spans="1:14" x14ac:dyDescent="0.35">
      <c r="A234" s="6"/>
      <c r="B234" s="6"/>
      <c r="C234" s="58" t="s">
        <v>5879</v>
      </c>
      <c r="D234" s="6"/>
      <c r="E234" s="6"/>
      <c r="F234" s="408"/>
      <c r="G234" s="219"/>
      <c r="H234" s="220"/>
      <c r="I234" s="221"/>
      <c r="J234" s="219"/>
      <c r="K234" s="220"/>
      <c r="L234" s="222">
        <f>SUM(I234:K234)*CoverSheet!$C$33</f>
        <v>0</v>
      </c>
      <c r="M234" s="6"/>
      <c r="N234" s="132"/>
    </row>
    <row r="235" spans="1:14" x14ac:dyDescent="0.35">
      <c r="A235" s="6"/>
      <c r="B235" s="6"/>
      <c r="C235" s="58" t="s">
        <v>5880</v>
      </c>
      <c r="D235" s="6"/>
      <c r="E235" s="6"/>
      <c r="F235" s="408"/>
      <c r="G235" s="219"/>
      <c r="H235" s="220"/>
      <c r="I235" s="221"/>
      <c r="J235" s="219"/>
      <c r="K235" s="220"/>
      <c r="L235" s="222">
        <f>SUM(I235:K235)*CoverSheet!$C$33</f>
        <v>0</v>
      </c>
      <c r="M235" s="6"/>
      <c r="N235" s="132"/>
    </row>
    <row r="236" spans="1:14" x14ac:dyDescent="0.35">
      <c r="A236" s="6"/>
      <c r="B236" s="6"/>
      <c r="C236" s="58" t="s">
        <v>5881</v>
      </c>
      <c r="D236" s="6"/>
      <c r="E236" s="6"/>
      <c r="F236" s="408"/>
      <c r="G236" s="219"/>
      <c r="H236" s="220"/>
      <c r="I236" s="221"/>
      <c r="J236" s="219"/>
      <c r="K236" s="220"/>
      <c r="L236" s="229">
        <f>SUM(I236:K236)*CoverSheet!$C$33</f>
        <v>0</v>
      </c>
      <c r="M236" s="6"/>
      <c r="N236" s="132"/>
    </row>
    <row r="237" spans="1:14" ht="15" thickBot="1" x14ac:dyDescent="0.4">
      <c r="A237" s="6"/>
      <c r="B237" s="6"/>
      <c r="C237" s="6"/>
      <c r="D237" s="6"/>
      <c r="E237" s="57" t="s">
        <v>301</v>
      </c>
      <c r="F237" s="230">
        <f t="shared" ref="F237:K237" si="2">SUM(F231:F231,F233:F236)</f>
        <v>0</v>
      </c>
      <c r="G237" s="230">
        <f t="shared" si="2"/>
        <v>0</v>
      </c>
      <c r="H237" s="230">
        <f t="shared" si="2"/>
        <v>0</v>
      </c>
      <c r="I237" s="230">
        <f t="shared" si="2"/>
        <v>0</v>
      </c>
      <c r="J237" s="230">
        <f t="shared" si="2"/>
        <v>0</v>
      </c>
      <c r="K237" s="230">
        <f t="shared" si="2"/>
        <v>0</v>
      </c>
      <c r="L237" s="231">
        <f>SUM(I237:K237)*CoverSheet!$C$33</f>
        <v>0</v>
      </c>
      <c r="M237" s="6" t="str">
        <f>IF(OR(AND(H198&gt;0,COUNTA(F231:F236)=0,COUNTA(I231:I236)&lt;&gt;COUNTA(F231:F236)),AND(I198&gt;0,COUNTA(G231:G236)=0,COUNTA(J231:J236)&lt;&gt;COUNTA(G231:G236)),AND(J198&gt;0,COUNTA(H231:H236)=0,COUNTA(K231:K236)&lt;&gt;COUNTA(H231:H236))),"R",IF(OR(AND(H198&gt;0,I237&lt;=0),AND(I198&gt;0,J237&lt;=0),AND(J198&gt;0,K237&lt;=0),AND(H198=0,I237&lt;&gt;0),AND(I198=0,J237&lt;&gt;0),AND(J198=0,K237&lt;&gt;0)),"Y","G"))</f>
        <v>G</v>
      </c>
      <c r="N237" s="132"/>
    </row>
    <row r="238" spans="1:14" ht="7.4" customHeight="1" thickTop="1" x14ac:dyDescent="0.35">
      <c r="A238" s="6"/>
      <c r="B238" s="6"/>
      <c r="C238" s="6"/>
      <c r="D238" s="6"/>
      <c r="E238" s="6"/>
      <c r="F238" s="6"/>
      <c r="G238" s="6"/>
      <c r="H238" s="6"/>
      <c r="I238" s="6"/>
      <c r="J238" s="6"/>
      <c r="K238" s="6"/>
      <c r="L238" s="6"/>
      <c r="M238" s="6"/>
      <c r="N238" s="132"/>
    </row>
    <row r="239" spans="1:14" x14ac:dyDescent="0.35">
      <c r="A239" s="6"/>
      <c r="B239" s="6" t="s">
        <v>5887</v>
      </c>
      <c r="C239" s="10" t="s">
        <v>5888</v>
      </c>
      <c r="D239" s="6"/>
      <c r="E239" s="6"/>
      <c r="F239" s="6"/>
      <c r="G239" s="10" t="s">
        <v>5858</v>
      </c>
      <c r="H239" s="6"/>
      <c r="I239" s="139" t="s">
        <v>5831</v>
      </c>
      <c r="J239" s="6"/>
      <c r="K239" s="368" t="s">
        <v>5859</v>
      </c>
      <c r="L239" s="6"/>
      <c r="M239" s="6"/>
      <c r="N239" s="132"/>
    </row>
    <row r="240" spans="1:14" x14ac:dyDescent="0.35">
      <c r="A240" s="6"/>
      <c r="B240" s="6"/>
      <c r="C240" s="6"/>
      <c r="D240" s="6"/>
      <c r="E240" s="6"/>
      <c r="F240" s="390">
        <v>1</v>
      </c>
      <c r="G240" s="540"/>
      <c r="H240" s="541"/>
      <c r="I240" s="540"/>
      <c r="J240" s="541"/>
      <c r="K240" s="543"/>
      <c r="L240" s="543"/>
      <c r="M240" s="6" t="str">
        <f>IF(AND(L237&gt;0,COUNTA(F240:I244)=0),"R","G")</f>
        <v>G</v>
      </c>
      <c r="N240" s="132"/>
    </row>
    <row r="241" spans="1:14" x14ac:dyDescent="0.35">
      <c r="A241" s="6"/>
      <c r="B241" s="6"/>
      <c r="C241" s="6"/>
      <c r="D241" s="6"/>
      <c r="E241" s="6"/>
      <c r="F241" s="246">
        <v>2</v>
      </c>
      <c r="G241" s="540"/>
      <c r="H241" s="541"/>
      <c r="I241" s="540"/>
      <c r="J241" s="541"/>
      <c r="K241" s="543"/>
      <c r="L241" s="543"/>
      <c r="M241" s="6"/>
      <c r="N241" s="132"/>
    </row>
    <row r="242" spans="1:14" x14ac:dyDescent="0.35">
      <c r="A242" s="6"/>
      <c r="B242" s="6"/>
      <c r="C242" s="6"/>
      <c r="D242" s="6"/>
      <c r="E242" s="6"/>
      <c r="F242" s="246">
        <v>3</v>
      </c>
      <c r="G242" s="540"/>
      <c r="H242" s="541"/>
      <c r="I242" s="540"/>
      <c r="J242" s="541"/>
      <c r="K242" s="543"/>
      <c r="L242" s="543"/>
      <c r="M242" s="6"/>
      <c r="N242" s="132"/>
    </row>
    <row r="243" spans="1:14" x14ac:dyDescent="0.35">
      <c r="A243" s="6"/>
      <c r="B243" s="6"/>
      <c r="C243" s="6"/>
      <c r="D243" s="6"/>
      <c r="E243" s="6"/>
      <c r="F243" s="246">
        <v>4</v>
      </c>
      <c r="G243" s="540"/>
      <c r="H243" s="541"/>
      <c r="I243" s="540"/>
      <c r="J243" s="541"/>
      <c r="K243" s="543"/>
      <c r="L243" s="543"/>
      <c r="M243" s="6"/>
      <c r="N243" s="132"/>
    </row>
    <row r="244" spans="1:14" x14ac:dyDescent="0.35">
      <c r="A244" s="6"/>
      <c r="B244" s="6"/>
      <c r="C244" s="6"/>
      <c r="D244" s="6"/>
      <c r="E244" s="6"/>
      <c r="F244" s="246">
        <v>5</v>
      </c>
      <c r="G244" s="540"/>
      <c r="H244" s="541"/>
      <c r="I244" s="540"/>
      <c r="J244" s="541"/>
      <c r="K244" s="543"/>
      <c r="L244" s="543"/>
      <c r="M244" s="6"/>
      <c r="N244" s="132"/>
    </row>
    <row r="245" spans="1:14" ht="7.4" customHeight="1" x14ac:dyDescent="0.35">
      <c r="A245" s="6"/>
      <c r="B245" s="6"/>
      <c r="C245" s="6"/>
      <c r="D245" s="6"/>
      <c r="E245" s="6"/>
      <c r="F245" s="6"/>
      <c r="G245" s="6"/>
      <c r="H245" s="6"/>
      <c r="I245" s="6"/>
      <c r="J245" s="6"/>
      <c r="K245" s="6"/>
      <c r="L245" s="6"/>
      <c r="M245" s="6"/>
      <c r="N245" s="132"/>
    </row>
    <row r="246" spans="1:14" ht="14.5" customHeight="1" x14ac:dyDescent="0.35">
      <c r="A246" s="6"/>
      <c r="B246" s="6"/>
      <c r="C246" s="169" t="s">
        <v>5889</v>
      </c>
      <c r="D246" s="6"/>
      <c r="E246" s="6"/>
      <c r="F246" s="6"/>
      <c r="G246" s="6"/>
      <c r="H246" s="6"/>
      <c r="I246" s="6"/>
      <c r="J246" s="6"/>
      <c r="K246" s="6"/>
      <c r="L246" s="6"/>
      <c r="M246" s="6"/>
      <c r="N246" s="132"/>
    </row>
    <row r="247" spans="1:14" ht="7.4" customHeight="1" x14ac:dyDescent="0.35">
      <c r="A247" s="6"/>
      <c r="B247" s="6"/>
      <c r="C247" s="6"/>
      <c r="D247" s="6"/>
      <c r="E247" s="6"/>
      <c r="F247" s="6"/>
      <c r="G247" s="6"/>
      <c r="H247" s="6"/>
      <c r="I247" s="6"/>
      <c r="J247" s="6"/>
      <c r="K247" s="6"/>
      <c r="L247" s="6"/>
      <c r="M247" s="6"/>
      <c r="N247" s="132"/>
    </row>
    <row r="248" spans="1:14" ht="14.5" customHeight="1" x14ac:dyDescent="0.35">
      <c r="A248" s="6"/>
      <c r="B248" s="6" t="s">
        <v>5890</v>
      </c>
      <c r="C248" s="6" t="s">
        <v>5891</v>
      </c>
      <c r="D248" s="6"/>
      <c r="E248" s="6"/>
      <c r="F248" s="6"/>
      <c r="G248" s="6"/>
      <c r="H248" s="6"/>
      <c r="I248" s="6"/>
      <c r="J248" s="6"/>
      <c r="K248" s="6"/>
      <c r="L248" s="6"/>
      <c r="M248" s="6"/>
      <c r="N248" s="132"/>
    </row>
    <row r="249" spans="1:14" ht="7.4" customHeight="1" x14ac:dyDescent="0.35">
      <c r="A249" s="6"/>
      <c r="B249" s="6"/>
      <c r="C249" s="6"/>
      <c r="D249" s="6"/>
      <c r="E249" s="6"/>
      <c r="F249" s="6"/>
      <c r="G249" s="6"/>
      <c r="H249" s="6"/>
      <c r="I249" s="6"/>
      <c r="J249" s="6"/>
      <c r="K249" s="6"/>
      <c r="L249" s="6"/>
      <c r="M249" s="6"/>
      <c r="N249" s="132"/>
    </row>
    <row r="250" spans="1:14" ht="30" customHeight="1" x14ac:dyDescent="0.35">
      <c r="A250" s="6"/>
      <c r="B250" s="6"/>
      <c r="C250" s="6"/>
      <c r="D250" s="6"/>
      <c r="E250" s="6"/>
      <c r="F250" s="558" t="s">
        <v>5873</v>
      </c>
      <c r="G250" s="555"/>
      <c r="H250" s="555"/>
      <c r="I250" s="554" t="s">
        <v>5874</v>
      </c>
      <c r="J250" s="555"/>
      <c r="K250" s="555"/>
      <c r="L250" s="556" t="s">
        <v>5875</v>
      </c>
      <c r="M250" s="6"/>
      <c r="N250" s="132"/>
    </row>
    <row r="251" spans="1:14" ht="14.5" customHeight="1" x14ac:dyDescent="0.35">
      <c r="A251" s="6"/>
      <c r="B251" s="6"/>
      <c r="C251" s="6"/>
      <c r="D251" s="6"/>
      <c r="E251" s="6"/>
      <c r="F251" s="216" t="s">
        <v>298</v>
      </c>
      <c r="G251" s="216" t="s">
        <v>299</v>
      </c>
      <c r="H251" s="217" t="s">
        <v>300</v>
      </c>
      <c r="I251" s="218" t="s">
        <v>298</v>
      </c>
      <c r="J251" s="216" t="s">
        <v>299</v>
      </c>
      <c r="K251" s="217" t="s">
        <v>300</v>
      </c>
      <c r="L251" s="557"/>
      <c r="M251" s="6"/>
      <c r="N251" s="132"/>
    </row>
    <row r="252" spans="1:14" ht="14.5" customHeight="1" x14ac:dyDescent="0.35">
      <c r="A252" s="6"/>
      <c r="B252" s="6"/>
      <c r="C252" s="6" t="s">
        <v>5892</v>
      </c>
      <c r="D252" s="6"/>
      <c r="E252" s="6"/>
      <c r="F252" s="408"/>
      <c r="G252" s="223"/>
      <c r="H252" s="224"/>
      <c r="I252" s="225"/>
      <c r="J252" s="223"/>
      <c r="K252" s="224"/>
      <c r="L252" s="222">
        <f>SUM(I252:K252)*CoverSheet!$C$33</f>
        <v>0</v>
      </c>
      <c r="M252" s="6" t="str">
        <f>IF(OR(AND(H199&gt;0,COUNTA(F252)=0),COUNTA(I252)&lt;&gt;COUNTA(F252),AND(I199&gt;0,COUNTA(G252)=0),COUNTA(J252)&lt;&gt;COUNTA(G252),AND(J199&gt;0,COUNTA(H252)=0),COUNTA(K252)&lt;&gt;COUNTA(H252),AND(H199&gt;0,I252&lt;=0),AND(I199&gt;0,J252&lt;=0),AND(J199&gt;0,K252&lt;=0),AND(H199=0,I252&lt;&gt;0),AND(I199=0,J252&lt;&gt;0),AND(J199=0,K252&lt;&gt;0)),"R","G")</f>
        <v>G</v>
      </c>
      <c r="N252" s="132"/>
    </row>
    <row r="253" spans="1:14" ht="7.4" customHeight="1" x14ac:dyDescent="0.35">
      <c r="A253" s="6"/>
      <c r="B253" s="6"/>
      <c r="C253" s="6"/>
      <c r="D253" s="6"/>
      <c r="E253" s="6"/>
      <c r="F253" s="6"/>
      <c r="G253" s="6"/>
      <c r="H253" s="6"/>
      <c r="I253" s="6"/>
      <c r="J253" s="6"/>
      <c r="K253" s="6"/>
      <c r="L253" s="6"/>
      <c r="M253" s="6"/>
      <c r="N253" s="132"/>
    </row>
    <row r="254" spans="1:14" ht="14.5" customHeight="1" x14ac:dyDescent="0.35">
      <c r="A254" s="6"/>
      <c r="B254" s="6" t="s">
        <v>5893</v>
      </c>
      <c r="C254" s="10" t="s">
        <v>5894</v>
      </c>
      <c r="D254" s="6"/>
      <c r="E254" s="6"/>
      <c r="F254" s="6"/>
      <c r="G254" s="10" t="s">
        <v>5858</v>
      </c>
      <c r="H254" s="6"/>
      <c r="I254" s="139" t="s">
        <v>5831</v>
      </c>
      <c r="J254" s="6"/>
      <c r="K254" s="368" t="s">
        <v>5859</v>
      </c>
      <c r="L254" s="6"/>
      <c r="M254" s="6"/>
      <c r="N254" s="132"/>
    </row>
    <row r="255" spans="1:14" ht="14.5" customHeight="1" x14ac:dyDescent="0.35">
      <c r="A255" s="6"/>
      <c r="B255" s="6"/>
      <c r="C255" s="6"/>
      <c r="D255" s="6"/>
      <c r="E255" s="6"/>
      <c r="F255" s="390">
        <v>1</v>
      </c>
      <c r="G255" s="540"/>
      <c r="H255" s="541"/>
      <c r="I255" s="540"/>
      <c r="J255" s="541"/>
      <c r="K255" s="543"/>
      <c r="L255" s="543"/>
      <c r="M255" s="6" t="str">
        <f>IF(AND(L252&gt;0,COUNTA(F255:I259)=0),"R","G")</f>
        <v>G</v>
      </c>
      <c r="N255" s="132"/>
    </row>
    <row r="256" spans="1:14" ht="14.5" customHeight="1" x14ac:dyDescent="0.35">
      <c r="A256" s="6"/>
      <c r="B256" s="6"/>
      <c r="C256" s="6"/>
      <c r="D256" s="6"/>
      <c r="E256" s="6"/>
      <c r="F256" s="246">
        <v>2</v>
      </c>
      <c r="G256" s="540"/>
      <c r="H256" s="541"/>
      <c r="I256" s="540"/>
      <c r="J256" s="541"/>
      <c r="K256" s="543"/>
      <c r="L256" s="543"/>
      <c r="M256" s="6"/>
      <c r="N256" s="132"/>
    </row>
    <row r="257" spans="1:14" ht="14.5" customHeight="1" x14ac:dyDescent="0.35">
      <c r="A257" s="6"/>
      <c r="B257" s="6"/>
      <c r="C257" s="6"/>
      <c r="D257" s="6"/>
      <c r="E257" s="6"/>
      <c r="F257" s="246">
        <v>3</v>
      </c>
      <c r="G257" s="540"/>
      <c r="H257" s="541"/>
      <c r="I257" s="540"/>
      <c r="J257" s="541"/>
      <c r="K257" s="543"/>
      <c r="L257" s="543"/>
      <c r="M257" s="6"/>
      <c r="N257" s="132"/>
    </row>
    <row r="258" spans="1:14" ht="14.5" customHeight="1" x14ac:dyDescent="0.35">
      <c r="A258" s="6"/>
      <c r="B258" s="6"/>
      <c r="C258" s="6"/>
      <c r="D258" s="6"/>
      <c r="E258" s="6"/>
      <c r="F258" s="246">
        <v>4</v>
      </c>
      <c r="G258" s="540"/>
      <c r="H258" s="541"/>
      <c r="I258" s="540"/>
      <c r="J258" s="541"/>
      <c r="K258" s="543"/>
      <c r="L258" s="543"/>
      <c r="M258" s="6"/>
      <c r="N258" s="132"/>
    </row>
    <row r="259" spans="1:14" ht="14.5" customHeight="1" x14ac:dyDescent="0.35">
      <c r="A259" s="6"/>
      <c r="B259" s="6"/>
      <c r="C259" s="6"/>
      <c r="D259" s="6"/>
      <c r="E259" s="6"/>
      <c r="F259" s="246">
        <v>5</v>
      </c>
      <c r="G259" s="540"/>
      <c r="H259" s="541"/>
      <c r="I259" s="540"/>
      <c r="J259" s="541"/>
      <c r="K259" s="543"/>
      <c r="L259" s="543"/>
      <c r="M259" s="6"/>
      <c r="N259" s="132"/>
    </row>
    <row r="260" spans="1:14" ht="7.4" customHeight="1" x14ac:dyDescent="0.35">
      <c r="A260" s="6"/>
      <c r="B260" s="6"/>
      <c r="C260" s="6"/>
      <c r="D260" s="6"/>
      <c r="E260" s="6"/>
      <c r="F260" s="6"/>
      <c r="G260" s="6"/>
      <c r="H260" s="6"/>
      <c r="I260" s="6"/>
      <c r="J260" s="6"/>
      <c r="K260" s="6"/>
      <c r="L260" s="6"/>
      <c r="M260" s="6"/>
      <c r="N260" s="132"/>
    </row>
    <row r="261" spans="1:14" ht="7.4" customHeight="1" x14ac:dyDescent="0.35">
      <c r="A261" s="8"/>
      <c r="B261" s="8"/>
      <c r="C261" s="8"/>
      <c r="D261" s="8"/>
      <c r="E261" s="8"/>
      <c r="F261" s="8"/>
      <c r="G261" s="8"/>
      <c r="H261" s="8"/>
      <c r="I261" s="8"/>
      <c r="J261" s="8"/>
      <c r="K261" s="8"/>
      <c r="L261" s="8"/>
      <c r="M261" s="8"/>
      <c r="N261" s="132"/>
    </row>
    <row r="262" spans="1:14" hidden="1" x14ac:dyDescent="0.35">
      <c r="A262" s="6"/>
      <c r="B262" s="6"/>
      <c r="C262" s="6"/>
      <c r="D262" s="6"/>
      <c r="E262" s="6"/>
      <c r="F262" s="6"/>
      <c r="G262" s="6"/>
      <c r="H262" s="6"/>
      <c r="I262" s="6"/>
      <c r="J262" s="6"/>
      <c r="K262" s="6"/>
      <c r="L262" s="6"/>
      <c r="M262" s="6"/>
      <c r="N262" s="132"/>
    </row>
    <row r="263" spans="1:14" hidden="1" x14ac:dyDescent="0.35">
      <c r="A263" s="6"/>
      <c r="B263" s="6"/>
      <c r="C263" s="6"/>
      <c r="D263" s="6"/>
      <c r="E263" s="6"/>
      <c r="F263" s="6"/>
      <c r="G263" s="6"/>
      <c r="H263" s="6"/>
      <c r="I263" s="6"/>
      <c r="J263" s="6"/>
      <c r="K263" s="6"/>
      <c r="L263" s="6"/>
      <c r="M263" s="6"/>
      <c r="N263" s="132"/>
    </row>
    <row r="264" spans="1:14" hidden="1" x14ac:dyDescent="0.35">
      <c r="A264" s="6"/>
      <c r="B264" s="6"/>
      <c r="C264" s="6"/>
      <c r="D264" s="6"/>
      <c r="E264" s="6"/>
      <c r="F264" s="6"/>
      <c r="G264" s="6"/>
      <c r="H264" s="6"/>
      <c r="I264" s="6"/>
      <c r="J264" s="6"/>
      <c r="K264" s="6"/>
      <c r="L264" s="6"/>
      <c r="M264" s="6"/>
      <c r="N264" s="132"/>
    </row>
    <row r="265" spans="1:14" hidden="1" x14ac:dyDescent="0.35">
      <c r="A265" s="6"/>
      <c r="B265" s="6"/>
      <c r="C265" s="6"/>
      <c r="D265" s="6"/>
      <c r="E265" s="6"/>
      <c r="F265" s="6"/>
      <c r="G265" s="6"/>
      <c r="H265" s="6"/>
      <c r="I265" s="6"/>
      <c r="J265" s="6"/>
      <c r="K265" s="6"/>
      <c r="L265" s="6"/>
      <c r="M265" s="6"/>
      <c r="N265" s="132"/>
    </row>
  </sheetData>
  <sheetProtection algorithmName="SHA-512" hashValue="+3SNofVjp2r8UOLIJSsGErIZ4CDbiXn9afVecl7SmxxBVsejsNvMjZgxoUQg/mn1/2YSPdchAtCDLbCzCvHffA==" saltValue="c3G+9z6karV7UcyZSjHLZA==" spinCount="100000" sheet="1" objects="1" scenarios="1"/>
  <dataConsolidate/>
  <mergeCells count="123">
    <mergeCell ref="G258:H258"/>
    <mergeCell ref="I258:J258"/>
    <mergeCell ref="K258:L258"/>
    <mergeCell ref="G259:H259"/>
    <mergeCell ref="I259:J259"/>
    <mergeCell ref="K259:L259"/>
    <mergeCell ref="G256:H256"/>
    <mergeCell ref="I256:J256"/>
    <mergeCell ref="K256:L256"/>
    <mergeCell ref="G257:H257"/>
    <mergeCell ref="I257:J257"/>
    <mergeCell ref="K257:L257"/>
    <mergeCell ref="G188:H188"/>
    <mergeCell ref="F170:G170"/>
    <mergeCell ref="F208:H208"/>
    <mergeCell ref="I244:J244"/>
    <mergeCell ref="K244:L244"/>
    <mergeCell ref="G255:H255"/>
    <mergeCell ref="I255:J255"/>
    <mergeCell ref="K255:L255"/>
    <mergeCell ref="K240:L240"/>
    <mergeCell ref="G241:H241"/>
    <mergeCell ref="I241:J241"/>
    <mergeCell ref="K241:L241"/>
    <mergeCell ref="G242:H242"/>
    <mergeCell ref="I242:J242"/>
    <mergeCell ref="K242:L242"/>
    <mergeCell ref="L250:L251"/>
    <mergeCell ref="G240:H240"/>
    <mergeCell ref="I240:J240"/>
    <mergeCell ref="F250:H250"/>
    <mergeCell ref="I250:K250"/>
    <mergeCell ref="G243:H243"/>
    <mergeCell ref="I243:J243"/>
    <mergeCell ref="K243:L243"/>
    <mergeCell ref="G244:H244"/>
    <mergeCell ref="F229:H229"/>
    <mergeCell ref="I229:K229"/>
    <mergeCell ref="K219:L219"/>
    <mergeCell ref="K220:L220"/>
    <mergeCell ref="K221:L221"/>
    <mergeCell ref="K222:L222"/>
    <mergeCell ref="K223:L223"/>
    <mergeCell ref="L229:L230"/>
    <mergeCell ref="G223:H223"/>
    <mergeCell ref="I219:J219"/>
    <mergeCell ref="I220:J220"/>
    <mergeCell ref="I221:J221"/>
    <mergeCell ref="G219:H219"/>
    <mergeCell ref="G220:H220"/>
    <mergeCell ref="G221:H221"/>
    <mergeCell ref="G222:H222"/>
    <mergeCell ref="I222:J222"/>
    <mergeCell ref="I223:J223"/>
    <mergeCell ref="I208:K208"/>
    <mergeCell ref="L208:L209"/>
    <mergeCell ref="C139:K140"/>
    <mergeCell ref="C125:I125"/>
    <mergeCell ref="G129:H129"/>
    <mergeCell ref="G130:H130"/>
    <mergeCell ref="I128:J128"/>
    <mergeCell ref="I129:J129"/>
    <mergeCell ref="I130:J130"/>
    <mergeCell ref="K128:L128"/>
    <mergeCell ref="K129:L129"/>
    <mergeCell ref="K130:L130"/>
    <mergeCell ref="I127:J127"/>
    <mergeCell ref="K127:L127"/>
    <mergeCell ref="I189:J189"/>
    <mergeCell ref="K189:L189"/>
    <mergeCell ref="G189:H189"/>
    <mergeCell ref="F153:G153"/>
    <mergeCell ref="F159:G159"/>
    <mergeCell ref="F160:G160"/>
    <mergeCell ref="F161:G161"/>
    <mergeCell ref="F162:G162"/>
    <mergeCell ref="F163:G163"/>
    <mergeCell ref="F154:G154"/>
    <mergeCell ref="B2:C3"/>
    <mergeCell ref="D2:K3"/>
    <mergeCell ref="G7:I7"/>
    <mergeCell ref="F86:G86"/>
    <mergeCell ref="F87:G87"/>
    <mergeCell ref="F88:G88"/>
    <mergeCell ref="F89:G89"/>
    <mergeCell ref="C25:E26"/>
    <mergeCell ref="C42:K43"/>
    <mergeCell ref="I24:J24"/>
    <mergeCell ref="I25:J25"/>
    <mergeCell ref="I188:J188"/>
    <mergeCell ref="K188:L188"/>
    <mergeCell ref="C133:K134"/>
    <mergeCell ref="C59:K60"/>
    <mergeCell ref="M59:M60"/>
    <mergeCell ref="J86:L89"/>
    <mergeCell ref="G127:H127"/>
    <mergeCell ref="G128:H128"/>
    <mergeCell ref="G109:H109"/>
    <mergeCell ref="G110:H110"/>
    <mergeCell ref="G111:H111"/>
    <mergeCell ref="G112:H112"/>
    <mergeCell ref="G113:H113"/>
    <mergeCell ref="G114:H114"/>
    <mergeCell ref="G115:H115"/>
    <mergeCell ref="G116:H116"/>
    <mergeCell ref="G117:H117"/>
    <mergeCell ref="F155:G155"/>
    <mergeCell ref="F156:G156"/>
    <mergeCell ref="F157:G157"/>
    <mergeCell ref="F158:G158"/>
    <mergeCell ref="G185:H185"/>
    <mergeCell ref="G186:H186"/>
    <mergeCell ref="G187:H187"/>
    <mergeCell ref="G118:H118"/>
    <mergeCell ref="G119:H119"/>
    <mergeCell ref="J110:L119"/>
    <mergeCell ref="M42:M43"/>
    <mergeCell ref="I185:J185"/>
    <mergeCell ref="K185:L185"/>
    <mergeCell ref="I186:J186"/>
    <mergeCell ref="K186:L186"/>
    <mergeCell ref="I187:J187"/>
    <mergeCell ref="K187:L187"/>
  </mergeCells>
  <phoneticPr fontId="41" type="noConversion"/>
  <conditionalFormatting sqref="B40:C40">
    <cfRule type="expression" dxfId="88" priority="160">
      <formula>$K$38&lt;1</formula>
    </cfRule>
  </conditionalFormatting>
  <conditionalFormatting sqref="B57:K60">
    <cfRule type="expression" dxfId="87" priority="65">
      <formula>$K$55&lt;&gt;"yes"</formula>
    </cfRule>
  </conditionalFormatting>
  <conditionalFormatting sqref="B70:K73">
    <cfRule type="expression" dxfId="86" priority="158">
      <formula>$F$14&lt;&gt;"yes"</formula>
    </cfRule>
  </conditionalFormatting>
  <conditionalFormatting sqref="B75:K78">
    <cfRule type="expression" dxfId="85" priority="157">
      <formula>$F$15&lt;&gt;"yes"</formula>
    </cfRule>
  </conditionalFormatting>
  <conditionalFormatting sqref="B107:K109 B110:J110 B111:I119">
    <cfRule type="expression" dxfId="84" priority="155">
      <formula>$K$105&lt;1</formula>
    </cfRule>
  </conditionalFormatting>
  <conditionalFormatting sqref="B132:K134">
    <cfRule type="expression" dxfId="83" priority="149">
      <formula>$K$125&lt;1</formula>
    </cfRule>
  </conditionalFormatting>
  <conditionalFormatting sqref="B32:L60">
    <cfRule type="expression" dxfId="82" priority="115">
      <formula>$F$13&lt;&gt;"yes"</formula>
    </cfRule>
  </conditionalFormatting>
  <conditionalFormatting sqref="B66:L93">
    <cfRule type="expression" dxfId="81" priority="159">
      <formula>AND($F$14&lt;&gt;"yes",$F$15&lt;&gt;"yes")</formula>
    </cfRule>
  </conditionalFormatting>
  <conditionalFormatting sqref="B93:L93">
    <cfRule type="expression" dxfId="80" priority="146">
      <formula>$K$91&lt;&gt;"yes"</formula>
    </cfRule>
  </conditionalFormatting>
  <conditionalFormatting sqref="B99:L109 B110:J110 B111:I119">
    <cfRule type="expression" dxfId="79" priority="156">
      <formula>$F$16&lt;&gt;"yes"</formula>
    </cfRule>
  </conditionalFormatting>
  <conditionalFormatting sqref="B125:L126 B127:I127 K127 B128:L140">
    <cfRule type="expression" dxfId="78" priority="150">
      <formula>$F$17&lt;&gt;"yes"</formula>
    </cfRule>
  </conditionalFormatting>
  <conditionalFormatting sqref="B138:L140">
    <cfRule type="expression" dxfId="77" priority="145">
      <formula>$K$125&lt;1</formula>
    </cfRule>
  </conditionalFormatting>
  <conditionalFormatting sqref="B146:L163">
    <cfRule type="expression" dxfId="76" priority="154">
      <formula>$F$18&lt;&gt;"Yes"</formula>
    </cfRule>
  </conditionalFormatting>
  <conditionalFormatting sqref="B169:L170">
    <cfRule type="expression" dxfId="75" priority="153">
      <formula>$F$19&lt;&gt;"yes"</formula>
    </cfRule>
  </conditionalFormatting>
  <conditionalFormatting sqref="B176:L189">
    <cfRule type="expression" dxfId="74" priority="152">
      <formula>$F$20&lt;&gt;"yes"</formula>
    </cfRule>
  </conditionalFormatting>
  <conditionalFormatting sqref="B195:L259">
    <cfRule type="expression" dxfId="73" priority="138">
      <formula>$F$21&lt;&gt;"yes"</formula>
    </cfRule>
  </conditionalFormatting>
  <conditionalFormatting sqref="C42:K43">
    <cfRule type="expression" dxfId="72" priority="161">
      <formula>$K$38&gt;0</formula>
    </cfRule>
  </conditionalFormatting>
  <conditionalFormatting sqref="G12">
    <cfRule type="expression" dxfId="71" priority="1">
      <formula>$F$12&lt;&gt;"Yes"</formula>
    </cfRule>
  </conditionalFormatting>
  <conditionalFormatting sqref="K184">
    <cfRule type="expression" dxfId="70" priority="520">
      <formula>SUM(COUNTIF($G$185:$H$189,"Other"),COUNTIF($G$185:$H$189,"USD Denominated Stablecoin"),COUNTIF($G$185:$H$189,"EUR Denominated Stablecoin"))&gt;0</formula>
    </cfRule>
  </conditionalFormatting>
  <conditionalFormatting sqref="K218">
    <cfRule type="expression" dxfId="69" priority="32">
      <formula>SUM(COUNTIF($G$219:$H$223,"Other"),COUNTIF($G$219:$H$223,"USD Denominated Stablecoin"),COUNTIF($G$219:$H$223,"EUR Denominated Stablecoin"))&gt;0</formula>
    </cfRule>
  </conditionalFormatting>
  <conditionalFormatting sqref="K239">
    <cfRule type="expression" dxfId="68" priority="15">
      <formula>SUM(COUNTIF($G$240:$H$244,"Other"),COUNTIF($G$240:$H$244,"USD Denominated Stablecoin"),COUNTIF($G$240:$H$244,"EUR Denominated Stablecoin"))&gt;0</formula>
    </cfRule>
  </conditionalFormatting>
  <conditionalFormatting sqref="K254">
    <cfRule type="expression" dxfId="67" priority="8">
      <formula>SUM(COUNTIF($G$255:$H$259,"Other"),COUNTIF($G$255:$H$259,"USD Denominated Stablecoin"),COUNTIF($G$255:$H$259,"EUR Denominated Stablecoin"))&gt;0</formula>
    </cfRule>
  </conditionalFormatting>
  <conditionalFormatting sqref="K185:L189">
    <cfRule type="expression" dxfId="66" priority="519">
      <formula>OR($G185="Other",$G185="USD Denominated Stablecoin", $G185="EUR Denominated Stablecoin")</formula>
    </cfRule>
  </conditionalFormatting>
  <conditionalFormatting sqref="K219:L223">
    <cfRule type="expression" dxfId="65" priority="18">
      <formula>OR($G219="Other",$G219="USD Denominated Stablecoin", $G219="EUR Denominated Stablecoin")</formula>
    </cfRule>
  </conditionalFormatting>
  <conditionalFormatting sqref="K240:L244">
    <cfRule type="expression" dxfId="64" priority="10">
      <formula>OR($G240="Other",$G240="USD Denominated Stablecoin", $G240="EUR Denominated Stablecoin")</formula>
    </cfRule>
  </conditionalFormatting>
  <conditionalFormatting sqref="K255:L259">
    <cfRule type="expression" dxfId="63" priority="3">
      <formula>OR($G255="Other",$G255="USD Denominated Stablecoin", $G255="EUR Denominated Stablecoin")</formula>
    </cfRule>
  </conditionalFormatting>
  <conditionalFormatting sqref="M1:M218 M220:M1048576">
    <cfRule type="cellIs" dxfId="62" priority="162" operator="equal">
      <formula>"Y"</formula>
    </cfRule>
    <cfRule type="cellIs" dxfId="61" priority="163" operator="equal">
      <formula>"G"</formula>
    </cfRule>
    <cfRule type="cellIs" dxfId="60" priority="164" operator="equal">
      <formula>"R"</formula>
    </cfRule>
  </conditionalFormatting>
  <dataValidations count="18">
    <dataValidation type="list" allowBlank="1" showInputMessage="1" showErrorMessage="1" sqref="K83 K91 F12:F21" xr:uid="{4A6FC0FC-9ED1-4DF6-ABD3-29566CBFCC91}">
      <formula1>YesNo</formula1>
    </dataValidation>
    <dataValidation type="decimal" operator="greaterThanOrEqual" allowBlank="1" showInputMessage="1" showErrorMessage="1" sqref="H33:J33 H45:J45 H35:J36 K51 K93 H70:J70 H72:J72 H75:J75 H77:J77 K53 H100:J100 H102:J102 J197:J199 K125 H201:J201 G233:H236 H147:J147 H149:J149 H170:J170 H179:J179 H177:J177 H80:J80 K66 F213 G212:H215 F234 H196:I199 J196:K196" xr:uid="{42BF85DD-5BF9-4985-B71D-50C13D50E489}">
      <formula1>0</formula1>
    </dataValidation>
    <dataValidation type="list" allowBlank="1" showInputMessage="1" showErrorMessage="1" sqref="E87:E89 E154:E163 F110:F119" xr:uid="{33D84473-C31D-4B38-A9CC-BC3A9C2246FC}">
      <formula1>Countries</formula1>
    </dataValidation>
    <dataValidation type="list" allowBlank="1" showInputMessage="1" showErrorMessage="1" sqref="E110:E119" xr:uid="{6944F6FA-3981-49C5-9908-894477C7E518}">
      <formula1>NatureOfVenue</formula1>
    </dataValidation>
    <dataValidation type="decimal" allowBlank="1" showInputMessage="1" showErrorMessage="1" sqref="F214:F215 F212 F235:F236 F233 F210:G210 F231:G231 F252:G252" xr:uid="{7E07FA66-33AD-47F1-8836-4CDDEA07065A}">
      <formula1>0</formula1>
      <formula2>9.99999999999999E+27</formula2>
    </dataValidation>
    <dataValidation type="decimal" allowBlank="1" showInputMessage="1" showErrorMessage="1" sqref="I210:K210 I231:K231 I252:K252" xr:uid="{AD7DE344-3E6F-49DE-B6AE-1A50D34F5620}">
      <formula1>-1E+42</formula1>
      <formula2>1E+31</formula2>
    </dataValidation>
    <dataValidation type="decimal" allowBlank="1" showInputMessage="1" showErrorMessage="1" sqref="I212:K215 I233:K236" xr:uid="{CE3F30C6-6B67-4811-B255-E0AD3A76E463}">
      <formula1>-1E+36</formula1>
      <formula2>1E+30</formula2>
    </dataValidation>
    <dataValidation type="list" allowBlank="1" showInputMessage="1" showErrorMessage="1" sqref="G240:G244 G219:G223 G185:G189 G255:G259" xr:uid="{AE4BEF47-D874-4D7B-BB18-E927D9E45A60}">
      <formula1>CryptoAssetsList</formula1>
    </dataValidation>
    <dataValidation type="textLength" operator="greaterThanOrEqual" allowBlank="1" showInputMessage="1" showErrorMessage="1" sqref="G128:G130 C139 I128:I130 C42" xr:uid="{F4D6FCEB-6DE7-4214-84C8-CA1A4B64EB36}">
      <formula1>0</formula1>
    </dataValidation>
    <dataValidation type="list" operator="greaterThanOrEqual" allowBlank="1" showInputMessage="1" showErrorMessage="1" sqref="K136 K55" xr:uid="{15DEDCD8-9289-4939-819B-406C6B21E87C}">
      <formula1>YesNo</formula1>
    </dataValidation>
    <dataValidation type="decimal" operator="greaterThanOrEqual" allowBlank="1" showInputMessage="1" showErrorMessage="1" prompt="Kindly input as a % (i.e. for 1% write 1). " sqref="K182" xr:uid="{C3936C34-BBD0-49AA-901E-E028449917E4}">
      <formula1>0</formula1>
    </dataValidation>
    <dataValidation type="list" operator="greaterThanOrEqual" allowBlank="1" showInputMessage="1" showErrorMessage="1" sqref="K128:L130" xr:uid="{BE409EF9-E369-4A86-9E5E-3BBE5A875ADA}">
      <formula1>TokenClassification</formula1>
    </dataValidation>
    <dataValidation type="list" allowBlank="1" showInputMessage="1" showErrorMessage="1" sqref="I185:J189 I219:J223 I240:J244 I255:J259" xr:uid="{CE89279B-74AD-416A-AF87-D519329919F9}">
      <formula1>TokenClassification</formula1>
    </dataValidation>
    <dataValidation type="decimal" allowBlank="1" showInputMessage="1" showErrorMessage="1" sqref="F87:G89" xr:uid="{D9A081E0-ECA5-4F45-8515-B90DB89087E1}">
      <formula1>-9.99999999999999E+43</formula1>
      <formula2>9.99999999999999E+48</formula2>
    </dataValidation>
    <dataValidation type="decimal" allowBlank="1" showInputMessage="1" showErrorMessage="1" sqref="F154:G163" xr:uid="{B968A538-78AE-4711-A6F4-B4935DEA9B14}">
      <formula1>-9.99999999999999E+56</formula1>
      <formula2>9.99999999999999E+58</formula2>
    </dataValidation>
    <dataValidation type="decimal" allowBlank="1" showInputMessage="1" showErrorMessage="1" sqref="K105" xr:uid="{10D89120-36E7-45F5-B4AE-A276592DAE77}">
      <formula1>-9.99999999999999E+61</formula1>
      <formula2>9.99999999999999E+60</formula2>
    </dataValidation>
    <dataValidation type="decimal" allowBlank="1" showInputMessage="1" showErrorMessage="1" sqref="G110:G119" xr:uid="{6E70945F-761F-470A-8C01-DC569FA26C11}">
      <formula1>-9.99999999999999E+51</formula1>
      <formula2>9.99999999999999E+50</formula2>
    </dataValidation>
    <dataValidation allowBlank="1" showInputMessage="1" showErrorMessage="1" prompt="Please Specify" sqref="K185:L189 K219:L223 K240:L244 K255:L259" xr:uid="{FBEF0E29-EAB3-4807-81F5-981DD9082E5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F55B-C3F8-4E1D-BD70-82EBC21ACB03}">
  <sheetPr codeName="Sheet2"/>
  <dimension ref="A1:I16"/>
  <sheetViews>
    <sheetView zoomScale="130" zoomScaleNormal="130" workbookViewId="0">
      <selection activeCell="H8" sqref="H8"/>
    </sheetView>
  </sheetViews>
  <sheetFormatPr defaultRowHeight="14.5" x14ac:dyDescent="0.35"/>
  <cols>
    <col min="7" max="7" width="37.7265625" customWidth="1"/>
    <col min="8" max="8" width="21.179687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39</v>
      </c>
      <c r="F1" t="s">
        <v>3</v>
      </c>
      <c r="G1" t="s">
        <v>4</v>
      </c>
      <c r="H1">
        <f>CoverSheet!C9</f>
        <v>0</v>
      </c>
      <c r="I1" t="str">
        <f>CoverSheet!F9</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39</v>
      </c>
      <c r="F2" t="s">
        <v>5</v>
      </c>
      <c r="G2" t="s">
        <v>6</v>
      </c>
      <c r="H2">
        <f>CoverSheet!C11</f>
        <v>0</v>
      </c>
      <c r="I2" t="str">
        <f>CoverSheet!F11</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39</v>
      </c>
      <c r="F3" t="s">
        <v>7</v>
      </c>
      <c r="G3" t="s">
        <v>8</v>
      </c>
      <c r="H3" t="str">
        <f>CoverSheet!C13</f>
        <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39</v>
      </c>
      <c r="F4" t="s">
        <v>9</v>
      </c>
      <c r="G4" t="s">
        <v>10</v>
      </c>
      <c r="H4" t="str">
        <f>CoverSheet!C15</f>
        <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39</v>
      </c>
      <c r="F5" t="s">
        <v>11</v>
      </c>
      <c r="G5" t="s">
        <v>12</v>
      </c>
      <c r="H5" t="str">
        <f>CoverSheet!C17</f>
        <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39</v>
      </c>
      <c r="F6" t="s">
        <v>13</v>
      </c>
      <c r="G6" t="s">
        <v>14</v>
      </c>
      <c r="H6" t="str">
        <f>CoverSheet!C19</f>
        <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39</v>
      </c>
      <c r="F7" t="s">
        <v>15</v>
      </c>
      <c r="G7" t="s">
        <v>16</v>
      </c>
      <c r="H7" t="str">
        <f>CoverSheet!C21</f>
        <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39</v>
      </c>
      <c r="F8" t="s">
        <v>17</v>
      </c>
      <c r="G8" t="s">
        <v>18</v>
      </c>
      <c r="H8" t="str">
        <f>CoverSheet!C23</f>
        <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39</v>
      </c>
      <c r="F9" t="s">
        <v>22</v>
      </c>
      <c r="G9" t="s">
        <v>23</v>
      </c>
      <c r="H9" s="236" t="str">
        <f>CoverSheet!G26</f>
        <v/>
      </c>
      <c r="I9" t="str">
        <f>CoverSheet!F26</f>
        <v>R</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39</v>
      </c>
      <c r="F10" t="s">
        <v>24</v>
      </c>
      <c r="G10" t="s">
        <v>25</v>
      </c>
      <c r="H10" s="236" t="str">
        <f>CoverSheet!G27</f>
        <v/>
      </c>
      <c r="I10" t="str">
        <f>CoverSheet!F27</f>
        <v>R</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39</v>
      </c>
      <c r="F11" t="s">
        <v>26</v>
      </c>
      <c r="G11" t="s">
        <v>27</v>
      </c>
      <c r="H11" s="235" t="str">
        <f>CoverSheet!C29</f>
        <v/>
      </c>
      <c r="I11" t="str">
        <f>CoverSheet!F29</f>
        <v>R</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39</v>
      </c>
      <c r="F12" t="s">
        <v>28</v>
      </c>
      <c r="G12" t="s">
        <v>29</v>
      </c>
      <c r="H12">
        <f>CoverSheet!C31</f>
        <v>0</v>
      </c>
      <c r="I12" t="str">
        <f>CoverSheet!F31</f>
        <v>R</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39</v>
      </c>
      <c r="F13" t="s">
        <v>30</v>
      </c>
      <c r="G13" t="s">
        <v>40</v>
      </c>
      <c r="H13" s="437">
        <f>CoverSheet!C33</f>
        <v>0</v>
      </c>
      <c r="I13" t="str">
        <f>CoverSheet!F33</f>
        <v>R</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39</v>
      </c>
      <c r="F14" t="s">
        <v>33</v>
      </c>
      <c r="G14" t="s">
        <v>34</v>
      </c>
      <c r="H14">
        <f>CoverSheet!C36</f>
        <v>0</v>
      </c>
      <c r="I14" t="str">
        <f>CoverSheet!F36</f>
        <v>R</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39</v>
      </c>
      <c r="F15" t="s">
        <v>35</v>
      </c>
      <c r="G15" t="s">
        <v>36</v>
      </c>
      <c r="H15">
        <f>CoverSheet!C38</f>
        <v>0</v>
      </c>
      <c r="I15" t="str">
        <f>CoverSheet!F38</f>
        <v>R</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39</v>
      </c>
      <c r="F16" t="s">
        <v>37</v>
      </c>
      <c r="G16" t="s">
        <v>38</v>
      </c>
      <c r="H16">
        <f>CoverSheet!C39</f>
        <v>0</v>
      </c>
      <c r="I16" t="str">
        <f>CoverSheet!F39</f>
        <v>R</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014A-8F99-4E01-89B4-04449C59EB04}">
  <sheetPr codeName="Sheet20"/>
  <dimension ref="A1:I427"/>
  <sheetViews>
    <sheetView topLeftCell="A12" zoomScale="70" zoomScaleNormal="70" workbookViewId="0">
      <selection activeCell="B24" sqref="B24"/>
    </sheetView>
  </sheetViews>
  <sheetFormatPr defaultRowHeight="14.5" x14ac:dyDescent="0.35"/>
  <cols>
    <col min="6" max="6" width="14.453125" customWidth="1"/>
    <col min="7" max="7" width="108"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5895</v>
      </c>
      <c r="F1" t="s">
        <v>5742</v>
      </c>
      <c r="G1" t="s">
        <v>5743</v>
      </c>
      <c r="H1" s="432">
        <f>'Crypto Services'!F12</f>
        <v>0</v>
      </c>
      <c r="I1" t="str">
        <f>'Crypto Services'!M12</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5895</v>
      </c>
      <c r="F2" t="s">
        <v>5745</v>
      </c>
      <c r="G2" t="s">
        <v>5746</v>
      </c>
      <c r="H2" s="432">
        <f>'Crypto Services'!F13</f>
        <v>0</v>
      </c>
      <c r="I2" t="str">
        <f>'Crypto Services'!M13</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5895</v>
      </c>
      <c r="F3" t="s">
        <v>5747</v>
      </c>
      <c r="G3" t="s">
        <v>5748</v>
      </c>
      <c r="H3" s="432">
        <f>'Crypto Services'!F14</f>
        <v>0</v>
      </c>
      <c r="I3" t="str">
        <f>'Crypto Services'!M14</f>
        <v>R</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5895</v>
      </c>
      <c r="F4" t="s">
        <v>5749</v>
      </c>
      <c r="G4" t="s">
        <v>5750</v>
      </c>
      <c r="H4" s="432">
        <f>'Crypto Services'!F15</f>
        <v>0</v>
      </c>
      <c r="I4" t="str">
        <f>'Crypto Services'!M15</f>
        <v>R</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5895</v>
      </c>
      <c r="F5" t="s">
        <v>5751</v>
      </c>
      <c r="G5" t="s">
        <v>5752</v>
      </c>
      <c r="H5" s="432">
        <f>'Crypto Services'!F16</f>
        <v>0</v>
      </c>
      <c r="I5" t="str">
        <f>'Crypto Services'!M16</f>
        <v>R</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5895</v>
      </c>
      <c r="F6" t="s">
        <v>5753</v>
      </c>
      <c r="G6" t="s">
        <v>5754</v>
      </c>
      <c r="H6" s="432">
        <f>'Crypto Services'!F17</f>
        <v>0</v>
      </c>
      <c r="I6" t="str">
        <f>'Crypto Services'!M17</f>
        <v>R</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5895</v>
      </c>
      <c r="F7" t="s">
        <v>5755</v>
      </c>
      <c r="G7" t="s">
        <v>5756</v>
      </c>
      <c r="H7" s="432">
        <f>'Crypto Services'!F18</f>
        <v>0</v>
      </c>
      <c r="I7" t="str">
        <f>'Crypto Services'!M18</f>
        <v>R</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5895</v>
      </c>
      <c r="F8" t="s">
        <v>5757</v>
      </c>
      <c r="G8" t="s">
        <v>5758</v>
      </c>
      <c r="H8" s="432">
        <f>'Crypto Services'!F19</f>
        <v>0</v>
      </c>
      <c r="I8" t="str">
        <f>'Crypto Services'!M19</f>
        <v>R</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5895</v>
      </c>
      <c r="F9" t="s">
        <v>5759</v>
      </c>
      <c r="G9" t="s">
        <v>5760</v>
      </c>
      <c r="H9" s="432">
        <f>'Crypto Services'!F20</f>
        <v>0</v>
      </c>
      <c r="I9" t="str">
        <f>'Crypto Services'!M20</f>
        <v>R</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5895</v>
      </c>
      <c r="F10" t="s">
        <v>5761</v>
      </c>
      <c r="G10" t="s">
        <v>5762</v>
      </c>
      <c r="H10" s="432">
        <f>'Crypto Services'!F21</f>
        <v>0</v>
      </c>
      <c r="I10" t="str">
        <f>'Crypto Services'!M21</f>
        <v>R</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5895</v>
      </c>
      <c r="F11" t="s">
        <v>5763</v>
      </c>
      <c r="G11" t="s">
        <v>5764</v>
      </c>
      <c r="H11">
        <f>'Crypto Services'!I24</f>
        <v>0</v>
      </c>
    </row>
    <row r="12" spans="1:9" s="381" customFormat="1"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5895</v>
      </c>
      <c r="F12" t="s">
        <v>5896</v>
      </c>
      <c r="G12" t="s">
        <v>5897</v>
      </c>
      <c r="H12">
        <f>'Crypto Services'!I25</f>
        <v>0</v>
      </c>
      <c r="I12"/>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5895</v>
      </c>
      <c r="F13" t="s">
        <v>5898</v>
      </c>
      <c r="G13" t="s">
        <v>5899</v>
      </c>
      <c r="H13">
        <f>'Crypto Services'!H33</f>
        <v>0</v>
      </c>
      <c r="I13" t="str">
        <f>'Crypto Services'!$M$33</f>
        <v>G</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5895</v>
      </c>
      <c r="F14" t="s">
        <v>5900</v>
      </c>
      <c r="G14" t="s">
        <v>5901</v>
      </c>
      <c r="H14">
        <f>'Crypto Services'!I33</f>
        <v>0</v>
      </c>
      <c r="I14" t="str">
        <f>'Crypto Services'!$M$33</f>
        <v>G</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5895</v>
      </c>
      <c r="F15" t="s">
        <v>5902</v>
      </c>
      <c r="G15" t="s">
        <v>5903</v>
      </c>
      <c r="H15">
        <f>'Crypto Services'!J33</f>
        <v>0</v>
      </c>
      <c r="I15" t="str">
        <f>'Crypto Services'!$M$33</f>
        <v>G</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5895</v>
      </c>
      <c r="F16" t="s">
        <v>5904</v>
      </c>
      <c r="G16" t="s">
        <v>5905</v>
      </c>
      <c r="H16">
        <f>'Crypto Services'!K33</f>
        <v>0</v>
      </c>
      <c r="I16" t="str">
        <f>'Crypto Services'!$M$33</f>
        <v>G</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5895</v>
      </c>
      <c r="F17" t="s">
        <v>5906</v>
      </c>
      <c r="G17" t="s">
        <v>5907</v>
      </c>
      <c r="H17">
        <f>'Crypto Services'!H35</f>
        <v>0</v>
      </c>
      <c r="I17" t="str">
        <f>'Crypto Services'!$M$35</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5895</v>
      </c>
      <c r="F18" t="s">
        <v>5908</v>
      </c>
      <c r="G18" t="s">
        <v>5909</v>
      </c>
      <c r="H18">
        <f>'Crypto Services'!I35</f>
        <v>0</v>
      </c>
      <c r="I18" t="str">
        <f>'Crypto Services'!$M$35</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5895</v>
      </c>
      <c r="F19" t="s">
        <v>5910</v>
      </c>
      <c r="G19" t="s">
        <v>5911</v>
      </c>
      <c r="H19">
        <f>'Crypto Services'!J35</f>
        <v>0</v>
      </c>
      <c r="I19" t="str">
        <f>'Crypto Services'!$M$35</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5895</v>
      </c>
      <c r="F20" t="s">
        <v>5912</v>
      </c>
      <c r="G20" t="s">
        <v>5913</v>
      </c>
      <c r="H20">
        <f>'Crypto Services'!K35</f>
        <v>0</v>
      </c>
      <c r="I20" t="str">
        <f>'Crypto Services'!$M$35</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5895</v>
      </c>
      <c r="F21" t="s">
        <v>5914</v>
      </c>
      <c r="G21" t="s">
        <v>5915</v>
      </c>
      <c r="H21">
        <f>'Crypto Services'!H36</f>
        <v>0</v>
      </c>
      <c r="I21" t="str">
        <f>'Crypto Services'!$M$36</f>
        <v>G</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5895</v>
      </c>
      <c r="F22" t="s">
        <v>5916</v>
      </c>
      <c r="G22" t="s">
        <v>5917</v>
      </c>
      <c r="H22">
        <f>'Crypto Services'!I36</f>
        <v>0</v>
      </c>
      <c r="I22" t="str">
        <f>'Crypto Services'!$M$36</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5895</v>
      </c>
      <c r="F23" t="s">
        <v>5918</v>
      </c>
      <c r="G23" t="s">
        <v>5919</v>
      </c>
      <c r="H23">
        <f>'Crypto Services'!J36</f>
        <v>0</v>
      </c>
      <c r="I23" t="str">
        <f>'Crypto Services'!$M$36</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5895</v>
      </c>
      <c r="F24" t="s">
        <v>5920</v>
      </c>
      <c r="G24" t="s">
        <v>5921</v>
      </c>
      <c r="H24">
        <f>'Crypto Services'!K36</f>
        <v>0</v>
      </c>
      <c r="I24" t="str">
        <f>'Crypto Services'!$M$36</f>
        <v>G</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5895</v>
      </c>
      <c r="F25" t="s">
        <v>5922</v>
      </c>
      <c r="G25" t="s">
        <v>5923</v>
      </c>
      <c r="H25">
        <f>'Crypto Services'!H38</f>
        <v>0</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5895</v>
      </c>
      <c r="F26" t="s">
        <v>5924</v>
      </c>
      <c r="G26" t="s">
        <v>5925</v>
      </c>
      <c r="H26">
        <f>'Crypto Services'!I38</f>
        <v>0</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5895</v>
      </c>
      <c r="F27" t="s">
        <v>5926</v>
      </c>
      <c r="G27" t="s">
        <v>5927</v>
      </c>
      <c r="H27">
        <f>'Crypto Services'!J38</f>
        <v>0</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5895</v>
      </c>
      <c r="F28" t="s">
        <v>5928</v>
      </c>
      <c r="G28" t="s">
        <v>5929</v>
      </c>
      <c r="H28">
        <f>'Crypto Services'!K38</f>
        <v>0</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5895</v>
      </c>
      <c r="F29" t="s">
        <v>5775</v>
      </c>
      <c r="G29" t="s">
        <v>5930</v>
      </c>
      <c r="H29">
        <f>'Crypto Services'!C42</f>
        <v>0</v>
      </c>
      <c r="I29" t="str">
        <f>'Crypto Services'!M42</f>
        <v>G</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5895</v>
      </c>
      <c r="F30" t="s">
        <v>5931</v>
      </c>
      <c r="G30" t="s">
        <v>5932</v>
      </c>
      <c r="H30">
        <f>'Crypto Services'!H45</f>
        <v>0</v>
      </c>
      <c r="I30" t="str">
        <f>'Crypto Services'!$M$45</f>
        <v>G</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5895</v>
      </c>
      <c r="F31" t="s">
        <v>5933</v>
      </c>
      <c r="G31" t="s">
        <v>5934</v>
      </c>
      <c r="H31">
        <f>'Crypto Services'!I45</f>
        <v>0</v>
      </c>
      <c r="I31" t="str">
        <f>'Crypto Services'!$M$45</f>
        <v>G</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5895</v>
      </c>
      <c r="F32" t="s">
        <v>5935</v>
      </c>
      <c r="G32" t="s">
        <v>5936</v>
      </c>
      <c r="H32">
        <f>'Crypto Services'!J45</f>
        <v>0</v>
      </c>
      <c r="I32" t="str">
        <f>'Crypto Services'!$M$45</f>
        <v>G</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5895</v>
      </c>
      <c r="F33" t="s">
        <v>5937</v>
      </c>
      <c r="G33" t="s">
        <v>5938</v>
      </c>
      <c r="H33">
        <f>'Crypto Services'!K45</f>
        <v>0</v>
      </c>
      <c r="I33" t="str">
        <f>'Crypto Services'!$M$45</f>
        <v>G</v>
      </c>
    </row>
    <row r="34" spans="1:9" s="381" customFormat="1"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5895</v>
      </c>
      <c r="F34" t="s">
        <v>5939</v>
      </c>
      <c r="G34" t="s">
        <v>5940</v>
      </c>
      <c r="H34">
        <f>'Crypto Services'!H46</f>
        <v>0</v>
      </c>
      <c r="I34"/>
    </row>
    <row r="35" spans="1:9" s="381" customFormat="1"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5895</v>
      </c>
      <c r="F35" t="s">
        <v>5941</v>
      </c>
      <c r="G35" t="s">
        <v>5942</v>
      </c>
      <c r="H35">
        <f>'Crypto Services'!I46</f>
        <v>0</v>
      </c>
      <c r="I35"/>
    </row>
    <row r="36" spans="1:9" s="381" customFormat="1"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5895</v>
      </c>
      <c r="F36" t="s">
        <v>5943</v>
      </c>
      <c r="G36" t="s">
        <v>5944</v>
      </c>
      <c r="H36">
        <f>'Crypto Services'!J46</f>
        <v>0</v>
      </c>
      <c r="I36"/>
    </row>
    <row r="37" spans="1:9" s="381" customFormat="1"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5895</v>
      </c>
      <c r="F37" t="s">
        <v>5945</v>
      </c>
      <c r="G37" t="s">
        <v>5946</v>
      </c>
      <c r="H37">
        <f>'Crypto Services'!K46</f>
        <v>0</v>
      </c>
      <c r="I37"/>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5895</v>
      </c>
      <c r="F38" t="s">
        <v>5947</v>
      </c>
      <c r="G38" t="s">
        <v>5948</v>
      </c>
      <c r="H38" t="str">
        <f>'Crypto Services'!H48</f>
        <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5895</v>
      </c>
      <c r="F39" t="s">
        <v>5949</v>
      </c>
      <c r="G39" t="s">
        <v>5950</v>
      </c>
      <c r="H39" t="str">
        <f>'Crypto Services'!I48</f>
        <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5895</v>
      </c>
      <c r="F40" t="s">
        <v>5951</v>
      </c>
      <c r="G40" t="s">
        <v>5952</v>
      </c>
      <c r="H40" t="str">
        <f>'Crypto Services'!J48</f>
        <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5895</v>
      </c>
      <c r="F41" t="s">
        <v>5953</v>
      </c>
      <c r="G41" t="s">
        <v>5954</v>
      </c>
      <c r="H41">
        <f>'Crypto Services'!K48</f>
        <v>0</v>
      </c>
    </row>
    <row r="42" spans="1:9" s="381" customFormat="1"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5895</v>
      </c>
      <c r="F42" t="s">
        <v>5955</v>
      </c>
      <c r="G42" t="s">
        <v>5956</v>
      </c>
      <c r="H42" t="str">
        <f>'Crypto Services'!H49</f>
        <v/>
      </c>
      <c r="I42"/>
    </row>
    <row r="43" spans="1:9" s="381" customFormat="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5895</v>
      </c>
      <c r="F43" t="s">
        <v>5957</v>
      </c>
      <c r="G43" t="s">
        <v>5958</v>
      </c>
      <c r="H43" t="str">
        <f>'Crypto Services'!I49</f>
        <v/>
      </c>
      <c r="I43"/>
    </row>
    <row r="44" spans="1:9" s="381" customFormat="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5895</v>
      </c>
      <c r="F44" t="s">
        <v>5959</v>
      </c>
      <c r="G44" t="s">
        <v>5960</v>
      </c>
      <c r="H44" t="str">
        <f>'Crypto Services'!J49</f>
        <v/>
      </c>
      <c r="I44"/>
    </row>
    <row r="45" spans="1:9" s="381" customFormat="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5895</v>
      </c>
      <c r="F45" t="s">
        <v>5961</v>
      </c>
      <c r="G45" t="s">
        <v>5962</v>
      </c>
      <c r="H45">
        <f>'Crypto Services'!K49</f>
        <v>0</v>
      </c>
      <c r="I45"/>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5895</v>
      </c>
      <c r="F46" t="s">
        <v>5781</v>
      </c>
      <c r="G46" t="s">
        <v>5963</v>
      </c>
      <c r="H46">
        <f>'Crypto Services'!K51</f>
        <v>0</v>
      </c>
      <c r="I46" t="str">
        <f>'Crypto Services'!M51</f>
        <v>G</v>
      </c>
    </row>
    <row r="47" spans="1:9"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5895</v>
      </c>
      <c r="F47" t="s">
        <v>5783</v>
      </c>
      <c r="G47" t="s">
        <v>5964</v>
      </c>
      <c r="H47">
        <f>'Crypto Services'!K53</f>
        <v>0</v>
      </c>
      <c r="I47" t="str">
        <f>'Crypto Services'!M53</f>
        <v>G</v>
      </c>
    </row>
    <row r="48" spans="1:9" s="382"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5895</v>
      </c>
      <c r="F48" t="s">
        <v>5785</v>
      </c>
      <c r="G48" t="s">
        <v>5786</v>
      </c>
      <c r="H48">
        <f>'Crypto Services'!K55</f>
        <v>0</v>
      </c>
      <c r="I48" t="str">
        <f>'Crypto Services'!M55</f>
        <v>G</v>
      </c>
    </row>
    <row r="49" spans="1:9" s="382"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5895</v>
      </c>
      <c r="F49" t="s">
        <v>5787</v>
      </c>
      <c r="G49" t="s">
        <v>5788</v>
      </c>
      <c r="H49">
        <f>'Crypto Services'!C59</f>
        <v>0</v>
      </c>
      <c r="I49" t="str">
        <f>'Crypto Services'!M59</f>
        <v>G</v>
      </c>
    </row>
    <row r="50" spans="1:9"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5895</v>
      </c>
      <c r="F50" t="s">
        <v>5790</v>
      </c>
      <c r="G50" t="s">
        <v>5965</v>
      </c>
      <c r="H50">
        <f>'Crypto Services'!K66</f>
        <v>0</v>
      </c>
      <c r="I50" t="str">
        <f>'Crypto Services'!M66</f>
        <v>G</v>
      </c>
    </row>
    <row r="51" spans="1:9" s="381"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5895</v>
      </c>
      <c r="F51" t="s">
        <v>5966</v>
      </c>
      <c r="G51" t="s">
        <v>5967</v>
      </c>
      <c r="H51" s="433">
        <f>'Crypto Services'!K67</f>
        <v>0</v>
      </c>
      <c r="I51"/>
    </row>
    <row r="52" spans="1:9"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5895</v>
      </c>
      <c r="F52" t="s">
        <v>5968</v>
      </c>
      <c r="G52" t="s">
        <v>5969</v>
      </c>
      <c r="H52">
        <f>'Crypto Services'!H70</f>
        <v>0</v>
      </c>
      <c r="I52" t="str">
        <f>'Crypto Services'!$M$70</f>
        <v>G</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5895</v>
      </c>
      <c r="F53" t="s">
        <v>5970</v>
      </c>
      <c r="G53" t="s">
        <v>5971</v>
      </c>
      <c r="H53">
        <f>'Crypto Services'!I70</f>
        <v>0</v>
      </c>
      <c r="I53" t="str">
        <f>'Crypto Services'!$M$70</f>
        <v>G</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5895</v>
      </c>
      <c r="F54" t="s">
        <v>5972</v>
      </c>
      <c r="G54" t="s">
        <v>5973</v>
      </c>
      <c r="H54">
        <f>'Crypto Services'!J70</f>
        <v>0</v>
      </c>
      <c r="I54" t="str">
        <f>'Crypto Services'!$M$70</f>
        <v>G</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5895</v>
      </c>
      <c r="F55" t="s">
        <v>5974</v>
      </c>
      <c r="G55" t="s">
        <v>5975</v>
      </c>
      <c r="H55">
        <f>'Crypto Services'!K70</f>
        <v>0</v>
      </c>
      <c r="I55" t="str">
        <f>'Crypto Services'!$M$70</f>
        <v>G</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5895</v>
      </c>
      <c r="F56" t="s">
        <v>5976</v>
      </c>
      <c r="G56" t="s">
        <v>5977</v>
      </c>
      <c r="H56">
        <f>'Crypto Services'!H72</f>
        <v>0</v>
      </c>
      <c r="I56" t="str">
        <f>'Crypto Services'!$M$72</f>
        <v>G</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5895</v>
      </c>
      <c r="F57" t="s">
        <v>5978</v>
      </c>
      <c r="G57" t="s">
        <v>5979</v>
      </c>
      <c r="H57">
        <f>'Crypto Services'!I72</f>
        <v>0</v>
      </c>
      <c r="I57" t="str">
        <f>'Crypto Services'!$M$72</f>
        <v>G</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5895</v>
      </c>
      <c r="F58" t="s">
        <v>5980</v>
      </c>
      <c r="G58" t="s">
        <v>5981</v>
      </c>
      <c r="H58">
        <f>'Crypto Services'!J72</f>
        <v>0</v>
      </c>
      <c r="I58" t="str">
        <f>'Crypto Services'!$M$72</f>
        <v>G</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5895</v>
      </c>
      <c r="F59" t="s">
        <v>5982</v>
      </c>
      <c r="G59" t="s">
        <v>5983</v>
      </c>
      <c r="H59">
        <f>'Crypto Services'!K72</f>
        <v>0</v>
      </c>
      <c r="I59" t="str">
        <f>'Crypto Services'!$M$72</f>
        <v>G</v>
      </c>
    </row>
    <row r="60" spans="1:9" s="381" customFormat="1"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5895</v>
      </c>
      <c r="F60" t="s">
        <v>5984</v>
      </c>
      <c r="G60" t="s">
        <v>5985</v>
      </c>
      <c r="H60">
        <f>'Crypto Services'!H73</f>
        <v>0</v>
      </c>
      <c r="I60"/>
    </row>
    <row r="61" spans="1:9" s="381"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5895</v>
      </c>
      <c r="F61" t="s">
        <v>5986</v>
      </c>
      <c r="G61" t="s">
        <v>5987</v>
      </c>
      <c r="H61">
        <f>'Crypto Services'!I73</f>
        <v>0</v>
      </c>
      <c r="I61"/>
    </row>
    <row r="62" spans="1:9" s="381"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5895</v>
      </c>
      <c r="F62" t="s">
        <v>5988</v>
      </c>
      <c r="G62" t="s">
        <v>5989</v>
      </c>
      <c r="H62">
        <f>'Crypto Services'!J73</f>
        <v>0</v>
      </c>
      <c r="I62"/>
    </row>
    <row r="63" spans="1:9" s="381"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5895</v>
      </c>
      <c r="F63" t="s">
        <v>5990</v>
      </c>
      <c r="G63" t="s">
        <v>5991</v>
      </c>
      <c r="H63">
        <f>'Crypto Services'!K73</f>
        <v>0</v>
      </c>
      <c r="I63"/>
    </row>
    <row r="64" spans="1:9"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5895</v>
      </c>
      <c r="F64" t="s">
        <v>5992</v>
      </c>
      <c r="G64" t="s">
        <v>5993</v>
      </c>
      <c r="H64">
        <f>'Crypto Services'!H75</f>
        <v>0</v>
      </c>
      <c r="I64" t="str">
        <f>'Crypto Services'!$M$75</f>
        <v>G</v>
      </c>
    </row>
    <row r="65" spans="1:9"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5895</v>
      </c>
      <c r="F65" t="s">
        <v>5994</v>
      </c>
      <c r="G65" t="s">
        <v>5995</v>
      </c>
      <c r="H65">
        <f>'Crypto Services'!I75</f>
        <v>0</v>
      </c>
      <c r="I65" t="str">
        <f>'Crypto Services'!$M$75</f>
        <v>G</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5895</v>
      </c>
      <c r="F66" t="s">
        <v>5996</v>
      </c>
      <c r="G66" t="s">
        <v>5997</v>
      </c>
      <c r="H66">
        <f>'Crypto Services'!J75</f>
        <v>0</v>
      </c>
      <c r="I66" t="str">
        <f>'Crypto Services'!$M$75</f>
        <v>G</v>
      </c>
    </row>
    <row r="67" spans="1:9"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5895</v>
      </c>
      <c r="F67" t="s">
        <v>5998</v>
      </c>
      <c r="G67" t="s">
        <v>5999</v>
      </c>
      <c r="H67">
        <f>'Crypto Services'!K75</f>
        <v>0</v>
      </c>
      <c r="I67" t="str">
        <f>'Crypto Services'!$M$75</f>
        <v>G</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5895</v>
      </c>
      <c r="F68" t="s">
        <v>6000</v>
      </c>
      <c r="G68" t="s">
        <v>6001</v>
      </c>
      <c r="H68">
        <f>'Crypto Services'!H77</f>
        <v>0</v>
      </c>
      <c r="I68" t="str">
        <f>'Crypto Services'!$M$77</f>
        <v>G</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5895</v>
      </c>
      <c r="F69" t="s">
        <v>6002</v>
      </c>
      <c r="G69" t="s">
        <v>6003</v>
      </c>
      <c r="H69">
        <f>'Crypto Services'!I77</f>
        <v>0</v>
      </c>
      <c r="I69" t="str">
        <f>'Crypto Services'!$M$77</f>
        <v>G</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5895</v>
      </c>
      <c r="F70" t="s">
        <v>6004</v>
      </c>
      <c r="G70" t="s">
        <v>6005</v>
      </c>
      <c r="H70">
        <f>'Crypto Services'!J77</f>
        <v>0</v>
      </c>
      <c r="I70" t="str">
        <f>'Crypto Services'!$M$77</f>
        <v>G</v>
      </c>
    </row>
    <row r="71" spans="1:9"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5895</v>
      </c>
      <c r="F71" t="s">
        <v>6006</v>
      </c>
      <c r="G71" t="s">
        <v>6007</v>
      </c>
      <c r="H71">
        <f>'Crypto Services'!K77</f>
        <v>0</v>
      </c>
      <c r="I71" t="str">
        <f>'Crypto Services'!$M$77</f>
        <v>G</v>
      </c>
    </row>
    <row r="72" spans="1:9" s="381" customFormat="1"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5895</v>
      </c>
      <c r="F72" t="s">
        <v>6008</v>
      </c>
      <c r="G72" t="s">
        <v>6009</v>
      </c>
      <c r="H72">
        <f>'Crypto Services'!H78</f>
        <v>0</v>
      </c>
      <c r="I72"/>
    </row>
    <row r="73" spans="1:9" s="381" customFormat="1"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5895</v>
      </c>
      <c r="F73" t="s">
        <v>6010</v>
      </c>
      <c r="G73" t="s">
        <v>6011</v>
      </c>
      <c r="H73">
        <f>'Crypto Services'!I78</f>
        <v>0</v>
      </c>
      <c r="I73"/>
    </row>
    <row r="74" spans="1:9" s="381" customFormat="1"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5895</v>
      </c>
      <c r="F74" t="s">
        <v>6012</v>
      </c>
      <c r="G74" t="s">
        <v>6013</v>
      </c>
      <c r="H74">
        <f>'Crypto Services'!J78</f>
        <v>0</v>
      </c>
      <c r="I74"/>
    </row>
    <row r="75" spans="1:9" s="381" customFormat="1"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5895</v>
      </c>
      <c r="F75" t="s">
        <v>6014</v>
      </c>
      <c r="G75" t="s">
        <v>6015</v>
      </c>
      <c r="H75">
        <f>'Crypto Services'!K78</f>
        <v>0</v>
      </c>
      <c r="I75"/>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5895</v>
      </c>
      <c r="F76" t="s">
        <v>6016</v>
      </c>
      <c r="G76" t="s">
        <v>6017</v>
      </c>
      <c r="H76">
        <f>'Crypto Services'!H80</f>
        <v>0</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5895</v>
      </c>
      <c r="F77" t="s">
        <v>6018</v>
      </c>
      <c r="G77" t="s">
        <v>6019</v>
      </c>
      <c r="H77">
        <f>'Crypto Services'!I80</f>
        <v>0</v>
      </c>
    </row>
    <row r="78" spans="1:9"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5895</v>
      </c>
      <c r="F78" t="s">
        <v>6020</v>
      </c>
      <c r="G78" t="s">
        <v>6021</v>
      </c>
      <c r="H78">
        <f>'Crypto Services'!J80</f>
        <v>0</v>
      </c>
    </row>
    <row r="79" spans="1:9"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5895</v>
      </c>
      <c r="F79" t="s">
        <v>6022</v>
      </c>
      <c r="G79" t="s">
        <v>6023</v>
      </c>
      <c r="H79">
        <f>'Crypto Services'!K80</f>
        <v>0</v>
      </c>
    </row>
    <row r="80" spans="1:9" s="381" customFormat="1"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5895</v>
      </c>
      <c r="F80" t="s">
        <v>6024</v>
      </c>
      <c r="G80" t="s">
        <v>6025</v>
      </c>
      <c r="H80">
        <f>'Crypto Services'!H81</f>
        <v>0</v>
      </c>
      <c r="I80"/>
    </row>
    <row r="81" spans="1:9" s="381" customFormat="1"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5895</v>
      </c>
      <c r="F81" t="s">
        <v>6026</v>
      </c>
      <c r="G81" t="s">
        <v>6019</v>
      </c>
      <c r="H81">
        <f>'Crypto Services'!I81</f>
        <v>0</v>
      </c>
      <c r="I81"/>
    </row>
    <row r="82" spans="1:9" s="381" customFormat="1"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5895</v>
      </c>
      <c r="F82" t="s">
        <v>6027</v>
      </c>
      <c r="G82" t="s">
        <v>6028</v>
      </c>
      <c r="H82">
        <f>'Crypto Services'!J81</f>
        <v>0</v>
      </c>
      <c r="I82"/>
    </row>
    <row r="83" spans="1:9" s="381" customFormat="1"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5895</v>
      </c>
      <c r="F83" t="s">
        <v>6029</v>
      </c>
      <c r="G83" t="s">
        <v>6030</v>
      </c>
      <c r="H83">
        <f>'Crypto Services'!K81</f>
        <v>0</v>
      </c>
      <c r="I83"/>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5895</v>
      </c>
      <c r="F84" t="s">
        <v>5802</v>
      </c>
      <c r="G84" t="s">
        <v>5803</v>
      </c>
      <c r="H84" s="432">
        <f>'Crypto Services'!K83</f>
        <v>0</v>
      </c>
      <c r="I84" t="str">
        <f>'Crypto Services'!M83</f>
        <v>G</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5895</v>
      </c>
      <c r="F85" t="s">
        <v>5804</v>
      </c>
      <c r="G85" t="s">
        <v>6031</v>
      </c>
      <c r="I85" t="str">
        <f>'Crypto Services'!M87</f>
        <v>G</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5895</v>
      </c>
      <c r="F86" t="s">
        <v>6032</v>
      </c>
      <c r="G86" t="s">
        <v>6033</v>
      </c>
      <c r="H86">
        <f>'Crypto Services'!D87</f>
        <v>0</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5895</v>
      </c>
      <c r="F87" t="s">
        <v>6034</v>
      </c>
      <c r="G87" t="s">
        <v>6035</v>
      </c>
      <c r="H87">
        <f>'Crypto Services'!D88</f>
        <v>0</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5895</v>
      </c>
      <c r="F88" t="s">
        <v>6036</v>
      </c>
      <c r="G88" t="s">
        <v>6037</v>
      </c>
      <c r="H88">
        <f>'Crypto Services'!D89</f>
        <v>0</v>
      </c>
    </row>
    <row r="89" spans="1:9" s="381" customFormat="1"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5895</v>
      </c>
      <c r="F89" t="s">
        <v>6038</v>
      </c>
      <c r="G89" t="s">
        <v>6039</v>
      </c>
      <c r="H89">
        <f>'Crypto Services'!E87</f>
        <v>0</v>
      </c>
      <c r="I89"/>
    </row>
    <row r="90" spans="1:9" s="381" customFormat="1"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5895</v>
      </c>
      <c r="F90" t="s">
        <v>6040</v>
      </c>
      <c r="G90" t="s">
        <v>6041</v>
      </c>
      <c r="H90">
        <f>'Crypto Services'!E88</f>
        <v>0</v>
      </c>
      <c r="I90"/>
    </row>
    <row r="91" spans="1:9" s="381" customFormat="1"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5895</v>
      </c>
      <c r="F91" t="s">
        <v>6042</v>
      </c>
      <c r="G91" t="s">
        <v>6043</v>
      </c>
      <c r="H91">
        <f>'Crypto Services'!E89</f>
        <v>0</v>
      </c>
      <c r="I91"/>
    </row>
    <row r="92" spans="1:9" s="381" customFormat="1"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5895</v>
      </c>
      <c r="F92" t="s">
        <v>6044</v>
      </c>
      <c r="G92" t="s">
        <v>6045</v>
      </c>
      <c r="H92">
        <f>'Crypto Services'!F87</f>
        <v>0</v>
      </c>
      <c r="I92"/>
    </row>
    <row r="93" spans="1:9" s="381" customFormat="1"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5895</v>
      </c>
      <c r="F93" t="s">
        <v>6046</v>
      </c>
      <c r="G93" t="s">
        <v>6047</v>
      </c>
      <c r="H93">
        <f>'Crypto Services'!F88</f>
        <v>0</v>
      </c>
      <c r="I93"/>
    </row>
    <row r="94" spans="1:9" s="381" customFormat="1"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5895</v>
      </c>
      <c r="F94" t="s">
        <v>6048</v>
      </c>
      <c r="G94" t="s">
        <v>6049</v>
      </c>
      <c r="H94">
        <f>'Crypto Services'!F89</f>
        <v>0</v>
      </c>
      <c r="I94"/>
    </row>
    <row r="95" spans="1:9" s="381" customFormat="1"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5895</v>
      </c>
      <c r="F95" t="s">
        <v>6050</v>
      </c>
      <c r="G95" t="s">
        <v>6051</v>
      </c>
      <c r="H95" s="433">
        <f>'Crypto Services'!H87</f>
        <v>0</v>
      </c>
      <c r="I95"/>
    </row>
    <row r="96" spans="1:9" s="381" customFormat="1"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5895</v>
      </c>
      <c r="F96" t="s">
        <v>6052</v>
      </c>
      <c r="G96" t="s">
        <v>6053</v>
      </c>
      <c r="H96" s="433">
        <f>'Crypto Services'!H88</f>
        <v>0</v>
      </c>
      <c r="I96"/>
    </row>
    <row r="97" spans="1:9" s="381" customFormat="1"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5895</v>
      </c>
      <c r="F97" t="s">
        <v>6054</v>
      </c>
      <c r="G97" t="s">
        <v>6055</v>
      </c>
      <c r="H97" s="433">
        <f>'Crypto Services'!H89</f>
        <v>0</v>
      </c>
      <c r="I97"/>
    </row>
    <row r="98" spans="1:9" s="382" customFormat="1"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5895</v>
      </c>
      <c r="F98" t="s">
        <v>6056</v>
      </c>
      <c r="G98" t="s">
        <v>6057</v>
      </c>
      <c r="H98" s="434" t="str">
        <f>'Crypto Services'!I87</f>
        <v/>
      </c>
      <c r="I98"/>
    </row>
    <row r="99" spans="1:9" s="382" customFormat="1"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5895</v>
      </c>
      <c r="F99" t="s">
        <v>6058</v>
      </c>
      <c r="G99" t="s">
        <v>6059</v>
      </c>
      <c r="H99" s="434" t="str">
        <f>'Crypto Services'!I88</f>
        <v/>
      </c>
      <c r="I99"/>
    </row>
    <row r="100" spans="1:9" s="382" customFormat="1"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5895</v>
      </c>
      <c r="F100" t="s">
        <v>6060</v>
      </c>
      <c r="G100" t="s">
        <v>6061</v>
      </c>
      <c r="H100" s="434" t="str">
        <f>'Crypto Services'!I89</f>
        <v/>
      </c>
      <c r="I100"/>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5895</v>
      </c>
      <c r="F101" t="s">
        <v>5811</v>
      </c>
      <c r="G101" t="s">
        <v>5812</v>
      </c>
      <c r="H101" s="432">
        <f>'Crypto Services'!K91</f>
        <v>0</v>
      </c>
      <c r="I101" t="str">
        <f>'Crypto Services'!M91</f>
        <v>G</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5895</v>
      </c>
      <c r="F102" t="s">
        <v>5813</v>
      </c>
      <c r="G102" t="s">
        <v>6062</v>
      </c>
      <c r="H102">
        <f>'Crypto Services'!K93</f>
        <v>0</v>
      </c>
    </row>
    <row r="103" spans="1:9" s="381" customFormat="1" x14ac:dyDescent="0.35">
      <c r="A103"/>
      <c r="B103" t="str">
        <f>CoverSheet!$G$7</f>
        <v>v:25-03-c</v>
      </c>
      <c r="C103" t="str">
        <f>IF(CoverSheet!$C$29=3,"Q1",IF(CoverSheet!$C$29=6,"Q2",IF(CoverSheet!$C$29=9,"Q3",IF(AND(CoverSheet!$C$29=12,A103="AR"),"Q4","Q4A"))))</f>
        <v>Q4A</v>
      </c>
      <c r="D103" t="str">
        <f>CoverSheet!$C$15</f>
        <v/>
      </c>
      <c r="E103" t="s">
        <v>5895</v>
      </c>
      <c r="F103" t="s">
        <v>6063</v>
      </c>
      <c r="G103" t="s">
        <v>6064</v>
      </c>
      <c r="H103">
        <f>'Crypto Services'!K93*CoverSheet!$C$33</f>
        <v>0</v>
      </c>
      <c r="I103"/>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5895</v>
      </c>
      <c r="F104" t="s">
        <v>6065</v>
      </c>
      <c r="G104" t="s">
        <v>6066</v>
      </c>
      <c r="H104">
        <f>'Crypto Services'!H100</f>
        <v>0</v>
      </c>
      <c r="I104" t="str">
        <f>'Crypto Services'!$M$100</f>
        <v>G</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5895</v>
      </c>
      <c r="F105" t="s">
        <v>6067</v>
      </c>
      <c r="G105" t="s">
        <v>6068</v>
      </c>
      <c r="H105">
        <f>'Crypto Services'!I100</f>
        <v>0</v>
      </c>
      <c r="I105" t="str">
        <f>'Crypto Services'!$M$100</f>
        <v>G</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5895</v>
      </c>
      <c r="F106" t="s">
        <v>6069</v>
      </c>
      <c r="G106" t="s">
        <v>6070</v>
      </c>
      <c r="H106">
        <f>'Crypto Services'!J100</f>
        <v>0</v>
      </c>
      <c r="I106" t="str">
        <f>'Crypto Services'!$M$100</f>
        <v>G</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5895</v>
      </c>
      <c r="F107" t="s">
        <v>6071</v>
      </c>
      <c r="G107" t="s">
        <v>6072</v>
      </c>
      <c r="H107" s="430">
        <f>'Crypto Services'!K100</f>
        <v>0</v>
      </c>
      <c r="I107" t="str">
        <f>'Crypto Services'!$M$100</f>
        <v>G</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5895</v>
      </c>
      <c r="F108" t="s">
        <v>6073</v>
      </c>
      <c r="G108" t="s">
        <v>6074</v>
      </c>
      <c r="H108">
        <f>'Crypto Services'!H102</f>
        <v>0</v>
      </c>
      <c r="I108" t="str">
        <f>'Crypto Services'!$M$102</f>
        <v>G</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5895</v>
      </c>
      <c r="F109" t="s">
        <v>6075</v>
      </c>
      <c r="G109" t="s">
        <v>6076</v>
      </c>
      <c r="H109">
        <f>'Crypto Services'!I102</f>
        <v>0</v>
      </c>
      <c r="I109" t="str">
        <f>'Crypto Services'!$M$102</f>
        <v>G</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5895</v>
      </c>
      <c r="F110" t="s">
        <v>6077</v>
      </c>
      <c r="G110" t="s">
        <v>6078</v>
      </c>
      <c r="H110">
        <f>'Crypto Services'!J102</f>
        <v>0</v>
      </c>
      <c r="I110" t="str">
        <f>'Crypto Services'!$M$102</f>
        <v>G</v>
      </c>
    </row>
    <row r="111" spans="1:9"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5895</v>
      </c>
      <c r="F111" t="s">
        <v>6079</v>
      </c>
      <c r="G111" t="s">
        <v>6080</v>
      </c>
      <c r="H111" s="430">
        <f>'Crypto Services'!K102</f>
        <v>0</v>
      </c>
      <c r="I111" t="str">
        <f>'Crypto Services'!$M$102</f>
        <v>G</v>
      </c>
    </row>
    <row r="112" spans="1:9" s="381" customFormat="1"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5895</v>
      </c>
      <c r="F112" t="s">
        <v>6081</v>
      </c>
      <c r="G112" t="s">
        <v>6082</v>
      </c>
      <c r="H112" s="430">
        <f>'Crypto Services'!H103</f>
        <v>0</v>
      </c>
      <c r="I112"/>
    </row>
    <row r="113" spans="1:9" s="381" customFormat="1"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5895</v>
      </c>
      <c r="F113" t="s">
        <v>6083</v>
      </c>
      <c r="G113" t="s">
        <v>6084</v>
      </c>
      <c r="H113" s="430">
        <f>'Crypto Services'!I103</f>
        <v>0</v>
      </c>
      <c r="I113"/>
    </row>
    <row r="114" spans="1:9" s="381" customFormat="1"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5895</v>
      </c>
      <c r="F114" t="s">
        <v>6085</v>
      </c>
      <c r="G114" t="s">
        <v>6086</v>
      </c>
      <c r="H114" s="430">
        <f>'Crypto Services'!J103</f>
        <v>0</v>
      </c>
      <c r="I114"/>
    </row>
    <row r="115" spans="1:9" s="381" customFormat="1"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5895</v>
      </c>
      <c r="F115" t="s">
        <v>6087</v>
      </c>
      <c r="G115" t="s">
        <v>6088</v>
      </c>
      <c r="H115" s="430">
        <f>'Crypto Services'!K103</f>
        <v>0</v>
      </c>
      <c r="I115"/>
    </row>
    <row r="116" spans="1:9"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5895</v>
      </c>
      <c r="F116" t="s">
        <v>5819</v>
      </c>
      <c r="G116" t="s">
        <v>6089</v>
      </c>
      <c r="H116">
        <f>'Crypto Services'!K105</f>
        <v>0</v>
      </c>
      <c r="I116" t="str">
        <f>'Crypto Services'!M105</f>
        <v>G</v>
      </c>
    </row>
    <row r="117" spans="1:9"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5895</v>
      </c>
      <c r="F117" t="s">
        <v>5821</v>
      </c>
      <c r="G117" t="s">
        <v>6090</v>
      </c>
      <c r="I117" t="str">
        <f>'Crypto Services'!M107</f>
        <v>G</v>
      </c>
    </row>
    <row r="118" spans="1:9"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5895</v>
      </c>
      <c r="F118" t="s">
        <v>6091</v>
      </c>
      <c r="G118" t="s">
        <v>6092</v>
      </c>
      <c r="H118">
        <f>'Crypto Services'!D110</f>
        <v>0</v>
      </c>
    </row>
    <row r="119" spans="1:9"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5895</v>
      </c>
      <c r="F119" t="s">
        <v>6093</v>
      </c>
      <c r="G119" t="s">
        <v>6094</v>
      </c>
      <c r="H119">
        <f>'Crypto Services'!D111</f>
        <v>0</v>
      </c>
    </row>
    <row r="120" spans="1:9"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5895</v>
      </c>
      <c r="F120" t="s">
        <v>6095</v>
      </c>
      <c r="G120" t="s">
        <v>6096</v>
      </c>
      <c r="H120">
        <f>'Crypto Services'!D112</f>
        <v>0</v>
      </c>
    </row>
    <row r="121" spans="1:9"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5895</v>
      </c>
      <c r="F121" t="s">
        <v>6097</v>
      </c>
      <c r="G121" t="s">
        <v>6098</v>
      </c>
      <c r="H121">
        <f>'Crypto Services'!D113</f>
        <v>0</v>
      </c>
    </row>
    <row r="122" spans="1:9"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5895</v>
      </c>
      <c r="F122" t="s">
        <v>6099</v>
      </c>
      <c r="G122" t="s">
        <v>6100</v>
      </c>
      <c r="H122">
        <f>'Crypto Services'!D114</f>
        <v>0</v>
      </c>
    </row>
    <row r="123" spans="1:9"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5895</v>
      </c>
      <c r="F123" t="s">
        <v>6101</v>
      </c>
      <c r="G123" t="s">
        <v>6102</v>
      </c>
      <c r="H123">
        <f>'Crypto Services'!D115</f>
        <v>0</v>
      </c>
    </row>
    <row r="124" spans="1:9"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5895</v>
      </c>
      <c r="F124" t="s">
        <v>6103</v>
      </c>
      <c r="G124" t="s">
        <v>6104</v>
      </c>
      <c r="H124">
        <f>'Crypto Services'!D116</f>
        <v>0</v>
      </c>
    </row>
    <row r="125" spans="1:9"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5895</v>
      </c>
      <c r="F125" t="s">
        <v>6105</v>
      </c>
      <c r="G125" t="s">
        <v>6106</v>
      </c>
      <c r="H125">
        <f>'Crypto Services'!D117</f>
        <v>0</v>
      </c>
    </row>
    <row r="126" spans="1:9"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5895</v>
      </c>
      <c r="F126" t="s">
        <v>6107</v>
      </c>
      <c r="G126" t="s">
        <v>6108</v>
      </c>
      <c r="H126">
        <f>'Crypto Services'!D118</f>
        <v>0</v>
      </c>
    </row>
    <row r="127" spans="1:9" x14ac:dyDescent="0.35">
      <c r="A127" t="str">
        <f>IF(CoverSheet!$C$9="Annual Return","AR",IF(CoverSheet!$C$9="Interim Return","IR",IF(CoverSheet!$C$9="Audited Annual Return","AAR","")))</f>
        <v/>
      </c>
      <c r="B127" t="str">
        <f>CoverSheet!$G$7</f>
        <v>v:25-03-c</v>
      </c>
      <c r="C127" t="str">
        <f>IF(CoverSheet!$C$29=3,"Q1",IF(CoverSheet!$C$29=6,"Q2",IF(CoverSheet!$C$29=9,"Q3",IF(AND(CoverSheet!$C$29=12,A127="AR"),"Q4","Q4A"))))</f>
        <v>Q4A</v>
      </c>
      <c r="D127" t="str">
        <f>CoverSheet!$C$15</f>
        <v/>
      </c>
      <c r="E127" t="s">
        <v>5895</v>
      </c>
      <c r="F127" t="s">
        <v>6109</v>
      </c>
      <c r="G127" t="s">
        <v>6110</v>
      </c>
      <c r="H127">
        <f>'Crypto Services'!D119</f>
        <v>0</v>
      </c>
    </row>
    <row r="128" spans="1:9" x14ac:dyDescent="0.35">
      <c r="A128" t="str">
        <f>IF(CoverSheet!$C$9="Annual Return","AR",IF(CoverSheet!$C$9="Interim Return","IR",IF(CoverSheet!$C$9="Audited Annual Return","AAR","")))</f>
        <v/>
      </c>
      <c r="B128" t="str">
        <f>CoverSheet!$G$7</f>
        <v>v:25-03-c</v>
      </c>
      <c r="C128" t="str">
        <f>IF(CoverSheet!$C$29=3,"Q1",IF(CoverSheet!$C$29=6,"Q2",IF(CoverSheet!$C$29=9,"Q3",IF(AND(CoverSheet!$C$29=12,A128="AR"),"Q4","Q4A"))))</f>
        <v>Q4A</v>
      </c>
      <c r="D128" t="str">
        <f>CoverSheet!$C$15</f>
        <v/>
      </c>
      <c r="E128" t="s">
        <v>5895</v>
      </c>
      <c r="F128" t="s">
        <v>6111</v>
      </c>
      <c r="G128" t="s">
        <v>6112</v>
      </c>
      <c r="H128">
        <f>'Crypto Services'!E110</f>
        <v>0</v>
      </c>
    </row>
    <row r="129" spans="1:8" x14ac:dyDescent="0.35">
      <c r="A129" t="str">
        <f>IF(CoverSheet!$C$9="Annual Return","AR",IF(CoverSheet!$C$9="Interim Return","IR",IF(CoverSheet!$C$9="Audited Annual Return","AAR","")))</f>
        <v/>
      </c>
      <c r="B129" t="str">
        <f>CoverSheet!$G$7</f>
        <v>v:25-03-c</v>
      </c>
      <c r="C129" t="str">
        <f>IF(CoverSheet!$C$29=3,"Q1",IF(CoverSheet!$C$29=6,"Q2",IF(CoverSheet!$C$29=9,"Q3",IF(AND(CoverSheet!$C$29=12,A129="AR"),"Q4","Q4A"))))</f>
        <v>Q4A</v>
      </c>
      <c r="D129" t="str">
        <f>CoverSheet!$C$15</f>
        <v/>
      </c>
      <c r="E129" t="s">
        <v>5895</v>
      </c>
      <c r="F129" t="s">
        <v>6113</v>
      </c>
      <c r="G129" t="s">
        <v>6114</v>
      </c>
      <c r="H129">
        <f>'Crypto Services'!E111</f>
        <v>0</v>
      </c>
    </row>
    <row r="130" spans="1:8" x14ac:dyDescent="0.35">
      <c r="A130" t="str">
        <f>IF(CoverSheet!$C$9="Annual Return","AR",IF(CoverSheet!$C$9="Interim Return","IR",IF(CoverSheet!$C$9="Audited Annual Return","AAR","")))</f>
        <v/>
      </c>
      <c r="B130" t="str">
        <f>CoverSheet!$G$7</f>
        <v>v:25-03-c</v>
      </c>
      <c r="C130" t="str">
        <f>IF(CoverSheet!$C$29=3,"Q1",IF(CoverSheet!$C$29=6,"Q2",IF(CoverSheet!$C$29=9,"Q3",IF(AND(CoverSheet!$C$29=12,A130="AR"),"Q4","Q4A"))))</f>
        <v>Q4A</v>
      </c>
      <c r="D130" t="str">
        <f>CoverSheet!$C$15</f>
        <v/>
      </c>
      <c r="E130" t="s">
        <v>5895</v>
      </c>
      <c r="F130" t="s">
        <v>6115</v>
      </c>
      <c r="G130" t="s">
        <v>6116</v>
      </c>
      <c r="H130">
        <f>'Crypto Services'!E112</f>
        <v>0</v>
      </c>
    </row>
    <row r="131" spans="1:8" x14ac:dyDescent="0.35">
      <c r="A131" t="str">
        <f>IF(CoverSheet!$C$9="Annual Return","AR",IF(CoverSheet!$C$9="Interim Return","IR",IF(CoverSheet!$C$9="Audited Annual Return","AAR","")))</f>
        <v/>
      </c>
      <c r="B131" t="str">
        <f>CoverSheet!$G$7</f>
        <v>v:25-03-c</v>
      </c>
      <c r="C131" t="str">
        <f>IF(CoverSheet!$C$29=3,"Q1",IF(CoverSheet!$C$29=6,"Q2",IF(CoverSheet!$C$29=9,"Q3",IF(AND(CoverSheet!$C$29=12,A131="AR"),"Q4","Q4A"))))</f>
        <v>Q4A</v>
      </c>
      <c r="D131" t="str">
        <f>CoverSheet!$C$15</f>
        <v/>
      </c>
      <c r="E131" t="s">
        <v>5895</v>
      </c>
      <c r="F131" t="s">
        <v>6117</v>
      </c>
      <c r="G131" t="s">
        <v>6118</v>
      </c>
      <c r="H131">
        <f>'Crypto Services'!E113</f>
        <v>0</v>
      </c>
    </row>
    <row r="132" spans="1:8" x14ac:dyDescent="0.35">
      <c r="A132" t="str">
        <f>IF(CoverSheet!$C$9="Annual Return","AR",IF(CoverSheet!$C$9="Interim Return","IR",IF(CoverSheet!$C$9="Audited Annual Return","AAR","")))</f>
        <v/>
      </c>
      <c r="B132" t="str">
        <f>CoverSheet!$G$7</f>
        <v>v:25-03-c</v>
      </c>
      <c r="C132" t="str">
        <f>IF(CoverSheet!$C$29=3,"Q1",IF(CoverSheet!$C$29=6,"Q2",IF(CoverSheet!$C$29=9,"Q3",IF(AND(CoverSheet!$C$29=12,A132="AR"),"Q4","Q4A"))))</f>
        <v>Q4A</v>
      </c>
      <c r="D132" t="str">
        <f>CoverSheet!$C$15</f>
        <v/>
      </c>
      <c r="E132" t="s">
        <v>5895</v>
      </c>
      <c r="F132" t="s">
        <v>6119</v>
      </c>
      <c r="G132" t="s">
        <v>6120</v>
      </c>
      <c r="H132">
        <f>'Crypto Services'!E114</f>
        <v>0</v>
      </c>
    </row>
    <row r="133" spans="1:8" x14ac:dyDescent="0.35">
      <c r="A133" t="str">
        <f>IF(CoverSheet!$C$9="Annual Return","AR",IF(CoverSheet!$C$9="Interim Return","IR",IF(CoverSheet!$C$9="Audited Annual Return","AAR","")))</f>
        <v/>
      </c>
      <c r="B133" t="str">
        <f>CoverSheet!$G$7</f>
        <v>v:25-03-c</v>
      </c>
      <c r="C133" t="str">
        <f>IF(CoverSheet!$C$29=3,"Q1",IF(CoverSheet!$C$29=6,"Q2",IF(CoverSheet!$C$29=9,"Q3",IF(AND(CoverSheet!$C$29=12,A133="AR"),"Q4","Q4A"))))</f>
        <v>Q4A</v>
      </c>
      <c r="D133" t="str">
        <f>CoverSheet!$C$15</f>
        <v/>
      </c>
      <c r="E133" t="s">
        <v>5895</v>
      </c>
      <c r="F133" t="s">
        <v>6121</v>
      </c>
      <c r="G133" t="s">
        <v>6122</v>
      </c>
      <c r="H133">
        <f>'Crypto Services'!E115</f>
        <v>0</v>
      </c>
    </row>
    <row r="134" spans="1:8" x14ac:dyDescent="0.35">
      <c r="A134" t="str">
        <f>IF(CoverSheet!$C$9="Annual Return","AR",IF(CoverSheet!$C$9="Interim Return","IR",IF(CoverSheet!$C$9="Audited Annual Return","AAR","")))</f>
        <v/>
      </c>
      <c r="B134" t="str">
        <f>CoverSheet!$G$7</f>
        <v>v:25-03-c</v>
      </c>
      <c r="C134" t="str">
        <f>IF(CoverSheet!$C$29=3,"Q1",IF(CoverSheet!$C$29=6,"Q2",IF(CoverSheet!$C$29=9,"Q3",IF(AND(CoverSheet!$C$29=12,A134="AR"),"Q4","Q4A"))))</f>
        <v>Q4A</v>
      </c>
      <c r="D134" t="str">
        <f>CoverSheet!$C$15</f>
        <v/>
      </c>
      <c r="E134" t="s">
        <v>5895</v>
      </c>
      <c r="F134" t="s">
        <v>6123</v>
      </c>
      <c r="G134" t="s">
        <v>6124</v>
      </c>
      <c r="H134">
        <f>'Crypto Services'!E116</f>
        <v>0</v>
      </c>
    </row>
    <row r="135" spans="1:8" x14ac:dyDescent="0.35">
      <c r="A135" t="str">
        <f>IF(CoverSheet!$C$9="Annual Return","AR",IF(CoverSheet!$C$9="Interim Return","IR",IF(CoverSheet!$C$9="Audited Annual Return","AAR","")))</f>
        <v/>
      </c>
      <c r="B135" t="str">
        <f>CoverSheet!$G$7</f>
        <v>v:25-03-c</v>
      </c>
      <c r="C135" t="str">
        <f>IF(CoverSheet!$C$29=3,"Q1",IF(CoverSheet!$C$29=6,"Q2",IF(CoverSheet!$C$29=9,"Q3",IF(AND(CoverSheet!$C$29=12,A135="AR"),"Q4","Q4A"))))</f>
        <v>Q4A</v>
      </c>
      <c r="D135" t="str">
        <f>CoverSheet!$C$15</f>
        <v/>
      </c>
      <c r="E135" t="s">
        <v>5895</v>
      </c>
      <c r="F135" t="s">
        <v>6125</v>
      </c>
      <c r="G135" t="s">
        <v>6126</v>
      </c>
      <c r="H135">
        <f>'Crypto Services'!E117</f>
        <v>0</v>
      </c>
    </row>
    <row r="136" spans="1:8" x14ac:dyDescent="0.35">
      <c r="A136" t="str">
        <f>IF(CoverSheet!$C$9="Annual Return","AR",IF(CoverSheet!$C$9="Interim Return","IR",IF(CoverSheet!$C$9="Audited Annual Return","AAR","")))</f>
        <v/>
      </c>
      <c r="B136" t="str">
        <f>CoverSheet!$G$7</f>
        <v>v:25-03-c</v>
      </c>
      <c r="C136" t="str">
        <f>IF(CoverSheet!$C$29=3,"Q1",IF(CoverSheet!$C$29=6,"Q2",IF(CoverSheet!$C$29=9,"Q3",IF(AND(CoverSheet!$C$29=12,A136="AR"),"Q4","Q4A"))))</f>
        <v>Q4A</v>
      </c>
      <c r="D136" t="str">
        <f>CoverSheet!$C$15</f>
        <v/>
      </c>
      <c r="E136" t="s">
        <v>5895</v>
      </c>
      <c r="F136" t="s">
        <v>6127</v>
      </c>
      <c r="G136" t="s">
        <v>6128</v>
      </c>
      <c r="H136">
        <f>'Crypto Services'!E118</f>
        <v>0</v>
      </c>
    </row>
    <row r="137" spans="1:8" x14ac:dyDescent="0.35">
      <c r="A137" t="str">
        <f>IF(CoverSheet!$C$9="Annual Return","AR",IF(CoverSheet!$C$9="Interim Return","IR",IF(CoverSheet!$C$9="Audited Annual Return","AAR","")))</f>
        <v/>
      </c>
      <c r="B137" t="str">
        <f>CoverSheet!$G$7</f>
        <v>v:25-03-c</v>
      </c>
      <c r="C137" t="str">
        <f>IF(CoverSheet!$C$29=3,"Q1",IF(CoverSheet!$C$29=6,"Q2",IF(CoverSheet!$C$29=9,"Q3",IF(AND(CoverSheet!$C$29=12,A137="AR"),"Q4","Q4A"))))</f>
        <v>Q4A</v>
      </c>
      <c r="D137" t="str">
        <f>CoverSheet!$C$15</f>
        <v/>
      </c>
      <c r="E137" t="s">
        <v>5895</v>
      </c>
      <c r="F137" t="s">
        <v>6129</v>
      </c>
      <c r="G137" t="s">
        <v>6130</v>
      </c>
      <c r="H137">
        <f>'Crypto Services'!E119</f>
        <v>0</v>
      </c>
    </row>
    <row r="138" spans="1:8" x14ac:dyDescent="0.35">
      <c r="A138" t="str">
        <f>IF(CoverSheet!$C$9="Annual Return","AR",IF(CoverSheet!$C$9="Interim Return","IR",IF(CoverSheet!$C$9="Audited Annual Return","AAR","")))</f>
        <v/>
      </c>
      <c r="B138" t="str">
        <f>CoverSheet!$G$7</f>
        <v>v:25-03-c</v>
      </c>
      <c r="C138" t="str">
        <f>IF(CoverSheet!$C$29=3,"Q1",IF(CoverSheet!$C$29=6,"Q2",IF(CoverSheet!$C$29=9,"Q3",IF(AND(CoverSheet!$C$29=12,A138="AR"),"Q4","Q4A"))))</f>
        <v>Q4A</v>
      </c>
      <c r="D138" t="str">
        <f>CoverSheet!$C$15</f>
        <v/>
      </c>
      <c r="E138" t="s">
        <v>5895</v>
      </c>
      <c r="F138" t="s">
        <v>6131</v>
      </c>
      <c r="G138" t="s">
        <v>6132</v>
      </c>
      <c r="H138">
        <f>'Crypto Services'!G110</f>
        <v>0</v>
      </c>
    </row>
    <row r="139" spans="1:8" x14ac:dyDescent="0.35">
      <c r="A139" t="str">
        <f>IF(CoverSheet!$C$9="Annual Return","AR",IF(CoverSheet!$C$9="Interim Return","IR",IF(CoverSheet!$C$9="Audited Annual Return","AAR","")))</f>
        <v/>
      </c>
      <c r="B139" t="str">
        <f>CoverSheet!$G$7</f>
        <v>v:25-03-c</v>
      </c>
      <c r="C139" t="str">
        <f>IF(CoverSheet!$C$29=3,"Q1",IF(CoverSheet!$C$29=6,"Q2",IF(CoverSheet!$C$29=9,"Q3",IF(AND(CoverSheet!$C$29=12,A139="AR"),"Q4","Q4A"))))</f>
        <v>Q4A</v>
      </c>
      <c r="D139" t="str">
        <f>CoverSheet!$C$15</f>
        <v/>
      </c>
      <c r="E139" t="s">
        <v>5895</v>
      </c>
      <c r="F139" t="s">
        <v>6133</v>
      </c>
      <c r="G139" t="s">
        <v>6134</v>
      </c>
      <c r="H139">
        <f>'Crypto Services'!G111</f>
        <v>0</v>
      </c>
    </row>
    <row r="140" spans="1:8" x14ac:dyDescent="0.35">
      <c r="A140" t="str">
        <f>IF(CoverSheet!$C$9="Annual Return","AR",IF(CoverSheet!$C$9="Interim Return","IR",IF(CoverSheet!$C$9="Audited Annual Return","AAR","")))</f>
        <v/>
      </c>
      <c r="B140" t="str">
        <f>CoverSheet!$G$7</f>
        <v>v:25-03-c</v>
      </c>
      <c r="C140" t="str">
        <f>IF(CoverSheet!$C$29=3,"Q1",IF(CoverSheet!$C$29=6,"Q2",IF(CoverSheet!$C$29=9,"Q3",IF(AND(CoverSheet!$C$29=12,A140="AR"),"Q4","Q4A"))))</f>
        <v>Q4A</v>
      </c>
      <c r="D140" t="str">
        <f>CoverSheet!$C$15</f>
        <v/>
      </c>
      <c r="E140" t="s">
        <v>5895</v>
      </c>
      <c r="F140" t="s">
        <v>6135</v>
      </c>
      <c r="G140" t="s">
        <v>6136</v>
      </c>
      <c r="H140">
        <f>'Crypto Services'!G112</f>
        <v>0</v>
      </c>
    </row>
    <row r="141" spans="1:8" x14ac:dyDescent="0.35">
      <c r="A141" t="str">
        <f>IF(CoverSheet!$C$9="Annual Return","AR",IF(CoverSheet!$C$9="Interim Return","IR",IF(CoverSheet!$C$9="Audited Annual Return","AAR","")))</f>
        <v/>
      </c>
      <c r="B141" t="str">
        <f>CoverSheet!$G$7</f>
        <v>v:25-03-c</v>
      </c>
      <c r="C141" t="str">
        <f>IF(CoverSheet!$C$29=3,"Q1",IF(CoverSheet!$C$29=6,"Q2",IF(CoverSheet!$C$29=9,"Q3",IF(AND(CoverSheet!$C$29=12,A141="AR"),"Q4","Q4A"))))</f>
        <v>Q4A</v>
      </c>
      <c r="D141" t="str">
        <f>CoverSheet!$C$15</f>
        <v/>
      </c>
      <c r="E141" t="s">
        <v>5895</v>
      </c>
      <c r="F141" t="s">
        <v>6137</v>
      </c>
      <c r="G141" t="s">
        <v>6138</v>
      </c>
      <c r="H141">
        <f>'Crypto Services'!G113</f>
        <v>0</v>
      </c>
    </row>
    <row r="142" spans="1:8" x14ac:dyDescent="0.35">
      <c r="A142" t="str">
        <f>IF(CoverSheet!$C$9="Annual Return","AR",IF(CoverSheet!$C$9="Interim Return","IR",IF(CoverSheet!$C$9="Audited Annual Return","AAR","")))</f>
        <v/>
      </c>
      <c r="B142" t="str">
        <f>CoverSheet!$G$7</f>
        <v>v:25-03-c</v>
      </c>
      <c r="C142" t="str">
        <f>IF(CoverSheet!$C$29=3,"Q1",IF(CoverSheet!$C$29=6,"Q2",IF(CoverSheet!$C$29=9,"Q3",IF(AND(CoverSheet!$C$29=12,A142="AR"),"Q4","Q4A"))))</f>
        <v>Q4A</v>
      </c>
      <c r="D142" t="str">
        <f>CoverSheet!$C$15</f>
        <v/>
      </c>
      <c r="E142" t="s">
        <v>5895</v>
      </c>
      <c r="F142" t="s">
        <v>6139</v>
      </c>
      <c r="G142" t="s">
        <v>6140</v>
      </c>
      <c r="H142">
        <f>'Crypto Services'!G114</f>
        <v>0</v>
      </c>
    </row>
    <row r="143" spans="1:8" x14ac:dyDescent="0.35">
      <c r="A143" t="str">
        <f>IF(CoverSheet!$C$9="Annual Return","AR",IF(CoverSheet!$C$9="Interim Return","IR",IF(CoverSheet!$C$9="Audited Annual Return","AAR","")))</f>
        <v/>
      </c>
      <c r="B143" t="str">
        <f>CoverSheet!$G$7</f>
        <v>v:25-03-c</v>
      </c>
      <c r="C143" t="str">
        <f>IF(CoverSheet!$C$29=3,"Q1",IF(CoverSheet!$C$29=6,"Q2",IF(CoverSheet!$C$29=9,"Q3",IF(AND(CoverSheet!$C$29=12,A143="AR"),"Q4","Q4A"))))</f>
        <v>Q4A</v>
      </c>
      <c r="D143" t="str">
        <f>CoverSheet!$C$15</f>
        <v/>
      </c>
      <c r="E143" t="s">
        <v>5895</v>
      </c>
      <c r="F143" t="s">
        <v>6141</v>
      </c>
      <c r="G143" t="s">
        <v>6142</v>
      </c>
      <c r="H143">
        <f>'Crypto Services'!G115</f>
        <v>0</v>
      </c>
    </row>
    <row r="144" spans="1:8" x14ac:dyDescent="0.35">
      <c r="A144" t="str">
        <f>IF(CoverSheet!$C$9="Annual Return","AR",IF(CoverSheet!$C$9="Interim Return","IR",IF(CoverSheet!$C$9="Audited Annual Return","AAR","")))</f>
        <v/>
      </c>
      <c r="B144" t="str">
        <f>CoverSheet!$G$7</f>
        <v>v:25-03-c</v>
      </c>
      <c r="C144" t="str">
        <f>IF(CoverSheet!$C$29=3,"Q1",IF(CoverSheet!$C$29=6,"Q2",IF(CoverSheet!$C$29=9,"Q3",IF(AND(CoverSheet!$C$29=12,A144="AR"),"Q4","Q4A"))))</f>
        <v>Q4A</v>
      </c>
      <c r="D144" t="str">
        <f>CoverSheet!$C$15</f>
        <v/>
      </c>
      <c r="E144" t="s">
        <v>5895</v>
      </c>
      <c r="F144" t="s">
        <v>6143</v>
      </c>
      <c r="G144" t="s">
        <v>6144</v>
      </c>
      <c r="H144">
        <f>'Crypto Services'!G116</f>
        <v>0</v>
      </c>
    </row>
    <row r="145" spans="1:9" x14ac:dyDescent="0.35">
      <c r="A145" t="str">
        <f>IF(CoverSheet!$C$9="Annual Return","AR",IF(CoverSheet!$C$9="Interim Return","IR",IF(CoverSheet!$C$9="Audited Annual Return","AAR","")))</f>
        <v/>
      </c>
      <c r="B145" t="str">
        <f>CoverSheet!$G$7</f>
        <v>v:25-03-c</v>
      </c>
      <c r="C145" t="str">
        <f>IF(CoverSheet!$C$29=3,"Q1",IF(CoverSheet!$C$29=6,"Q2",IF(CoverSheet!$C$29=9,"Q3",IF(AND(CoverSheet!$C$29=12,A145="AR"),"Q4","Q4A"))))</f>
        <v>Q4A</v>
      </c>
      <c r="D145" t="str">
        <f>CoverSheet!$C$15</f>
        <v/>
      </c>
      <c r="E145" t="s">
        <v>5895</v>
      </c>
      <c r="F145" t="s">
        <v>6145</v>
      </c>
      <c r="G145" t="s">
        <v>6146</v>
      </c>
      <c r="H145">
        <f>'Crypto Services'!G117</f>
        <v>0</v>
      </c>
    </row>
    <row r="146" spans="1:9" x14ac:dyDescent="0.35">
      <c r="A146" t="str">
        <f>IF(CoverSheet!$C$9="Annual Return","AR",IF(CoverSheet!$C$9="Interim Return","IR",IF(CoverSheet!$C$9="Audited Annual Return","AAR","")))</f>
        <v/>
      </c>
      <c r="B146" t="str">
        <f>CoverSheet!$G$7</f>
        <v>v:25-03-c</v>
      </c>
      <c r="C146" t="str">
        <f>IF(CoverSheet!$C$29=3,"Q1",IF(CoverSheet!$C$29=6,"Q2",IF(CoverSheet!$C$29=9,"Q3",IF(AND(CoverSheet!$C$29=12,A146="AR"),"Q4","Q4A"))))</f>
        <v>Q4A</v>
      </c>
      <c r="D146" t="str">
        <f>CoverSheet!$C$15</f>
        <v/>
      </c>
      <c r="E146" t="s">
        <v>5895</v>
      </c>
      <c r="F146" t="s">
        <v>6147</v>
      </c>
      <c r="G146" t="s">
        <v>6148</v>
      </c>
      <c r="H146">
        <f>'Crypto Services'!G118</f>
        <v>0</v>
      </c>
    </row>
    <row r="147" spans="1:9" x14ac:dyDescent="0.35">
      <c r="A147" t="str">
        <f>IF(CoverSheet!$C$9="Annual Return","AR",IF(CoverSheet!$C$9="Interim Return","IR",IF(CoverSheet!$C$9="Audited Annual Return","AAR","")))</f>
        <v/>
      </c>
      <c r="B147" t="str">
        <f>CoverSheet!$G$7</f>
        <v>v:25-03-c</v>
      </c>
      <c r="C147" t="str">
        <f>IF(CoverSheet!$C$29=3,"Q1",IF(CoverSheet!$C$29=6,"Q2",IF(CoverSheet!$C$29=9,"Q3",IF(AND(CoverSheet!$C$29=12,A147="AR"),"Q4","Q4A"))))</f>
        <v>Q4A</v>
      </c>
      <c r="D147" t="str">
        <f>CoverSheet!$C$15</f>
        <v/>
      </c>
      <c r="E147" t="s">
        <v>5895</v>
      </c>
      <c r="F147" t="s">
        <v>6149</v>
      </c>
      <c r="G147" t="s">
        <v>6150</v>
      </c>
      <c r="H147">
        <f>'Crypto Services'!G119</f>
        <v>0</v>
      </c>
    </row>
    <row r="148" spans="1:9" s="381" customFormat="1" x14ac:dyDescent="0.35">
      <c r="A148" t="str">
        <f>IF(CoverSheet!$C$9="Annual Return","AR",IF(CoverSheet!$C$9="Interim Return","IR",IF(CoverSheet!$C$9="Audited Annual Return","AAR","")))</f>
        <v/>
      </c>
      <c r="B148" t="str">
        <f>CoverSheet!$G$7</f>
        <v>v:25-03-c</v>
      </c>
      <c r="C148" t="str">
        <f>IF(CoverSheet!$C$29=3,"Q1",IF(CoverSheet!$C$29=6,"Q2",IF(CoverSheet!$C$29=9,"Q3",IF(AND(CoverSheet!$C$29=12,A148="AR"),"Q4","Q4A"))))</f>
        <v>Q4A</v>
      </c>
      <c r="D148" t="str">
        <f>CoverSheet!$C$15</f>
        <v/>
      </c>
      <c r="E148" t="s">
        <v>5895</v>
      </c>
      <c r="F148" t="s">
        <v>6151</v>
      </c>
      <c r="G148" t="s">
        <v>6051</v>
      </c>
      <c r="H148" s="433">
        <f>'Crypto Services'!I110</f>
        <v>0</v>
      </c>
      <c r="I148"/>
    </row>
    <row r="149" spans="1:9" s="381" customFormat="1" x14ac:dyDescent="0.35">
      <c r="A149" t="str">
        <f>IF(CoverSheet!$C$9="Annual Return","AR",IF(CoverSheet!$C$9="Interim Return","IR",IF(CoverSheet!$C$9="Audited Annual Return","AAR","")))</f>
        <v/>
      </c>
      <c r="B149" t="str">
        <f>CoverSheet!$G$7</f>
        <v>v:25-03-c</v>
      </c>
      <c r="C149" t="str">
        <f>IF(CoverSheet!$C$29=3,"Q1",IF(CoverSheet!$C$29=6,"Q2",IF(CoverSheet!$C$29=9,"Q3",IF(AND(CoverSheet!$C$29=12,A149="AR"),"Q4","Q4A"))))</f>
        <v>Q4A</v>
      </c>
      <c r="D149" t="str">
        <f>CoverSheet!$C$15</f>
        <v/>
      </c>
      <c r="E149" t="s">
        <v>5895</v>
      </c>
      <c r="F149" t="s">
        <v>6152</v>
      </c>
      <c r="G149" t="s">
        <v>6053</v>
      </c>
      <c r="H149" s="433">
        <f>'Crypto Services'!I111</f>
        <v>0</v>
      </c>
      <c r="I149"/>
    </row>
    <row r="150" spans="1:9" s="381" customFormat="1" x14ac:dyDescent="0.35">
      <c r="A150" t="str">
        <f>IF(CoverSheet!$C$9="Annual Return","AR",IF(CoverSheet!$C$9="Interim Return","IR",IF(CoverSheet!$C$9="Audited Annual Return","AAR","")))</f>
        <v/>
      </c>
      <c r="B150" t="str">
        <f>CoverSheet!$G$7</f>
        <v>v:25-03-c</v>
      </c>
      <c r="C150" t="str">
        <f>IF(CoverSheet!$C$29=3,"Q1",IF(CoverSheet!$C$29=6,"Q2",IF(CoverSheet!$C$29=9,"Q3",IF(AND(CoverSheet!$C$29=12,A150="AR"),"Q4","Q4A"))))</f>
        <v>Q4A</v>
      </c>
      <c r="D150" t="str">
        <f>CoverSheet!$C$15</f>
        <v/>
      </c>
      <c r="E150" t="s">
        <v>5895</v>
      </c>
      <c r="F150" t="s">
        <v>6153</v>
      </c>
      <c r="G150" t="s">
        <v>6055</v>
      </c>
      <c r="H150" s="433">
        <f>'Crypto Services'!I112</f>
        <v>0</v>
      </c>
      <c r="I150"/>
    </row>
    <row r="151" spans="1:9" s="381" customFormat="1" x14ac:dyDescent="0.35">
      <c r="A151" t="str">
        <f>IF(CoverSheet!$C$9="Annual Return","AR",IF(CoverSheet!$C$9="Interim Return","IR",IF(CoverSheet!$C$9="Audited Annual Return","AAR","")))</f>
        <v/>
      </c>
      <c r="B151" t="str">
        <f>CoverSheet!$G$7</f>
        <v>v:25-03-c</v>
      </c>
      <c r="C151" t="str">
        <f>IF(CoverSheet!$C$29=3,"Q1",IF(CoverSheet!$C$29=6,"Q2",IF(CoverSheet!$C$29=9,"Q3",IF(AND(CoverSheet!$C$29=12,A151="AR"),"Q4","Q4A"))))</f>
        <v>Q4A</v>
      </c>
      <c r="D151" t="str">
        <f>CoverSheet!$C$15</f>
        <v/>
      </c>
      <c r="E151" t="s">
        <v>5895</v>
      </c>
      <c r="F151" t="s">
        <v>6154</v>
      </c>
      <c r="G151" t="s">
        <v>6155</v>
      </c>
      <c r="H151" s="433">
        <f>'Crypto Services'!I113</f>
        <v>0</v>
      </c>
      <c r="I151"/>
    </row>
    <row r="152" spans="1:9" s="381" customFormat="1" x14ac:dyDescent="0.35">
      <c r="A152" t="str">
        <f>IF(CoverSheet!$C$9="Annual Return","AR",IF(CoverSheet!$C$9="Interim Return","IR",IF(CoverSheet!$C$9="Audited Annual Return","AAR","")))</f>
        <v/>
      </c>
      <c r="B152" t="str">
        <f>CoverSheet!$G$7</f>
        <v>v:25-03-c</v>
      </c>
      <c r="C152" t="str">
        <f>IF(CoverSheet!$C$29=3,"Q1",IF(CoverSheet!$C$29=6,"Q2",IF(CoverSheet!$C$29=9,"Q3",IF(AND(CoverSheet!$C$29=12,A152="AR"),"Q4","Q4A"))))</f>
        <v>Q4A</v>
      </c>
      <c r="D152" t="str">
        <f>CoverSheet!$C$15</f>
        <v/>
      </c>
      <c r="E152" t="s">
        <v>5895</v>
      </c>
      <c r="F152" t="s">
        <v>6156</v>
      </c>
      <c r="G152" t="s">
        <v>6157</v>
      </c>
      <c r="H152" s="433">
        <f>'Crypto Services'!I114</f>
        <v>0</v>
      </c>
      <c r="I152"/>
    </row>
    <row r="153" spans="1:9" s="381" customFormat="1" x14ac:dyDescent="0.35">
      <c r="A153" t="str">
        <f>IF(CoverSheet!$C$9="Annual Return","AR",IF(CoverSheet!$C$9="Interim Return","IR",IF(CoverSheet!$C$9="Audited Annual Return","AAR","")))</f>
        <v/>
      </c>
      <c r="B153" t="str">
        <f>CoverSheet!$G$7</f>
        <v>v:25-03-c</v>
      </c>
      <c r="C153" t="str">
        <f>IF(CoverSheet!$C$29=3,"Q1",IF(CoverSheet!$C$29=6,"Q2",IF(CoverSheet!$C$29=9,"Q3",IF(AND(CoverSheet!$C$29=12,A153="AR"),"Q4","Q4A"))))</f>
        <v>Q4A</v>
      </c>
      <c r="D153" t="str">
        <f>CoverSheet!$C$15</f>
        <v/>
      </c>
      <c r="E153" t="s">
        <v>5895</v>
      </c>
      <c r="F153" t="s">
        <v>6158</v>
      </c>
      <c r="G153" t="s">
        <v>6159</v>
      </c>
      <c r="H153" s="433">
        <f>'Crypto Services'!I115</f>
        <v>0</v>
      </c>
      <c r="I153"/>
    </row>
    <row r="154" spans="1:9" s="381" customFormat="1" x14ac:dyDescent="0.35">
      <c r="A154" t="str">
        <f>IF(CoverSheet!$C$9="Annual Return","AR",IF(CoverSheet!$C$9="Interim Return","IR",IF(CoverSheet!$C$9="Audited Annual Return","AAR","")))</f>
        <v/>
      </c>
      <c r="B154" t="str">
        <f>CoverSheet!$G$7</f>
        <v>v:25-03-c</v>
      </c>
      <c r="C154" t="str">
        <f>IF(CoverSheet!$C$29=3,"Q1",IF(CoverSheet!$C$29=6,"Q2",IF(CoverSheet!$C$29=9,"Q3",IF(AND(CoverSheet!$C$29=12,A154="AR"),"Q4","Q4A"))))</f>
        <v>Q4A</v>
      </c>
      <c r="D154" t="str">
        <f>CoverSheet!$C$15</f>
        <v/>
      </c>
      <c r="E154" t="s">
        <v>5895</v>
      </c>
      <c r="F154" t="s">
        <v>6160</v>
      </c>
      <c r="G154" t="s">
        <v>6161</v>
      </c>
      <c r="H154" s="433">
        <f>'Crypto Services'!I116</f>
        <v>0</v>
      </c>
      <c r="I154"/>
    </row>
    <row r="155" spans="1:9" s="381" customFormat="1" x14ac:dyDescent="0.35">
      <c r="A155" t="str">
        <f>IF(CoverSheet!$C$9="Annual Return","AR",IF(CoverSheet!$C$9="Interim Return","IR",IF(CoverSheet!$C$9="Audited Annual Return","AAR","")))</f>
        <v/>
      </c>
      <c r="B155" t="str">
        <f>CoverSheet!$G$7</f>
        <v>v:25-03-c</v>
      </c>
      <c r="C155" t="str">
        <f>IF(CoverSheet!$C$29=3,"Q1",IF(CoverSheet!$C$29=6,"Q2",IF(CoverSheet!$C$29=9,"Q3",IF(AND(CoverSheet!$C$29=12,A155="AR"),"Q4","Q4A"))))</f>
        <v>Q4A</v>
      </c>
      <c r="D155" t="str">
        <f>CoverSheet!$C$15</f>
        <v/>
      </c>
      <c r="E155" t="s">
        <v>5895</v>
      </c>
      <c r="F155" t="s">
        <v>6162</v>
      </c>
      <c r="G155" t="s">
        <v>6163</v>
      </c>
      <c r="H155" s="433">
        <f>'Crypto Services'!I117</f>
        <v>0</v>
      </c>
      <c r="I155"/>
    </row>
    <row r="156" spans="1:9" s="381" customFormat="1" x14ac:dyDescent="0.35">
      <c r="A156" t="str">
        <f>IF(CoverSheet!$C$9="Annual Return","AR",IF(CoverSheet!$C$9="Interim Return","IR",IF(CoverSheet!$C$9="Audited Annual Return","AAR","")))</f>
        <v/>
      </c>
      <c r="B156" t="str">
        <f>CoverSheet!$G$7</f>
        <v>v:25-03-c</v>
      </c>
      <c r="C156" t="str">
        <f>IF(CoverSheet!$C$29=3,"Q1",IF(CoverSheet!$C$29=6,"Q2",IF(CoverSheet!$C$29=9,"Q3",IF(AND(CoverSheet!$C$29=12,A156="AR"),"Q4","Q4A"))))</f>
        <v>Q4A</v>
      </c>
      <c r="D156" t="str">
        <f>CoverSheet!$C$15</f>
        <v/>
      </c>
      <c r="E156" t="s">
        <v>5895</v>
      </c>
      <c r="F156" t="s">
        <v>6164</v>
      </c>
      <c r="G156" t="s">
        <v>6165</v>
      </c>
      <c r="H156" s="433">
        <f>'Crypto Services'!I118</f>
        <v>0</v>
      </c>
      <c r="I156"/>
    </row>
    <row r="157" spans="1:9" s="381" customFormat="1" x14ac:dyDescent="0.35">
      <c r="A157" t="str">
        <f>IF(CoverSheet!$C$9="Annual Return","AR",IF(CoverSheet!$C$9="Interim Return","IR",IF(CoverSheet!$C$9="Audited Annual Return","AAR","")))</f>
        <v/>
      </c>
      <c r="B157" t="str">
        <f>CoverSheet!$G$7</f>
        <v>v:25-03-c</v>
      </c>
      <c r="C157" t="str">
        <f>IF(CoverSheet!$C$29=3,"Q1",IF(CoverSheet!$C$29=6,"Q2",IF(CoverSheet!$C$29=9,"Q3",IF(AND(CoverSheet!$C$29=12,A157="AR"),"Q4","Q4A"))))</f>
        <v>Q4A</v>
      </c>
      <c r="D157" t="str">
        <f>CoverSheet!$C$15</f>
        <v/>
      </c>
      <c r="E157" t="s">
        <v>5895</v>
      </c>
      <c r="F157" t="s">
        <v>6166</v>
      </c>
      <c r="G157" t="s">
        <v>6167</v>
      </c>
      <c r="H157" s="433">
        <f>'Crypto Services'!I119</f>
        <v>0</v>
      </c>
      <c r="I157"/>
    </row>
    <row r="158" spans="1:9" s="382" customFormat="1" x14ac:dyDescent="0.35">
      <c r="A158" t="str">
        <f>IF(CoverSheet!$C$9="Annual Return","AR",IF(CoverSheet!$C$9="Interim Return","IR",IF(CoverSheet!$C$9="Audited Annual Return","AAR","")))</f>
        <v/>
      </c>
      <c r="B158" t="str">
        <f>CoverSheet!$G$7</f>
        <v>v:25-03-c</v>
      </c>
      <c r="C158" t="str">
        <f>IF(CoverSheet!$C$29=3,"Q1",IF(CoverSheet!$C$29=6,"Q2",IF(CoverSheet!$C$29=9,"Q3",IF(AND(CoverSheet!$C$29=12,A158="AR"),"Q4","Q4A"))))</f>
        <v>Q4A</v>
      </c>
      <c r="D158" t="str">
        <f>CoverSheet!$C$15</f>
        <v/>
      </c>
      <c r="E158" t="s">
        <v>5895</v>
      </c>
      <c r="F158" t="s">
        <v>6168</v>
      </c>
      <c r="G158" t="s">
        <v>5381</v>
      </c>
      <c r="H158" s="433">
        <f>'Crypto Services'!F110</f>
        <v>0</v>
      </c>
      <c r="I158"/>
    </row>
    <row r="159" spans="1:9" s="382" customFormat="1" x14ac:dyDescent="0.35">
      <c r="A159" t="str">
        <f>IF(CoverSheet!$C$9="Annual Return","AR",IF(CoverSheet!$C$9="Interim Return","IR",IF(CoverSheet!$C$9="Audited Annual Return","AAR","")))</f>
        <v/>
      </c>
      <c r="B159" t="str">
        <f>CoverSheet!$G$7</f>
        <v>v:25-03-c</v>
      </c>
      <c r="C159" t="str">
        <f>IF(CoverSheet!$C$29=3,"Q1",IF(CoverSheet!$C$29=6,"Q2",IF(CoverSheet!$C$29=9,"Q3",IF(AND(CoverSheet!$C$29=12,A159="AR"),"Q4","Q4A"))))</f>
        <v>Q4A</v>
      </c>
      <c r="D159" t="str">
        <f>CoverSheet!$C$15</f>
        <v/>
      </c>
      <c r="E159" t="s">
        <v>5895</v>
      </c>
      <c r="F159" t="s">
        <v>6169</v>
      </c>
      <c r="G159" t="s">
        <v>5383</v>
      </c>
      <c r="H159" s="433">
        <f>'Crypto Services'!F111</f>
        <v>0</v>
      </c>
      <c r="I159"/>
    </row>
    <row r="160" spans="1:9" s="382" customFormat="1" x14ac:dyDescent="0.35">
      <c r="A160" t="str">
        <f>IF(CoverSheet!$C$9="Annual Return","AR",IF(CoverSheet!$C$9="Interim Return","IR",IF(CoverSheet!$C$9="Audited Annual Return","AAR","")))</f>
        <v/>
      </c>
      <c r="B160" t="str">
        <f>CoverSheet!$G$7</f>
        <v>v:25-03-c</v>
      </c>
      <c r="C160" t="str">
        <f>IF(CoverSheet!$C$29=3,"Q1",IF(CoverSheet!$C$29=6,"Q2",IF(CoverSheet!$C$29=9,"Q3",IF(AND(CoverSheet!$C$29=12,A160="AR"),"Q4","Q4A"))))</f>
        <v>Q4A</v>
      </c>
      <c r="D160" t="str">
        <f>CoverSheet!$C$15</f>
        <v/>
      </c>
      <c r="E160" t="s">
        <v>5895</v>
      </c>
      <c r="F160" t="s">
        <v>6170</v>
      </c>
      <c r="G160" t="s">
        <v>5385</v>
      </c>
      <c r="H160" s="433">
        <f>'Crypto Services'!F112</f>
        <v>0</v>
      </c>
      <c r="I160"/>
    </row>
    <row r="161" spans="1:9" s="382" customFormat="1" x14ac:dyDescent="0.35">
      <c r="A161" t="str">
        <f>IF(CoverSheet!$C$9="Annual Return","AR",IF(CoverSheet!$C$9="Interim Return","IR",IF(CoverSheet!$C$9="Audited Annual Return","AAR","")))</f>
        <v/>
      </c>
      <c r="B161" t="str">
        <f>CoverSheet!$G$7</f>
        <v>v:25-03-c</v>
      </c>
      <c r="C161" t="str">
        <f>IF(CoverSheet!$C$29=3,"Q1",IF(CoverSheet!$C$29=6,"Q2",IF(CoverSheet!$C$29=9,"Q3",IF(AND(CoverSheet!$C$29=12,A161="AR"),"Q4","Q4A"))))</f>
        <v>Q4A</v>
      </c>
      <c r="D161" t="str">
        <f>CoverSheet!$C$15</f>
        <v/>
      </c>
      <c r="E161" t="s">
        <v>5895</v>
      </c>
      <c r="F161" t="s">
        <v>6171</v>
      </c>
      <c r="G161" t="s">
        <v>5387</v>
      </c>
      <c r="H161" s="433">
        <f>'Crypto Services'!F113</f>
        <v>0</v>
      </c>
      <c r="I161"/>
    </row>
    <row r="162" spans="1:9" s="382" customFormat="1" x14ac:dyDescent="0.35">
      <c r="A162" t="str">
        <f>IF(CoverSheet!$C$9="Annual Return","AR",IF(CoverSheet!$C$9="Interim Return","IR",IF(CoverSheet!$C$9="Audited Annual Return","AAR","")))</f>
        <v/>
      </c>
      <c r="B162" t="str">
        <f>CoverSheet!$G$7</f>
        <v>v:25-03-c</v>
      </c>
      <c r="C162" t="str">
        <f>IF(CoverSheet!$C$29=3,"Q1",IF(CoverSheet!$C$29=6,"Q2",IF(CoverSheet!$C$29=9,"Q3",IF(AND(CoverSheet!$C$29=12,A162="AR"),"Q4","Q4A"))))</f>
        <v>Q4A</v>
      </c>
      <c r="D162" t="str">
        <f>CoverSheet!$C$15</f>
        <v/>
      </c>
      <c r="E162" t="s">
        <v>5895</v>
      </c>
      <c r="F162" t="s">
        <v>6172</v>
      </c>
      <c r="G162" t="s">
        <v>5389</v>
      </c>
      <c r="H162" s="433">
        <f>'Crypto Services'!F114</f>
        <v>0</v>
      </c>
      <c r="I162"/>
    </row>
    <row r="163" spans="1:9" s="382" customFormat="1" x14ac:dyDescent="0.35">
      <c r="A163" t="str">
        <f>IF(CoverSheet!$C$9="Annual Return","AR",IF(CoverSheet!$C$9="Interim Return","IR",IF(CoverSheet!$C$9="Audited Annual Return","AAR","")))</f>
        <v/>
      </c>
      <c r="B163" t="str">
        <f>CoverSheet!$G$7</f>
        <v>v:25-03-c</v>
      </c>
      <c r="C163" t="str">
        <f>IF(CoverSheet!$C$29=3,"Q1",IF(CoverSheet!$C$29=6,"Q2",IF(CoverSheet!$C$29=9,"Q3",IF(AND(CoverSheet!$C$29=12,A163="AR"),"Q4","Q4A"))))</f>
        <v>Q4A</v>
      </c>
      <c r="D163" t="str">
        <f>CoverSheet!$C$15</f>
        <v/>
      </c>
      <c r="E163" t="s">
        <v>5895</v>
      </c>
      <c r="F163" t="s">
        <v>6173</v>
      </c>
      <c r="G163" t="s">
        <v>5391</v>
      </c>
      <c r="H163" s="433">
        <f>'Crypto Services'!F115</f>
        <v>0</v>
      </c>
      <c r="I163"/>
    </row>
    <row r="164" spans="1:9" s="382" customFormat="1" x14ac:dyDescent="0.35">
      <c r="A164" t="str">
        <f>IF(CoverSheet!$C$9="Annual Return","AR",IF(CoverSheet!$C$9="Interim Return","IR",IF(CoverSheet!$C$9="Audited Annual Return","AAR","")))</f>
        <v/>
      </c>
      <c r="B164" t="str">
        <f>CoverSheet!$G$7</f>
        <v>v:25-03-c</v>
      </c>
      <c r="C164" t="str">
        <f>IF(CoverSheet!$C$29=3,"Q1",IF(CoverSheet!$C$29=6,"Q2",IF(CoverSheet!$C$29=9,"Q3",IF(AND(CoverSheet!$C$29=12,A164="AR"),"Q4","Q4A"))))</f>
        <v>Q4A</v>
      </c>
      <c r="D164" t="str">
        <f>CoverSheet!$C$15</f>
        <v/>
      </c>
      <c r="E164" t="s">
        <v>5895</v>
      </c>
      <c r="F164" t="s">
        <v>6174</v>
      </c>
      <c r="G164" t="s">
        <v>5393</v>
      </c>
      <c r="H164" s="433">
        <f>'Crypto Services'!F116</f>
        <v>0</v>
      </c>
      <c r="I164"/>
    </row>
    <row r="165" spans="1:9" s="382" customFormat="1" x14ac:dyDescent="0.35">
      <c r="A165" t="str">
        <f>IF(CoverSheet!$C$9="Annual Return","AR",IF(CoverSheet!$C$9="Interim Return","IR",IF(CoverSheet!$C$9="Audited Annual Return","AAR","")))</f>
        <v/>
      </c>
      <c r="B165" t="str">
        <f>CoverSheet!$G$7</f>
        <v>v:25-03-c</v>
      </c>
      <c r="C165" t="str">
        <f>IF(CoverSheet!$C$29=3,"Q1",IF(CoverSheet!$C$29=6,"Q2",IF(CoverSheet!$C$29=9,"Q3",IF(AND(CoverSheet!$C$29=12,A165="AR"),"Q4","Q4A"))))</f>
        <v>Q4A</v>
      </c>
      <c r="D165" t="str">
        <f>CoverSheet!$C$15</f>
        <v/>
      </c>
      <c r="E165" t="s">
        <v>5895</v>
      </c>
      <c r="F165" t="s">
        <v>6175</v>
      </c>
      <c r="G165" t="s">
        <v>5395</v>
      </c>
      <c r="H165" s="433">
        <f>'Crypto Services'!F117</f>
        <v>0</v>
      </c>
      <c r="I165"/>
    </row>
    <row r="166" spans="1:9" s="382" customFormat="1" x14ac:dyDescent="0.35">
      <c r="A166" t="str">
        <f>IF(CoverSheet!$C$9="Annual Return","AR",IF(CoverSheet!$C$9="Interim Return","IR",IF(CoverSheet!$C$9="Audited Annual Return","AAR","")))</f>
        <v/>
      </c>
      <c r="B166" t="str">
        <f>CoverSheet!$G$7</f>
        <v>v:25-03-c</v>
      </c>
      <c r="C166" t="str">
        <f>IF(CoverSheet!$C$29=3,"Q1",IF(CoverSheet!$C$29=6,"Q2",IF(CoverSheet!$C$29=9,"Q3",IF(AND(CoverSheet!$C$29=12,A166="AR"),"Q4","Q4A"))))</f>
        <v>Q4A</v>
      </c>
      <c r="D166" t="str">
        <f>CoverSheet!$C$15</f>
        <v/>
      </c>
      <c r="E166" t="s">
        <v>5895</v>
      </c>
      <c r="F166" t="s">
        <v>6176</v>
      </c>
      <c r="G166" t="s">
        <v>5397</v>
      </c>
      <c r="H166" s="433">
        <f>'Crypto Services'!F118</f>
        <v>0</v>
      </c>
      <c r="I166"/>
    </row>
    <row r="167" spans="1:9" s="382" customFormat="1" x14ac:dyDescent="0.35">
      <c r="A167" t="str">
        <f>IF(CoverSheet!$C$9="Annual Return","AR",IF(CoverSheet!$C$9="Interim Return","IR",IF(CoverSheet!$C$9="Audited Annual Return","AAR","")))</f>
        <v/>
      </c>
      <c r="B167" t="str">
        <f>CoverSheet!$G$7</f>
        <v>v:25-03-c</v>
      </c>
      <c r="C167" t="str">
        <f>IF(CoverSheet!$C$29=3,"Q1",IF(CoverSheet!$C$29=6,"Q2",IF(CoverSheet!$C$29=9,"Q3",IF(AND(CoverSheet!$C$29=12,A167="AR"),"Q4","Q4A"))))</f>
        <v>Q4A</v>
      </c>
      <c r="D167" t="str">
        <f>CoverSheet!$C$15</f>
        <v/>
      </c>
      <c r="E167" t="s">
        <v>5895</v>
      </c>
      <c r="F167" t="s">
        <v>6177</v>
      </c>
      <c r="G167" t="s">
        <v>6178</v>
      </c>
      <c r="H167" s="433">
        <f>'Crypto Services'!F119</f>
        <v>0</v>
      </c>
      <c r="I167"/>
    </row>
    <row r="168" spans="1:9" x14ac:dyDescent="0.35">
      <c r="A168" t="str">
        <f>IF(CoverSheet!$C$9="Annual Return","AR",IF(CoverSheet!$C$9="Interim Return","IR",IF(CoverSheet!$C$9="Audited Annual Return","AAR","")))</f>
        <v/>
      </c>
      <c r="B168" t="str">
        <f>CoverSheet!$G$7</f>
        <v>v:25-03-c</v>
      </c>
      <c r="C168" t="str">
        <f>IF(CoverSheet!$C$29=3,"Q1",IF(CoverSheet!$C$29=6,"Q2",IF(CoverSheet!$C$29=9,"Q3",IF(AND(CoverSheet!$C$29=12,A168="AR"),"Q4","Q4A"))))</f>
        <v>Q4A</v>
      </c>
      <c r="D168" t="str">
        <f>CoverSheet!$C$15</f>
        <v/>
      </c>
      <c r="E168" t="s">
        <v>5895</v>
      </c>
      <c r="F168" t="s">
        <v>5827</v>
      </c>
      <c r="G168" t="s">
        <v>5828</v>
      </c>
      <c r="H168">
        <f>'Crypto Services'!K125</f>
        <v>0</v>
      </c>
      <c r="I168" t="str">
        <f>'Crypto Services'!M125</f>
        <v>G</v>
      </c>
    </row>
    <row r="169" spans="1:9" x14ac:dyDescent="0.35">
      <c r="A169" t="str">
        <f>IF(CoverSheet!$C$9="Annual Return","AR",IF(CoverSheet!$C$9="Interim Return","IR",IF(CoverSheet!$C$9="Audited Annual Return","AAR","")))</f>
        <v/>
      </c>
      <c r="B169" t="str">
        <f>CoverSheet!$G$7</f>
        <v>v:25-03-c</v>
      </c>
      <c r="C169" t="str">
        <f>IF(CoverSheet!$C$29=3,"Q1",IF(CoverSheet!$C$29=6,"Q2",IF(CoverSheet!$C$29=9,"Q3",IF(AND(CoverSheet!$C$29=12,A169="AR"),"Q4","Q4A"))))</f>
        <v>Q4A</v>
      </c>
      <c r="D169" t="str">
        <f>CoverSheet!$C$15</f>
        <v/>
      </c>
      <c r="E169" t="s">
        <v>5895</v>
      </c>
      <c r="F169" t="s">
        <v>6179</v>
      </c>
      <c r="G169" t="s">
        <v>6180</v>
      </c>
      <c r="H169">
        <f>'Crypto Services'!G128</f>
        <v>0</v>
      </c>
      <c r="I169" t="str">
        <f>'Crypto Services'!$M$128</f>
        <v>G</v>
      </c>
    </row>
    <row r="170" spans="1:9" x14ac:dyDescent="0.35">
      <c r="A170" t="str">
        <f>IF(CoverSheet!$C$9="Annual Return","AR",IF(CoverSheet!$C$9="Interim Return","IR",IF(CoverSheet!$C$9="Audited Annual Return","AAR","")))</f>
        <v/>
      </c>
      <c r="B170" t="str">
        <f>CoverSheet!$G$7</f>
        <v>v:25-03-c</v>
      </c>
      <c r="C170" t="str">
        <f>IF(CoverSheet!$C$29=3,"Q1",IF(CoverSheet!$C$29=6,"Q2",IF(CoverSheet!$C$29=9,"Q3",IF(AND(CoverSheet!$C$29=12,A170="AR"),"Q4","Q4A"))))</f>
        <v>Q4A</v>
      </c>
      <c r="D170" t="str">
        <f>CoverSheet!$C$15</f>
        <v/>
      </c>
      <c r="E170" t="s">
        <v>5895</v>
      </c>
      <c r="F170" t="s">
        <v>6181</v>
      </c>
      <c r="G170" t="s">
        <v>6182</v>
      </c>
      <c r="H170">
        <f>'Crypto Services'!G129</f>
        <v>0</v>
      </c>
      <c r="I170" t="str">
        <f>'Crypto Services'!$M$128</f>
        <v>G</v>
      </c>
    </row>
    <row r="171" spans="1:9" x14ac:dyDescent="0.35">
      <c r="A171" t="str">
        <f>IF(CoverSheet!$C$9="Annual Return","AR",IF(CoverSheet!$C$9="Interim Return","IR",IF(CoverSheet!$C$9="Audited Annual Return","AAR","")))</f>
        <v/>
      </c>
      <c r="B171" t="str">
        <f>CoverSheet!$G$7</f>
        <v>v:25-03-c</v>
      </c>
      <c r="C171" t="str">
        <f>IF(CoverSheet!$C$29=3,"Q1",IF(CoverSheet!$C$29=6,"Q2",IF(CoverSheet!$C$29=9,"Q3",IF(AND(CoverSheet!$C$29=12,A171="AR"),"Q4","Q4A"))))</f>
        <v>Q4A</v>
      </c>
      <c r="D171" t="str">
        <f>CoverSheet!$C$15</f>
        <v/>
      </c>
      <c r="E171" t="s">
        <v>5895</v>
      </c>
      <c r="F171" t="s">
        <v>6183</v>
      </c>
      <c r="G171" t="s">
        <v>6184</v>
      </c>
      <c r="H171">
        <f>'Crypto Services'!G130</f>
        <v>0</v>
      </c>
      <c r="I171" t="str">
        <f>'Crypto Services'!$M$128</f>
        <v>G</v>
      </c>
    </row>
    <row r="172" spans="1:9" s="382" customFormat="1" x14ac:dyDescent="0.35">
      <c r="A172" t="str">
        <f>IF(CoverSheet!$C$9="Annual Return","AR",IF(CoverSheet!$C$9="Interim Return","IR",IF(CoverSheet!$C$9="Audited Annual Return","AAR","")))</f>
        <v/>
      </c>
      <c r="B172" t="str">
        <f>CoverSheet!$G$7</f>
        <v>v:25-03-c</v>
      </c>
      <c r="C172" t="str">
        <f>IF(CoverSheet!$C$29=3,"Q1",IF(CoverSheet!$C$29=6,"Q2",IF(CoverSheet!$C$29=9,"Q3",IF(AND(CoverSheet!$C$29=12,A172="AR"),"Q4","Q4A"))))</f>
        <v>Q4A</v>
      </c>
      <c r="D172" t="str">
        <f>CoverSheet!$C$15</f>
        <v/>
      </c>
      <c r="E172" t="s">
        <v>5895</v>
      </c>
      <c r="F172" t="s">
        <v>6185</v>
      </c>
      <c r="G172" t="s">
        <v>6186</v>
      </c>
      <c r="H172">
        <f>'Crypto Services'!I128</f>
        <v>0</v>
      </c>
      <c r="I172"/>
    </row>
    <row r="173" spans="1:9" s="382" customFormat="1" x14ac:dyDescent="0.35">
      <c r="A173" t="str">
        <f>IF(CoverSheet!$C$9="Annual Return","AR",IF(CoverSheet!$C$9="Interim Return","IR",IF(CoverSheet!$C$9="Audited Annual Return","AAR","")))</f>
        <v/>
      </c>
      <c r="B173" t="str">
        <f>CoverSheet!$G$7</f>
        <v>v:25-03-c</v>
      </c>
      <c r="C173" t="str">
        <f>IF(CoverSheet!$C$29=3,"Q1",IF(CoverSheet!$C$29=6,"Q2",IF(CoverSheet!$C$29=9,"Q3",IF(AND(CoverSheet!$C$29=12,A173="AR"),"Q4","Q4A"))))</f>
        <v>Q4A</v>
      </c>
      <c r="D173" t="str">
        <f>CoverSheet!$C$15</f>
        <v/>
      </c>
      <c r="E173" t="s">
        <v>5895</v>
      </c>
      <c r="F173" t="s">
        <v>6187</v>
      </c>
      <c r="G173" t="s">
        <v>6188</v>
      </c>
      <c r="H173">
        <f>'Crypto Services'!I129</f>
        <v>0</v>
      </c>
      <c r="I173"/>
    </row>
    <row r="174" spans="1:9" s="382" customFormat="1" x14ac:dyDescent="0.35">
      <c r="A174" t="str">
        <f>IF(CoverSheet!$C$9="Annual Return","AR",IF(CoverSheet!$C$9="Interim Return","IR",IF(CoverSheet!$C$9="Audited Annual Return","AAR","")))</f>
        <v/>
      </c>
      <c r="B174" t="str">
        <f>CoverSheet!$G$7</f>
        <v>v:25-03-c</v>
      </c>
      <c r="C174" t="str">
        <f>IF(CoverSheet!$C$29=3,"Q1",IF(CoverSheet!$C$29=6,"Q2",IF(CoverSheet!$C$29=9,"Q3",IF(AND(CoverSheet!$C$29=12,A174="AR"),"Q4","Q4A"))))</f>
        <v>Q4A</v>
      </c>
      <c r="D174" t="str">
        <f>CoverSheet!$C$15</f>
        <v/>
      </c>
      <c r="E174" t="s">
        <v>5895</v>
      </c>
      <c r="F174" t="s">
        <v>6189</v>
      </c>
      <c r="G174" t="s">
        <v>6190</v>
      </c>
      <c r="H174">
        <f>'Crypto Services'!I130</f>
        <v>0</v>
      </c>
      <c r="I174"/>
    </row>
    <row r="175" spans="1:9" s="382" customFormat="1" x14ac:dyDescent="0.35">
      <c r="A175" t="str">
        <f>IF(CoverSheet!$C$9="Annual Return","AR",IF(CoverSheet!$C$9="Interim Return","IR",IF(CoverSheet!$C$9="Audited Annual Return","AAR","")))</f>
        <v/>
      </c>
      <c r="B175" t="str">
        <f>CoverSheet!$G$7</f>
        <v>v:25-03-c</v>
      </c>
      <c r="C175" t="str">
        <f>IF(CoverSheet!$C$29=3,"Q1",IF(CoverSheet!$C$29=6,"Q2",IF(CoverSheet!$C$29=9,"Q3",IF(AND(CoverSheet!$C$29=12,A175="AR"),"Q4","Q4A"))))</f>
        <v>Q4A</v>
      </c>
      <c r="D175" t="str">
        <f>CoverSheet!$C$15</f>
        <v/>
      </c>
      <c r="E175" t="s">
        <v>5895</v>
      </c>
      <c r="F175" t="s">
        <v>6191</v>
      </c>
      <c r="G175" t="s">
        <v>6192</v>
      </c>
      <c r="H175">
        <f>'Crypto Services'!K128</f>
        <v>0</v>
      </c>
      <c r="I175"/>
    </row>
    <row r="176" spans="1:9" s="382" customFormat="1" x14ac:dyDescent="0.35">
      <c r="A176" t="str">
        <f>IF(CoverSheet!$C$9="Annual Return","AR",IF(CoverSheet!$C$9="Interim Return","IR",IF(CoverSheet!$C$9="Audited Annual Return","AAR","")))</f>
        <v/>
      </c>
      <c r="B176" t="str">
        <f>CoverSheet!$G$7</f>
        <v>v:25-03-c</v>
      </c>
      <c r="C176" t="str">
        <f>IF(CoverSheet!$C$29=3,"Q1",IF(CoverSheet!$C$29=6,"Q2",IF(CoverSheet!$C$29=9,"Q3",IF(AND(CoverSheet!$C$29=12,A176="AR"),"Q4","Q4A"))))</f>
        <v>Q4A</v>
      </c>
      <c r="D176" t="str">
        <f>CoverSheet!$C$15</f>
        <v/>
      </c>
      <c r="E176" t="s">
        <v>5895</v>
      </c>
      <c r="F176" t="s">
        <v>6193</v>
      </c>
      <c r="G176" t="s">
        <v>6194</v>
      </c>
      <c r="H176">
        <f>'Crypto Services'!K129</f>
        <v>0</v>
      </c>
      <c r="I176"/>
    </row>
    <row r="177" spans="1:9" s="382" customFormat="1" x14ac:dyDescent="0.35">
      <c r="A177" t="str">
        <f>IF(CoverSheet!$C$9="Annual Return","AR",IF(CoverSheet!$C$9="Interim Return","IR",IF(CoverSheet!$C$9="Audited Annual Return","AAR","")))</f>
        <v/>
      </c>
      <c r="B177" t="str">
        <f>CoverSheet!$G$7</f>
        <v>v:25-03-c</v>
      </c>
      <c r="C177" t="str">
        <f>IF(CoverSheet!$C$29=3,"Q1",IF(CoverSheet!$C$29=6,"Q2",IF(CoverSheet!$C$29=9,"Q3",IF(AND(CoverSheet!$C$29=12,A177="AR"),"Q4","Q4A"))))</f>
        <v>Q4A</v>
      </c>
      <c r="D177" t="str">
        <f>CoverSheet!$C$15</f>
        <v/>
      </c>
      <c r="E177" t="s">
        <v>5895</v>
      </c>
      <c r="F177" t="s">
        <v>6195</v>
      </c>
      <c r="G177" t="s">
        <v>6196</v>
      </c>
      <c r="H177">
        <f>'Crypto Services'!K130</f>
        <v>0</v>
      </c>
      <c r="I177"/>
    </row>
    <row r="178" spans="1:9" x14ac:dyDescent="0.35">
      <c r="A178" t="str">
        <f>IF(CoverSheet!$C$9="Annual Return","AR",IF(CoverSheet!$C$9="Interim Return","IR",IF(CoverSheet!$C$9="Audited Annual Return","AAR","")))</f>
        <v/>
      </c>
      <c r="B178" t="str">
        <f>CoverSheet!$G$7</f>
        <v>v:25-03-c</v>
      </c>
      <c r="C178" t="str">
        <f>IF(CoverSheet!$C$29=3,"Q1",IF(CoverSheet!$C$29=6,"Q2",IF(CoverSheet!$C$29=9,"Q3",IF(AND(CoverSheet!$C$29=12,A178="AR"),"Q4","Q4A"))))</f>
        <v>Q4A</v>
      </c>
      <c r="D178" t="str">
        <f>CoverSheet!$C$15</f>
        <v/>
      </c>
      <c r="E178" t="s">
        <v>5895</v>
      </c>
      <c r="F178" t="s">
        <v>5834</v>
      </c>
      <c r="G178" t="s">
        <v>6197</v>
      </c>
      <c r="H178">
        <f>'Crypto Services'!C133</f>
        <v>0</v>
      </c>
      <c r="I178" t="str">
        <f>'Crypto Services'!M133</f>
        <v>G</v>
      </c>
    </row>
    <row r="179" spans="1:9" x14ac:dyDescent="0.35">
      <c r="A179" t="str">
        <f>IF(CoverSheet!$C$9="Annual Return","AR",IF(CoverSheet!$C$9="Interim Return","IR",IF(CoverSheet!$C$9="Audited Annual Return","AAR","")))</f>
        <v/>
      </c>
      <c r="B179" t="str">
        <f>CoverSheet!$G$7</f>
        <v>v:25-03-c</v>
      </c>
      <c r="C179" t="str">
        <f>IF(CoverSheet!$C$29=3,"Q1",IF(CoverSheet!$C$29=6,"Q2",IF(CoverSheet!$C$29=9,"Q3",IF(AND(CoverSheet!$C$29=12,A179="AR"),"Q4","Q4A"))))</f>
        <v>Q4A</v>
      </c>
      <c r="D179" t="str">
        <f>CoverSheet!$C$15</f>
        <v/>
      </c>
      <c r="E179" t="s">
        <v>5895</v>
      </c>
      <c r="F179" t="s">
        <v>5836</v>
      </c>
      <c r="G179" t="s">
        <v>5837</v>
      </c>
      <c r="H179" s="432">
        <f>'Crypto Services'!K136</f>
        <v>0</v>
      </c>
      <c r="I179" t="str">
        <f>'Crypto Services'!M136</f>
        <v>G</v>
      </c>
    </row>
    <row r="180" spans="1:9" x14ac:dyDescent="0.35">
      <c r="A180" t="str">
        <f>IF(CoverSheet!$C$9="Annual Return","AR",IF(CoverSheet!$C$9="Interim Return","IR",IF(CoverSheet!$C$9="Audited Annual Return","AAR","")))</f>
        <v/>
      </c>
      <c r="B180" t="str">
        <f>CoverSheet!$G$7</f>
        <v>v:25-03-c</v>
      </c>
      <c r="C180" t="str">
        <f>IF(CoverSheet!$C$29=3,"Q1",IF(CoverSheet!$C$29=6,"Q2",IF(CoverSheet!$C$29=9,"Q3",IF(AND(CoverSheet!$C$29=12,A180="AR"),"Q4","Q4A"))))</f>
        <v>Q4A</v>
      </c>
      <c r="D180" t="str">
        <f>CoverSheet!$C$15</f>
        <v/>
      </c>
      <c r="E180" t="s">
        <v>5895</v>
      </c>
      <c r="F180" t="s">
        <v>5838</v>
      </c>
      <c r="G180" t="s">
        <v>6198</v>
      </c>
      <c r="H180">
        <f>'Crypto Services'!C139</f>
        <v>0</v>
      </c>
      <c r="I180" t="str">
        <f>'Crypto Services'!M139</f>
        <v>G</v>
      </c>
    </row>
    <row r="181" spans="1:9" x14ac:dyDescent="0.35">
      <c r="A181" t="str">
        <f>IF(CoverSheet!$C$9="Annual Return","AR",IF(CoverSheet!$C$9="Interim Return","IR",IF(CoverSheet!$C$9="Audited Annual Return","AAR","")))</f>
        <v/>
      </c>
      <c r="B181" t="str">
        <f>CoverSheet!$G$7</f>
        <v>v:25-03-c</v>
      </c>
      <c r="C181" t="str">
        <f>IF(CoverSheet!$C$29=3,"Q1",IF(CoverSheet!$C$29=6,"Q2",IF(CoverSheet!$C$29=9,"Q3",IF(AND(CoverSheet!$C$29=12,A181="AR"),"Q4","Q4A"))))</f>
        <v>Q4A</v>
      </c>
      <c r="D181" t="str">
        <f>CoverSheet!$C$15</f>
        <v/>
      </c>
      <c r="E181" t="s">
        <v>5895</v>
      </c>
      <c r="F181" t="s">
        <v>6199</v>
      </c>
      <c r="G181" t="s">
        <v>6200</v>
      </c>
      <c r="H181">
        <f>'Crypto Services'!H147</f>
        <v>0</v>
      </c>
      <c r="I181" t="str">
        <f>'Crypto Services'!$M$147</f>
        <v>G</v>
      </c>
    </row>
    <row r="182" spans="1:9" x14ac:dyDescent="0.35">
      <c r="A182" t="str">
        <f>IF(CoverSheet!$C$9="Annual Return","AR",IF(CoverSheet!$C$9="Interim Return","IR",IF(CoverSheet!$C$9="Audited Annual Return","AAR","")))</f>
        <v/>
      </c>
      <c r="B182" t="str">
        <f>CoverSheet!$G$7</f>
        <v>v:25-03-c</v>
      </c>
      <c r="C182" t="str">
        <f>IF(CoverSheet!$C$29=3,"Q1",IF(CoverSheet!$C$29=6,"Q2",IF(CoverSheet!$C$29=9,"Q3",IF(AND(CoverSheet!$C$29=12,A182="AR"),"Q4","Q4A"))))</f>
        <v>Q4A</v>
      </c>
      <c r="D182" t="str">
        <f>CoverSheet!$C$15</f>
        <v/>
      </c>
      <c r="E182" t="s">
        <v>5895</v>
      </c>
      <c r="F182" t="s">
        <v>6201</v>
      </c>
      <c r="G182" t="s">
        <v>6202</v>
      </c>
      <c r="H182">
        <f>'Crypto Services'!I147</f>
        <v>0</v>
      </c>
      <c r="I182" t="str">
        <f>'Crypto Services'!$M$147</f>
        <v>G</v>
      </c>
    </row>
    <row r="183" spans="1:9" x14ac:dyDescent="0.35">
      <c r="A183" t="str">
        <f>IF(CoverSheet!$C$9="Annual Return","AR",IF(CoverSheet!$C$9="Interim Return","IR",IF(CoverSheet!$C$9="Audited Annual Return","AAR","")))</f>
        <v/>
      </c>
      <c r="B183" t="str">
        <f>CoverSheet!$G$7</f>
        <v>v:25-03-c</v>
      </c>
      <c r="C183" t="str">
        <f>IF(CoverSheet!$C$29=3,"Q1",IF(CoverSheet!$C$29=6,"Q2",IF(CoverSheet!$C$29=9,"Q3",IF(AND(CoverSheet!$C$29=12,A183="AR"),"Q4","Q4A"))))</f>
        <v>Q4A</v>
      </c>
      <c r="D183" t="str">
        <f>CoverSheet!$C$15</f>
        <v/>
      </c>
      <c r="E183" t="s">
        <v>5895</v>
      </c>
      <c r="F183" t="s">
        <v>6203</v>
      </c>
      <c r="G183" t="s">
        <v>6204</v>
      </c>
      <c r="H183">
        <f>'Crypto Services'!J147</f>
        <v>0</v>
      </c>
      <c r="I183" t="str">
        <f>'Crypto Services'!$M$147</f>
        <v>G</v>
      </c>
    </row>
    <row r="184" spans="1:9" x14ac:dyDescent="0.35">
      <c r="A184" t="str">
        <f>IF(CoverSheet!$C$9="Annual Return","AR",IF(CoverSheet!$C$9="Interim Return","IR",IF(CoverSheet!$C$9="Audited Annual Return","AAR","")))</f>
        <v/>
      </c>
      <c r="B184" t="str">
        <f>CoverSheet!$G$7</f>
        <v>v:25-03-c</v>
      </c>
      <c r="C184" t="str">
        <f>IF(CoverSheet!$C$29=3,"Q1",IF(CoverSheet!$C$29=6,"Q2",IF(CoverSheet!$C$29=9,"Q3",IF(AND(CoverSheet!$C$29=12,A184="AR"),"Q4","Q4A"))))</f>
        <v>Q4A</v>
      </c>
      <c r="D184" t="str">
        <f>CoverSheet!$C$15</f>
        <v/>
      </c>
      <c r="E184" t="s">
        <v>5895</v>
      </c>
      <c r="F184" t="s">
        <v>6205</v>
      </c>
      <c r="G184" t="s">
        <v>6206</v>
      </c>
      <c r="H184" s="430">
        <f>'Crypto Services'!K147</f>
        <v>0</v>
      </c>
      <c r="I184" t="str">
        <f>'Crypto Services'!$M$147</f>
        <v>G</v>
      </c>
    </row>
    <row r="185" spans="1:9" x14ac:dyDescent="0.35">
      <c r="A185" t="str">
        <f>IF(CoverSheet!$C$9="Annual Return","AR",IF(CoverSheet!$C$9="Interim Return","IR",IF(CoverSheet!$C$9="Audited Annual Return","AAR","")))</f>
        <v/>
      </c>
      <c r="B185" t="str">
        <f>CoverSheet!$G$7</f>
        <v>v:25-03-c</v>
      </c>
      <c r="C185" t="str">
        <f>IF(CoverSheet!$C$29=3,"Q1",IF(CoverSheet!$C$29=6,"Q2",IF(CoverSheet!$C$29=9,"Q3",IF(AND(CoverSheet!$C$29=12,A185="AR"),"Q4","Q4A"))))</f>
        <v>Q4A</v>
      </c>
      <c r="D185" t="str">
        <f>CoverSheet!$C$15</f>
        <v/>
      </c>
      <c r="E185" t="s">
        <v>5895</v>
      </c>
      <c r="F185" t="s">
        <v>6207</v>
      </c>
      <c r="G185" t="s">
        <v>6208</v>
      </c>
      <c r="H185">
        <f>'Crypto Services'!H149</f>
        <v>0</v>
      </c>
      <c r="I185" t="str">
        <f>'Crypto Services'!$M$149</f>
        <v>G</v>
      </c>
    </row>
    <row r="186" spans="1:9" x14ac:dyDescent="0.35">
      <c r="A186" t="str">
        <f>IF(CoverSheet!$C$9="Annual Return","AR",IF(CoverSheet!$C$9="Interim Return","IR",IF(CoverSheet!$C$9="Audited Annual Return","AAR","")))</f>
        <v/>
      </c>
      <c r="B186" t="str">
        <f>CoverSheet!$G$7</f>
        <v>v:25-03-c</v>
      </c>
      <c r="C186" t="str">
        <f>IF(CoverSheet!$C$29=3,"Q1",IF(CoverSheet!$C$29=6,"Q2",IF(CoverSheet!$C$29=9,"Q3",IF(AND(CoverSheet!$C$29=12,A186="AR"),"Q4","Q4A"))))</f>
        <v>Q4A</v>
      </c>
      <c r="D186" t="str">
        <f>CoverSheet!$C$15</f>
        <v/>
      </c>
      <c r="E186" t="s">
        <v>5895</v>
      </c>
      <c r="F186" t="s">
        <v>6209</v>
      </c>
      <c r="G186" t="s">
        <v>6210</v>
      </c>
      <c r="H186">
        <f>'Crypto Services'!I149</f>
        <v>0</v>
      </c>
      <c r="I186" t="str">
        <f>'Crypto Services'!$M$149</f>
        <v>G</v>
      </c>
    </row>
    <row r="187" spans="1:9" x14ac:dyDescent="0.35">
      <c r="A187" t="str">
        <f>IF(CoverSheet!$C$9="Annual Return","AR",IF(CoverSheet!$C$9="Interim Return","IR",IF(CoverSheet!$C$9="Audited Annual Return","AAR","")))</f>
        <v/>
      </c>
      <c r="B187" t="str">
        <f>CoverSheet!$G$7</f>
        <v>v:25-03-c</v>
      </c>
      <c r="C187" t="str">
        <f>IF(CoverSheet!$C$29=3,"Q1",IF(CoverSheet!$C$29=6,"Q2",IF(CoverSheet!$C$29=9,"Q3",IF(AND(CoverSheet!$C$29=12,A187="AR"),"Q4","Q4A"))))</f>
        <v>Q4A</v>
      </c>
      <c r="D187" t="str">
        <f>CoverSheet!$C$15</f>
        <v/>
      </c>
      <c r="E187" t="s">
        <v>5895</v>
      </c>
      <c r="F187" t="s">
        <v>6211</v>
      </c>
      <c r="G187" t="s">
        <v>6212</v>
      </c>
      <c r="H187">
        <f>'Crypto Services'!J149</f>
        <v>0</v>
      </c>
      <c r="I187" t="str">
        <f>'Crypto Services'!$M$149</f>
        <v>G</v>
      </c>
    </row>
    <row r="188" spans="1:9" x14ac:dyDescent="0.35">
      <c r="A188" t="str">
        <f>IF(CoverSheet!$C$9="Annual Return","AR",IF(CoverSheet!$C$9="Interim Return","IR",IF(CoverSheet!$C$9="Audited Annual Return","AAR","")))</f>
        <v/>
      </c>
      <c r="B188" t="str">
        <f>CoverSheet!$G$7</f>
        <v>v:25-03-c</v>
      </c>
      <c r="C188" t="str">
        <f>IF(CoverSheet!$C$29=3,"Q1",IF(CoverSheet!$C$29=6,"Q2",IF(CoverSheet!$C$29=9,"Q3",IF(AND(CoverSheet!$C$29=12,A188="AR"),"Q4","Q4A"))))</f>
        <v>Q4A</v>
      </c>
      <c r="D188" t="str">
        <f>CoverSheet!$C$15</f>
        <v/>
      </c>
      <c r="E188" t="s">
        <v>5895</v>
      </c>
      <c r="F188" t="s">
        <v>6213</v>
      </c>
      <c r="G188" t="s">
        <v>6214</v>
      </c>
      <c r="H188">
        <f>'Crypto Services'!K149</f>
        <v>0</v>
      </c>
      <c r="I188" t="str">
        <f>'Crypto Services'!$M$149</f>
        <v>G</v>
      </c>
    </row>
    <row r="189" spans="1:9" s="381" customFormat="1" x14ac:dyDescent="0.35">
      <c r="A189" t="str">
        <f>IF(CoverSheet!$C$9="Annual Return","AR",IF(CoverSheet!$C$9="Interim Return","IR",IF(CoverSheet!$C$9="Audited Annual Return","AAR","")))</f>
        <v/>
      </c>
      <c r="B189" t="str">
        <f>CoverSheet!$G$7</f>
        <v>v:25-03-c</v>
      </c>
      <c r="C189" t="str">
        <f>IF(CoverSheet!$C$29=3,"Q1",IF(CoverSheet!$C$29=6,"Q2",IF(CoverSheet!$C$29=9,"Q3",IF(AND(CoverSheet!$C$29=12,A189="AR"),"Q4","Q4A"))))</f>
        <v>Q4A</v>
      </c>
      <c r="D189" t="str">
        <f>CoverSheet!$C$15</f>
        <v/>
      </c>
      <c r="E189" t="s">
        <v>5895</v>
      </c>
      <c r="F189" t="s">
        <v>6215</v>
      </c>
      <c r="G189" t="s">
        <v>6216</v>
      </c>
      <c r="H189">
        <f>'Crypto Services'!H150</f>
        <v>0</v>
      </c>
      <c r="I189"/>
    </row>
    <row r="190" spans="1:9" s="381" customFormat="1" x14ac:dyDescent="0.35">
      <c r="A190" t="str">
        <f>IF(CoverSheet!$C$9="Annual Return","AR",IF(CoverSheet!$C$9="Interim Return","IR",IF(CoverSheet!$C$9="Audited Annual Return","AAR","")))</f>
        <v/>
      </c>
      <c r="B190" t="str">
        <f>CoverSheet!$G$7</f>
        <v>v:25-03-c</v>
      </c>
      <c r="C190" t="str">
        <f>IF(CoverSheet!$C$29=3,"Q1",IF(CoverSheet!$C$29=6,"Q2",IF(CoverSheet!$C$29=9,"Q3",IF(AND(CoverSheet!$C$29=12,A190="AR"),"Q4","Q4A"))))</f>
        <v>Q4A</v>
      </c>
      <c r="D190" t="str">
        <f>CoverSheet!$C$15</f>
        <v/>
      </c>
      <c r="E190" t="s">
        <v>5895</v>
      </c>
      <c r="F190" t="s">
        <v>6217</v>
      </c>
      <c r="G190" t="s">
        <v>6218</v>
      </c>
      <c r="H190">
        <f>'Crypto Services'!I150</f>
        <v>0</v>
      </c>
      <c r="I190"/>
    </row>
    <row r="191" spans="1:9" s="381" customFormat="1" x14ac:dyDescent="0.35">
      <c r="A191" t="str">
        <f>IF(CoverSheet!$C$9="Annual Return","AR",IF(CoverSheet!$C$9="Interim Return","IR",IF(CoverSheet!$C$9="Audited Annual Return","AAR","")))</f>
        <v/>
      </c>
      <c r="B191" t="str">
        <f>CoverSheet!$G$7</f>
        <v>v:25-03-c</v>
      </c>
      <c r="C191" t="str">
        <f>IF(CoverSheet!$C$29=3,"Q1",IF(CoverSheet!$C$29=6,"Q2",IF(CoverSheet!$C$29=9,"Q3",IF(AND(CoverSheet!$C$29=12,A191="AR"),"Q4","Q4A"))))</f>
        <v>Q4A</v>
      </c>
      <c r="D191" t="str">
        <f>CoverSheet!$C$15</f>
        <v/>
      </c>
      <c r="E191" t="s">
        <v>5895</v>
      </c>
      <c r="F191" t="s">
        <v>6219</v>
      </c>
      <c r="G191" t="s">
        <v>6220</v>
      </c>
      <c r="H191">
        <f>'Crypto Services'!J150</f>
        <v>0</v>
      </c>
      <c r="I191"/>
    </row>
    <row r="192" spans="1:9" s="381" customFormat="1" x14ac:dyDescent="0.35">
      <c r="A192" t="str">
        <f>IF(CoverSheet!$C$9="Annual Return","AR",IF(CoverSheet!$C$9="Interim Return","IR",IF(CoverSheet!$C$9="Audited Annual Return","AAR","")))</f>
        <v/>
      </c>
      <c r="B192" t="str">
        <f>CoverSheet!$G$7</f>
        <v>v:25-03-c</v>
      </c>
      <c r="C192" t="str">
        <f>IF(CoverSheet!$C$29=3,"Q1",IF(CoverSheet!$C$29=6,"Q2",IF(CoverSheet!$C$29=9,"Q3",IF(AND(CoverSheet!$C$29=12,A192="AR"),"Q4","Q4A"))))</f>
        <v>Q4A</v>
      </c>
      <c r="D192" t="str">
        <f>CoverSheet!$C$15</f>
        <v/>
      </c>
      <c r="E192" t="s">
        <v>5895</v>
      </c>
      <c r="F192" t="s">
        <v>6221</v>
      </c>
      <c r="G192" t="s">
        <v>6222</v>
      </c>
      <c r="H192">
        <f>'Crypto Services'!K150</f>
        <v>0</v>
      </c>
      <c r="I192"/>
    </row>
    <row r="193" spans="1:9" x14ac:dyDescent="0.35">
      <c r="A193" t="str">
        <f>IF(CoverSheet!$C$9="Annual Return","AR",IF(CoverSheet!$C$9="Interim Return","IR",IF(CoverSheet!$C$9="Audited Annual Return","AAR","")))</f>
        <v/>
      </c>
      <c r="B193" t="str">
        <f>CoverSheet!$G$7</f>
        <v>v:25-03-c</v>
      </c>
      <c r="C193" t="str">
        <f>IF(CoverSheet!$C$29=3,"Q1",IF(CoverSheet!$C$29=6,"Q2",IF(CoverSheet!$C$29=9,"Q3",IF(AND(CoverSheet!$C$29=12,A193="AR"),"Q4","Q4A"))))</f>
        <v>Q4A</v>
      </c>
      <c r="D193" t="str">
        <f>CoverSheet!$C$15</f>
        <v/>
      </c>
      <c r="E193" t="s">
        <v>5895</v>
      </c>
      <c r="F193" t="s">
        <v>5844</v>
      </c>
      <c r="G193" t="s">
        <v>6223</v>
      </c>
      <c r="I193" t="str">
        <f>'Crypto Services'!M152</f>
        <v>G</v>
      </c>
    </row>
    <row r="194" spans="1:9" x14ac:dyDescent="0.35">
      <c r="A194" t="str">
        <f>IF(CoverSheet!$C$9="Annual Return","AR",IF(CoverSheet!$C$9="Interim Return","IR",IF(CoverSheet!$C$9="Audited Annual Return","AAR","")))</f>
        <v/>
      </c>
      <c r="B194" t="str">
        <f>CoverSheet!$G$7</f>
        <v>v:25-03-c</v>
      </c>
      <c r="C194" t="str">
        <f>IF(CoverSheet!$C$29=3,"Q1",IF(CoverSheet!$C$29=6,"Q2",IF(CoverSheet!$C$29=9,"Q3",IF(AND(CoverSheet!$C$29=12,A194="AR"),"Q4","Q4A"))))</f>
        <v>Q4A</v>
      </c>
      <c r="D194" t="str">
        <f>CoverSheet!$C$15</f>
        <v/>
      </c>
      <c r="E194" t="s">
        <v>5895</v>
      </c>
      <c r="F194" t="s">
        <v>6224</v>
      </c>
      <c r="G194" t="s">
        <v>6225</v>
      </c>
      <c r="H194">
        <f>'Crypto Services'!D154</f>
        <v>0</v>
      </c>
    </row>
    <row r="195" spans="1:9" x14ac:dyDescent="0.35">
      <c r="A195" t="str">
        <f>IF(CoverSheet!$C$9="Annual Return","AR",IF(CoverSheet!$C$9="Interim Return","IR",IF(CoverSheet!$C$9="Audited Annual Return","AAR","")))</f>
        <v/>
      </c>
      <c r="B195" t="str">
        <f>CoverSheet!$G$7</f>
        <v>v:25-03-c</v>
      </c>
      <c r="C195" t="str">
        <f>IF(CoverSheet!$C$29=3,"Q1",IF(CoverSheet!$C$29=6,"Q2",IF(CoverSheet!$C$29=9,"Q3",IF(AND(CoverSheet!$C$29=12,A195="AR"),"Q4","Q4A"))))</f>
        <v>Q4A</v>
      </c>
      <c r="D195" t="str">
        <f>CoverSheet!$C$15</f>
        <v/>
      </c>
      <c r="E195" t="s">
        <v>5895</v>
      </c>
      <c r="F195" t="s">
        <v>6226</v>
      </c>
      <c r="G195" t="s">
        <v>6227</v>
      </c>
      <c r="H195">
        <f>'Crypto Services'!D155</f>
        <v>0</v>
      </c>
    </row>
    <row r="196" spans="1:9" x14ac:dyDescent="0.35">
      <c r="A196" t="str">
        <f>IF(CoverSheet!$C$9="Annual Return","AR",IF(CoverSheet!$C$9="Interim Return","IR",IF(CoverSheet!$C$9="Audited Annual Return","AAR","")))</f>
        <v/>
      </c>
      <c r="B196" t="str">
        <f>CoverSheet!$G$7</f>
        <v>v:25-03-c</v>
      </c>
      <c r="C196" t="str">
        <f>IF(CoverSheet!$C$29=3,"Q1",IF(CoverSheet!$C$29=6,"Q2",IF(CoverSheet!$C$29=9,"Q3",IF(AND(CoverSheet!$C$29=12,A196="AR"),"Q4","Q4A"))))</f>
        <v>Q4A</v>
      </c>
      <c r="D196" t="str">
        <f>CoverSheet!$C$15</f>
        <v/>
      </c>
      <c r="E196" t="s">
        <v>5895</v>
      </c>
      <c r="F196" t="s">
        <v>6228</v>
      </c>
      <c r="G196" t="s">
        <v>6229</v>
      </c>
      <c r="H196">
        <f>'Crypto Services'!D156</f>
        <v>0</v>
      </c>
    </row>
    <row r="197" spans="1:9" x14ac:dyDescent="0.35">
      <c r="A197" t="str">
        <f>IF(CoverSheet!$C$9="Annual Return","AR",IF(CoverSheet!$C$9="Interim Return","IR",IF(CoverSheet!$C$9="Audited Annual Return","AAR","")))</f>
        <v/>
      </c>
      <c r="B197" t="str">
        <f>CoverSheet!$G$7</f>
        <v>v:25-03-c</v>
      </c>
      <c r="C197" t="str">
        <f>IF(CoverSheet!$C$29=3,"Q1",IF(CoverSheet!$C$29=6,"Q2",IF(CoverSheet!$C$29=9,"Q3",IF(AND(CoverSheet!$C$29=12,A197="AR"),"Q4","Q4A"))))</f>
        <v>Q4A</v>
      </c>
      <c r="D197" t="str">
        <f>CoverSheet!$C$15</f>
        <v/>
      </c>
      <c r="E197" t="s">
        <v>5895</v>
      </c>
      <c r="F197" t="s">
        <v>6230</v>
      </c>
      <c r="G197" t="s">
        <v>6231</v>
      </c>
      <c r="H197">
        <f>'Crypto Services'!D157</f>
        <v>0</v>
      </c>
    </row>
    <row r="198" spans="1:9" x14ac:dyDescent="0.35">
      <c r="A198" t="str">
        <f>IF(CoverSheet!$C$9="Annual Return","AR",IF(CoverSheet!$C$9="Interim Return","IR",IF(CoverSheet!$C$9="Audited Annual Return","AAR","")))</f>
        <v/>
      </c>
      <c r="B198" t="str">
        <f>CoverSheet!$G$7</f>
        <v>v:25-03-c</v>
      </c>
      <c r="C198" t="str">
        <f>IF(CoverSheet!$C$29=3,"Q1",IF(CoverSheet!$C$29=6,"Q2",IF(CoverSheet!$C$29=9,"Q3",IF(AND(CoverSheet!$C$29=12,A198="AR"),"Q4","Q4A"))))</f>
        <v>Q4A</v>
      </c>
      <c r="D198" t="str">
        <f>CoverSheet!$C$15</f>
        <v/>
      </c>
      <c r="E198" t="s">
        <v>5895</v>
      </c>
      <c r="F198" t="s">
        <v>6232</v>
      </c>
      <c r="G198" t="s">
        <v>6233</v>
      </c>
      <c r="H198">
        <f>'Crypto Services'!D158</f>
        <v>0</v>
      </c>
    </row>
    <row r="199" spans="1:9" x14ac:dyDescent="0.35">
      <c r="A199" t="str">
        <f>IF(CoverSheet!$C$9="Annual Return","AR",IF(CoverSheet!$C$9="Interim Return","IR",IF(CoverSheet!$C$9="Audited Annual Return","AAR","")))</f>
        <v/>
      </c>
      <c r="B199" t="str">
        <f>CoverSheet!$G$7</f>
        <v>v:25-03-c</v>
      </c>
      <c r="C199" t="str">
        <f>IF(CoverSheet!$C$29=3,"Q1",IF(CoverSheet!$C$29=6,"Q2",IF(CoverSheet!$C$29=9,"Q3",IF(AND(CoverSheet!$C$29=12,A199="AR"),"Q4","Q4A"))))</f>
        <v>Q4A</v>
      </c>
      <c r="D199" t="str">
        <f>CoverSheet!$C$15</f>
        <v/>
      </c>
      <c r="E199" t="s">
        <v>5895</v>
      </c>
      <c r="F199" t="s">
        <v>6234</v>
      </c>
      <c r="G199" t="s">
        <v>6235</v>
      </c>
      <c r="H199">
        <f>'Crypto Services'!D159</f>
        <v>0</v>
      </c>
    </row>
    <row r="200" spans="1:9" x14ac:dyDescent="0.35">
      <c r="A200" t="str">
        <f>IF(CoverSheet!$C$9="Annual Return","AR",IF(CoverSheet!$C$9="Interim Return","IR",IF(CoverSheet!$C$9="Audited Annual Return","AAR","")))</f>
        <v/>
      </c>
      <c r="B200" t="str">
        <f>CoverSheet!$G$7</f>
        <v>v:25-03-c</v>
      </c>
      <c r="C200" t="str">
        <f>IF(CoverSheet!$C$29=3,"Q1",IF(CoverSheet!$C$29=6,"Q2",IF(CoverSheet!$C$29=9,"Q3",IF(AND(CoverSheet!$C$29=12,A200="AR"),"Q4","Q4A"))))</f>
        <v>Q4A</v>
      </c>
      <c r="D200" t="str">
        <f>CoverSheet!$C$15</f>
        <v/>
      </c>
      <c r="E200" t="s">
        <v>5895</v>
      </c>
      <c r="F200" t="s">
        <v>6236</v>
      </c>
      <c r="G200" t="s">
        <v>6237</v>
      </c>
      <c r="H200">
        <f>'Crypto Services'!D160</f>
        <v>0</v>
      </c>
    </row>
    <row r="201" spans="1:9" x14ac:dyDescent="0.35">
      <c r="A201" t="str">
        <f>IF(CoverSheet!$C$9="Annual Return","AR",IF(CoverSheet!$C$9="Interim Return","IR",IF(CoverSheet!$C$9="Audited Annual Return","AAR","")))</f>
        <v/>
      </c>
      <c r="B201" t="str">
        <f>CoverSheet!$G$7</f>
        <v>v:25-03-c</v>
      </c>
      <c r="C201" t="str">
        <f>IF(CoverSheet!$C$29=3,"Q1",IF(CoverSheet!$C$29=6,"Q2",IF(CoverSheet!$C$29=9,"Q3",IF(AND(CoverSheet!$C$29=12,A201="AR"),"Q4","Q4A"))))</f>
        <v>Q4A</v>
      </c>
      <c r="D201" t="str">
        <f>CoverSheet!$C$15</f>
        <v/>
      </c>
      <c r="E201" t="s">
        <v>5895</v>
      </c>
      <c r="F201" t="s">
        <v>6238</v>
      </c>
      <c r="G201" t="s">
        <v>6239</v>
      </c>
      <c r="H201">
        <f>'Crypto Services'!D161</f>
        <v>0</v>
      </c>
    </row>
    <row r="202" spans="1:9" x14ac:dyDescent="0.35">
      <c r="A202" t="str">
        <f>IF(CoverSheet!$C$9="Annual Return","AR",IF(CoverSheet!$C$9="Interim Return","IR",IF(CoverSheet!$C$9="Audited Annual Return","AAR","")))</f>
        <v/>
      </c>
      <c r="B202" t="str">
        <f>CoverSheet!$G$7</f>
        <v>v:25-03-c</v>
      </c>
      <c r="C202" t="str">
        <f>IF(CoverSheet!$C$29=3,"Q1",IF(CoverSheet!$C$29=6,"Q2",IF(CoverSheet!$C$29=9,"Q3",IF(AND(CoverSheet!$C$29=12,A202="AR"),"Q4","Q4A"))))</f>
        <v>Q4A</v>
      </c>
      <c r="D202" t="str">
        <f>CoverSheet!$C$15</f>
        <v/>
      </c>
      <c r="E202" t="s">
        <v>5895</v>
      </c>
      <c r="F202" t="s">
        <v>6240</v>
      </c>
      <c r="G202" t="s">
        <v>6241</v>
      </c>
      <c r="H202">
        <f>'Crypto Services'!D162</f>
        <v>0</v>
      </c>
    </row>
    <row r="203" spans="1:9" x14ac:dyDescent="0.35">
      <c r="A203" t="str">
        <f>IF(CoverSheet!$C$9="Annual Return","AR",IF(CoverSheet!$C$9="Interim Return","IR",IF(CoverSheet!$C$9="Audited Annual Return","AAR","")))</f>
        <v/>
      </c>
      <c r="B203" t="str">
        <f>CoverSheet!$G$7</f>
        <v>v:25-03-c</v>
      </c>
      <c r="C203" t="str">
        <f>IF(CoverSheet!$C$29=3,"Q1",IF(CoverSheet!$C$29=6,"Q2",IF(CoverSheet!$C$29=9,"Q3",IF(AND(CoverSheet!$C$29=12,A203="AR"),"Q4","Q4A"))))</f>
        <v>Q4A</v>
      </c>
      <c r="D203" t="str">
        <f>CoverSheet!$C$15</f>
        <v/>
      </c>
      <c r="E203" t="s">
        <v>5895</v>
      </c>
      <c r="F203" t="s">
        <v>6242</v>
      </c>
      <c r="G203" t="s">
        <v>6243</v>
      </c>
      <c r="H203">
        <f>'Crypto Services'!D163</f>
        <v>0</v>
      </c>
    </row>
    <row r="204" spans="1:9" x14ac:dyDescent="0.35">
      <c r="A204" t="str">
        <f>IF(CoverSheet!$C$9="Annual Return","AR",IF(CoverSheet!$C$9="Interim Return","IR",IF(CoverSheet!$C$9="Audited Annual Return","AAR","")))</f>
        <v/>
      </c>
      <c r="B204" t="str">
        <f>CoverSheet!$G$7</f>
        <v>v:25-03-c</v>
      </c>
      <c r="C204" t="str">
        <f>IF(CoverSheet!$C$29=3,"Q1",IF(CoverSheet!$C$29=6,"Q2",IF(CoverSheet!$C$29=9,"Q3",IF(AND(CoverSheet!$C$29=12,A204="AR"),"Q4","Q4A"))))</f>
        <v>Q4A</v>
      </c>
      <c r="D204" t="str">
        <f>CoverSheet!$C$15</f>
        <v/>
      </c>
      <c r="E204" t="s">
        <v>5895</v>
      </c>
      <c r="F204" t="s">
        <v>6244</v>
      </c>
      <c r="G204" t="s">
        <v>6245</v>
      </c>
      <c r="H204">
        <f>'Crypto Services'!F154</f>
        <v>0</v>
      </c>
    </row>
    <row r="205" spans="1:9" x14ac:dyDescent="0.35">
      <c r="A205" t="str">
        <f>IF(CoverSheet!$C$9="Annual Return","AR",IF(CoverSheet!$C$9="Interim Return","IR",IF(CoverSheet!$C$9="Audited Annual Return","AAR","")))</f>
        <v/>
      </c>
      <c r="B205" t="str">
        <f>CoverSheet!$G$7</f>
        <v>v:25-03-c</v>
      </c>
      <c r="C205" t="str">
        <f>IF(CoverSheet!$C$29=3,"Q1",IF(CoverSheet!$C$29=6,"Q2",IF(CoverSheet!$C$29=9,"Q3",IF(AND(CoverSheet!$C$29=12,A205="AR"),"Q4","Q4A"))))</f>
        <v>Q4A</v>
      </c>
      <c r="D205" t="str">
        <f>CoverSheet!$C$15</f>
        <v/>
      </c>
      <c r="E205" t="s">
        <v>5895</v>
      </c>
      <c r="F205" t="s">
        <v>6246</v>
      </c>
      <c r="G205" t="s">
        <v>6247</v>
      </c>
      <c r="H205">
        <f>'Crypto Services'!F155</f>
        <v>0</v>
      </c>
    </row>
    <row r="206" spans="1:9" x14ac:dyDescent="0.35">
      <c r="A206" t="str">
        <f>IF(CoverSheet!$C$9="Annual Return","AR",IF(CoverSheet!$C$9="Interim Return","IR",IF(CoverSheet!$C$9="Audited Annual Return","AAR","")))</f>
        <v/>
      </c>
      <c r="B206" t="str">
        <f>CoverSheet!$G$7</f>
        <v>v:25-03-c</v>
      </c>
      <c r="C206" t="str">
        <f>IF(CoverSheet!$C$29=3,"Q1",IF(CoverSheet!$C$29=6,"Q2",IF(CoverSheet!$C$29=9,"Q3",IF(AND(CoverSheet!$C$29=12,A206="AR"),"Q4","Q4A"))))</f>
        <v>Q4A</v>
      </c>
      <c r="D206" t="str">
        <f>CoverSheet!$C$15</f>
        <v/>
      </c>
      <c r="E206" t="s">
        <v>5895</v>
      </c>
      <c r="F206" t="s">
        <v>6248</v>
      </c>
      <c r="G206" t="s">
        <v>6249</v>
      </c>
      <c r="H206">
        <f>'Crypto Services'!F156</f>
        <v>0</v>
      </c>
    </row>
    <row r="207" spans="1:9" x14ac:dyDescent="0.35">
      <c r="A207" t="str">
        <f>IF(CoverSheet!$C$9="Annual Return","AR",IF(CoverSheet!$C$9="Interim Return","IR",IF(CoverSheet!$C$9="Audited Annual Return","AAR","")))</f>
        <v/>
      </c>
      <c r="B207" t="str">
        <f>CoverSheet!$G$7</f>
        <v>v:25-03-c</v>
      </c>
      <c r="C207" t="str">
        <f>IF(CoverSheet!$C$29=3,"Q1",IF(CoverSheet!$C$29=6,"Q2",IF(CoverSheet!$C$29=9,"Q3",IF(AND(CoverSheet!$C$29=12,A207="AR"),"Q4","Q4A"))))</f>
        <v>Q4A</v>
      </c>
      <c r="D207" t="str">
        <f>CoverSheet!$C$15</f>
        <v/>
      </c>
      <c r="E207" t="s">
        <v>5895</v>
      </c>
      <c r="F207" t="s">
        <v>6250</v>
      </c>
      <c r="G207" t="s">
        <v>6251</v>
      </c>
      <c r="H207">
        <f>'Crypto Services'!F157</f>
        <v>0</v>
      </c>
    </row>
    <row r="208" spans="1:9" x14ac:dyDescent="0.35">
      <c r="A208" t="str">
        <f>IF(CoverSheet!$C$9="Annual Return","AR",IF(CoverSheet!$C$9="Interim Return","IR",IF(CoverSheet!$C$9="Audited Annual Return","AAR","")))</f>
        <v/>
      </c>
      <c r="B208" t="str">
        <f>CoverSheet!$G$7</f>
        <v>v:25-03-c</v>
      </c>
      <c r="C208" t="str">
        <f>IF(CoverSheet!$C$29=3,"Q1",IF(CoverSheet!$C$29=6,"Q2",IF(CoverSheet!$C$29=9,"Q3",IF(AND(CoverSheet!$C$29=12,A208="AR"),"Q4","Q4A"))))</f>
        <v>Q4A</v>
      </c>
      <c r="D208" t="str">
        <f>CoverSheet!$C$15</f>
        <v/>
      </c>
      <c r="E208" t="s">
        <v>5895</v>
      </c>
      <c r="F208" t="s">
        <v>6252</v>
      </c>
      <c r="G208" t="s">
        <v>6253</v>
      </c>
      <c r="H208">
        <f>'Crypto Services'!F158</f>
        <v>0</v>
      </c>
    </row>
    <row r="209" spans="1:9" x14ac:dyDescent="0.35">
      <c r="A209" t="str">
        <f>IF(CoverSheet!$C$9="Annual Return","AR",IF(CoverSheet!$C$9="Interim Return","IR",IF(CoverSheet!$C$9="Audited Annual Return","AAR","")))</f>
        <v/>
      </c>
      <c r="B209" t="str">
        <f>CoverSheet!$G$7</f>
        <v>v:25-03-c</v>
      </c>
      <c r="C209" t="str">
        <f>IF(CoverSheet!$C$29=3,"Q1",IF(CoverSheet!$C$29=6,"Q2",IF(CoverSheet!$C$29=9,"Q3",IF(AND(CoverSheet!$C$29=12,A209="AR"),"Q4","Q4A"))))</f>
        <v>Q4A</v>
      </c>
      <c r="D209" t="str">
        <f>CoverSheet!$C$15</f>
        <v/>
      </c>
      <c r="E209" t="s">
        <v>5895</v>
      </c>
      <c r="F209" t="s">
        <v>6254</v>
      </c>
      <c r="G209" t="s">
        <v>6255</v>
      </c>
      <c r="H209">
        <f>'Crypto Services'!F159</f>
        <v>0</v>
      </c>
    </row>
    <row r="210" spans="1:9" x14ac:dyDescent="0.35">
      <c r="A210" t="str">
        <f>IF(CoverSheet!$C$9="Annual Return","AR",IF(CoverSheet!$C$9="Interim Return","IR",IF(CoverSheet!$C$9="Audited Annual Return","AAR","")))</f>
        <v/>
      </c>
      <c r="B210" t="str">
        <f>CoverSheet!$G$7</f>
        <v>v:25-03-c</v>
      </c>
      <c r="C210" t="str">
        <f>IF(CoverSheet!$C$29=3,"Q1",IF(CoverSheet!$C$29=6,"Q2",IF(CoverSheet!$C$29=9,"Q3",IF(AND(CoverSheet!$C$29=12,A210="AR"),"Q4","Q4A"))))</f>
        <v>Q4A</v>
      </c>
      <c r="D210" t="str">
        <f>CoverSheet!$C$15</f>
        <v/>
      </c>
      <c r="E210" t="s">
        <v>5895</v>
      </c>
      <c r="F210" t="s">
        <v>6256</v>
      </c>
      <c r="G210" t="s">
        <v>6257</v>
      </c>
      <c r="H210">
        <f>'Crypto Services'!F160</f>
        <v>0</v>
      </c>
    </row>
    <row r="211" spans="1:9" x14ac:dyDescent="0.35">
      <c r="A211" t="str">
        <f>IF(CoverSheet!$C$9="Annual Return","AR",IF(CoverSheet!$C$9="Interim Return","IR",IF(CoverSheet!$C$9="Audited Annual Return","AAR","")))</f>
        <v/>
      </c>
      <c r="B211" t="str">
        <f>CoverSheet!$G$7</f>
        <v>v:25-03-c</v>
      </c>
      <c r="C211" t="str">
        <f>IF(CoverSheet!$C$29=3,"Q1",IF(CoverSheet!$C$29=6,"Q2",IF(CoverSheet!$C$29=9,"Q3",IF(AND(CoverSheet!$C$29=12,A211="AR"),"Q4","Q4A"))))</f>
        <v>Q4A</v>
      </c>
      <c r="D211" t="str">
        <f>CoverSheet!$C$15</f>
        <v/>
      </c>
      <c r="E211" t="s">
        <v>5895</v>
      </c>
      <c r="F211" t="s">
        <v>6258</v>
      </c>
      <c r="G211" t="s">
        <v>6259</v>
      </c>
      <c r="H211">
        <f>'Crypto Services'!F161</f>
        <v>0</v>
      </c>
    </row>
    <row r="212" spans="1:9" x14ac:dyDescent="0.35">
      <c r="A212" t="str">
        <f>IF(CoverSheet!$C$9="Annual Return","AR",IF(CoverSheet!$C$9="Interim Return","IR",IF(CoverSheet!$C$9="Audited Annual Return","AAR","")))</f>
        <v/>
      </c>
      <c r="B212" t="str">
        <f>CoverSheet!$G$7</f>
        <v>v:25-03-c</v>
      </c>
      <c r="C212" t="str">
        <f>IF(CoverSheet!$C$29=3,"Q1",IF(CoverSheet!$C$29=6,"Q2",IF(CoverSheet!$C$29=9,"Q3",IF(AND(CoverSheet!$C$29=12,A212="AR"),"Q4","Q4A"))))</f>
        <v>Q4A</v>
      </c>
      <c r="D212" t="str">
        <f>CoverSheet!$C$15</f>
        <v/>
      </c>
      <c r="E212" t="s">
        <v>5895</v>
      </c>
      <c r="F212" t="s">
        <v>6260</v>
      </c>
      <c r="G212" t="s">
        <v>6261</v>
      </c>
      <c r="H212">
        <f>'Crypto Services'!F162</f>
        <v>0</v>
      </c>
    </row>
    <row r="213" spans="1:9" x14ac:dyDescent="0.35">
      <c r="A213" t="str">
        <f>IF(CoverSheet!$C$9="Annual Return","AR",IF(CoverSheet!$C$9="Interim Return","IR",IF(CoverSheet!$C$9="Audited Annual Return","AAR","")))</f>
        <v/>
      </c>
      <c r="B213" t="str">
        <f>CoverSheet!$G$7</f>
        <v>v:25-03-c</v>
      </c>
      <c r="C213" t="str">
        <f>IF(CoverSheet!$C$29=3,"Q1",IF(CoverSheet!$C$29=6,"Q2",IF(CoverSheet!$C$29=9,"Q3",IF(AND(CoverSheet!$C$29=12,A213="AR"),"Q4","Q4A"))))</f>
        <v>Q4A</v>
      </c>
      <c r="D213" t="str">
        <f>CoverSheet!$C$15</f>
        <v/>
      </c>
      <c r="E213" t="s">
        <v>5895</v>
      </c>
      <c r="F213" t="s">
        <v>6262</v>
      </c>
      <c r="G213" t="s">
        <v>6263</v>
      </c>
      <c r="H213">
        <f>'Crypto Services'!F163</f>
        <v>0</v>
      </c>
    </row>
    <row r="214" spans="1:9" s="381" customFormat="1" x14ac:dyDescent="0.35">
      <c r="A214" t="str">
        <f>IF(CoverSheet!$C$9="Annual Return","AR",IF(CoverSheet!$C$9="Interim Return","IR",IF(CoverSheet!$C$9="Audited Annual Return","AAR","")))</f>
        <v/>
      </c>
      <c r="B214" t="str">
        <f>CoverSheet!$G$7</f>
        <v>v:25-03-c</v>
      </c>
      <c r="C214" t="str">
        <f>IF(CoverSheet!$C$29=3,"Q1",IF(CoverSheet!$C$29=6,"Q2",IF(CoverSheet!$C$29=9,"Q3",IF(AND(CoverSheet!$C$29=12,A214="AR"),"Q4","Q4A"))))</f>
        <v>Q4A</v>
      </c>
      <c r="D214" t="str">
        <f>CoverSheet!$C$15</f>
        <v/>
      </c>
      <c r="E214" t="s">
        <v>5895</v>
      </c>
      <c r="F214" t="s">
        <v>6264</v>
      </c>
      <c r="G214" t="s">
        <v>6265</v>
      </c>
      <c r="H214" s="433">
        <f>'Crypto Services'!H154</f>
        <v>0</v>
      </c>
      <c r="I214"/>
    </row>
    <row r="215" spans="1:9" s="381" customFormat="1" x14ac:dyDescent="0.35">
      <c r="A215" t="str">
        <f>IF(CoverSheet!$C$9="Annual Return","AR",IF(CoverSheet!$C$9="Interim Return","IR",IF(CoverSheet!$C$9="Audited Annual Return","AAR","")))</f>
        <v/>
      </c>
      <c r="B215" t="str">
        <f>CoverSheet!$G$7</f>
        <v>v:25-03-c</v>
      </c>
      <c r="C215" t="str">
        <f>IF(CoverSheet!$C$29=3,"Q1",IF(CoverSheet!$C$29=6,"Q2",IF(CoverSheet!$C$29=9,"Q3",IF(AND(CoverSheet!$C$29=12,A215="AR"),"Q4","Q4A"))))</f>
        <v>Q4A</v>
      </c>
      <c r="D215" t="str">
        <f>CoverSheet!$C$15</f>
        <v/>
      </c>
      <c r="E215" t="s">
        <v>5895</v>
      </c>
      <c r="F215" t="s">
        <v>6266</v>
      </c>
      <c r="G215" t="s">
        <v>6267</v>
      </c>
      <c r="H215" s="433">
        <f>'Crypto Services'!H155</f>
        <v>0</v>
      </c>
      <c r="I215"/>
    </row>
    <row r="216" spans="1:9" s="381" customFormat="1" x14ac:dyDescent="0.35">
      <c r="A216" t="str">
        <f>IF(CoverSheet!$C$9="Annual Return","AR",IF(CoverSheet!$C$9="Interim Return","IR",IF(CoverSheet!$C$9="Audited Annual Return","AAR","")))</f>
        <v/>
      </c>
      <c r="B216" t="str">
        <f>CoverSheet!$G$7</f>
        <v>v:25-03-c</v>
      </c>
      <c r="C216" t="str">
        <f>IF(CoverSheet!$C$29=3,"Q1",IF(CoverSheet!$C$29=6,"Q2",IF(CoverSheet!$C$29=9,"Q3",IF(AND(CoverSheet!$C$29=12,A216="AR"),"Q4","Q4A"))))</f>
        <v>Q4A</v>
      </c>
      <c r="D216" t="str">
        <f>CoverSheet!$C$15</f>
        <v/>
      </c>
      <c r="E216" t="s">
        <v>5895</v>
      </c>
      <c r="F216" t="s">
        <v>6268</v>
      </c>
      <c r="G216" t="s">
        <v>6269</v>
      </c>
      <c r="H216" s="433">
        <f>'Crypto Services'!H156</f>
        <v>0</v>
      </c>
      <c r="I216"/>
    </row>
    <row r="217" spans="1:9" s="381" customFormat="1" x14ac:dyDescent="0.35">
      <c r="A217" t="str">
        <f>IF(CoverSheet!$C$9="Annual Return","AR",IF(CoverSheet!$C$9="Interim Return","IR",IF(CoverSheet!$C$9="Audited Annual Return","AAR","")))</f>
        <v/>
      </c>
      <c r="B217" t="str">
        <f>CoverSheet!$G$7</f>
        <v>v:25-03-c</v>
      </c>
      <c r="C217" t="str">
        <f>IF(CoverSheet!$C$29=3,"Q1",IF(CoverSheet!$C$29=6,"Q2",IF(CoverSheet!$C$29=9,"Q3",IF(AND(CoverSheet!$C$29=12,A217="AR"),"Q4","Q4A"))))</f>
        <v>Q4A</v>
      </c>
      <c r="D217" t="str">
        <f>CoverSheet!$C$15</f>
        <v/>
      </c>
      <c r="E217" t="s">
        <v>5895</v>
      </c>
      <c r="F217" t="s">
        <v>6270</v>
      </c>
      <c r="G217" t="s">
        <v>6271</v>
      </c>
      <c r="H217" s="433">
        <f>'Crypto Services'!H157</f>
        <v>0</v>
      </c>
      <c r="I217"/>
    </row>
    <row r="218" spans="1:9" s="381" customFormat="1" x14ac:dyDescent="0.35">
      <c r="A218" t="str">
        <f>IF(CoverSheet!$C$9="Annual Return","AR",IF(CoverSheet!$C$9="Interim Return","IR",IF(CoverSheet!$C$9="Audited Annual Return","AAR","")))</f>
        <v/>
      </c>
      <c r="B218" t="str">
        <f>CoverSheet!$G$7</f>
        <v>v:25-03-c</v>
      </c>
      <c r="C218" t="str">
        <f>IF(CoverSheet!$C$29=3,"Q1",IF(CoverSheet!$C$29=6,"Q2",IF(CoverSheet!$C$29=9,"Q3",IF(AND(CoverSheet!$C$29=12,A218="AR"),"Q4","Q4A"))))</f>
        <v>Q4A</v>
      </c>
      <c r="D218" t="str">
        <f>CoverSheet!$C$15</f>
        <v/>
      </c>
      <c r="E218" t="s">
        <v>5895</v>
      </c>
      <c r="F218" t="s">
        <v>6272</v>
      </c>
      <c r="G218" t="s">
        <v>6273</v>
      </c>
      <c r="H218" s="433">
        <f>'Crypto Services'!H158</f>
        <v>0</v>
      </c>
      <c r="I218"/>
    </row>
    <row r="219" spans="1:9" s="381" customFormat="1" x14ac:dyDescent="0.35">
      <c r="A219" t="str">
        <f>IF(CoverSheet!$C$9="Annual Return","AR",IF(CoverSheet!$C$9="Interim Return","IR",IF(CoverSheet!$C$9="Audited Annual Return","AAR","")))</f>
        <v/>
      </c>
      <c r="B219" t="str">
        <f>CoverSheet!$G$7</f>
        <v>v:25-03-c</v>
      </c>
      <c r="C219" t="str">
        <f>IF(CoverSheet!$C$29=3,"Q1",IF(CoverSheet!$C$29=6,"Q2",IF(CoverSheet!$C$29=9,"Q3",IF(AND(CoverSheet!$C$29=12,A219="AR"),"Q4","Q4A"))))</f>
        <v>Q4A</v>
      </c>
      <c r="D219" t="str">
        <f>CoverSheet!$C$15</f>
        <v/>
      </c>
      <c r="E219" t="s">
        <v>5895</v>
      </c>
      <c r="F219" t="s">
        <v>6274</v>
      </c>
      <c r="G219" t="s">
        <v>6275</v>
      </c>
      <c r="H219" s="433">
        <f>'Crypto Services'!H159</f>
        <v>0</v>
      </c>
      <c r="I219"/>
    </row>
    <row r="220" spans="1:9" s="381" customFormat="1" x14ac:dyDescent="0.35">
      <c r="A220" t="str">
        <f>IF(CoverSheet!$C$9="Annual Return","AR",IF(CoverSheet!$C$9="Interim Return","IR",IF(CoverSheet!$C$9="Audited Annual Return","AAR","")))</f>
        <v/>
      </c>
      <c r="B220" t="str">
        <f>CoverSheet!$G$7</f>
        <v>v:25-03-c</v>
      </c>
      <c r="C220" t="str">
        <f>IF(CoverSheet!$C$29=3,"Q1",IF(CoverSheet!$C$29=6,"Q2",IF(CoverSheet!$C$29=9,"Q3",IF(AND(CoverSheet!$C$29=12,A220="AR"),"Q4","Q4A"))))</f>
        <v>Q4A</v>
      </c>
      <c r="D220" t="str">
        <f>CoverSheet!$C$15</f>
        <v/>
      </c>
      <c r="E220" t="s">
        <v>5895</v>
      </c>
      <c r="F220" t="s">
        <v>6276</v>
      </c>
      <c r="G220" t="s">
        <v>6277</v>
      </c>
      <c r="H220" s="433">
        <f>'Crypto Services'!H160</f>
        <v>0</v>
      </c>
      <c r="I220"/>
    </row>
    <row r="221" spans="1:9" s="381" customFormat="1" x14ac:dyDescent="0.35">
      <c r="A221" t="str">
        <f>IF(CoverSheet!$C$9="Annual Return","AR",IF(CoverSheet!$C$9="Interim Return","IR",IF(CoverSheet!$C$9="Audited Annual Return","AAR","")))</f>
        <v/>
      </c>
      <c r="B221" t="str">
        <f>CoverSheet!$G$7</f>
        <v>v:25-03-c</v>
      </c>
      <c r="C221" t="str">
        <f>IF(CoverSheet!$C$29=3,"Q1",IF(CoverSheet!$C$29=6,"Q2",IF(CoverSheet!$C$29=9,"Q3",IF(AND(CoverSheet!$C$29=12,A221="AR"),"Q4","Q4A"))))</f>
        <v>Q4A</v>
      </c>
      <c r="D221" t="str">
        <f>CoverSheet!$C$15</f>
        <v/>
      </c>
      <c r="E221" t="s">
        <v>5895</v>
      </c>
      <c r="F221" t="s">
        <v>6278</v>
      </c>
      <c r="G221" t="s">
        <v>6279</v>
      </c>
      <c r="H221" s="433">
        <f>'Crypto Services'!H161</f>
        <v>0</v>
      </c>
      <c r="I221"/>
    </row>
    <row r="222" spans="1:9" s="381" customFormat="1" x14ac:dyDescent="0.35">
      <c r="A222" t="str">
        <f>IF(CoverSheet!$C$9="Annual Return","AR",IF(CoverSheet!$C$9="Interim Return","IR",IF(CoverSheet!$C$9="Audited Annual Return","AAR","")))</f>
        <v/>
      </c>
      <c r="B222" t="str">
        <f>CoverSheet!$G$7</f>
        <v>v:25-03-c</v>
      </c>
      <c r="C222" t="str">
        <f>IF(CoverSheet!$C$29=3,"Q1",IF(CoverSheet!$C$29=6,"Q2",IF(CoverSheet!$C$29=9,"Q3",IF(AND(CoverSheet!$C$29=12,A222="AR"),"Q4","Q4A"))))</f>
        <v>Q4A</v>
      </c>
      <c r="D222" t="str">
        <f>CoverSheet!$C$15</f>
        <v/>
      </c>
      <c r="E222" t="s">
        <v>5895</v>
      </c>
      <c r="F222" t="s">
        <v>6280</v>
      </c>
      <c r="G222" t="s">
        <v>6281</v>
      </c>
      <c r="H222" s="433">
        <f>'Crypto Services'!H162</f>
        <v>0</v>
      </c>
      <c r="I222"/>
    </row>
    <row r="223" spans="1:9" s="381" customFormat="1" x14ac:dyDescent="0.35">
      <c r="A223" t="str">
        <f>IF(CoverSheet!$C$9="Annual Return","AR",IF(CoverSheet!$C$9="Interim Return","IR",IF(CoverSheet!$C$9="Audited Annual Return","AAR","")))</f>
        <v/>
      </c>
      <c r="B223" t="str">
        <f>CoverSheet!$G$7</f>
        <v>v:25-03-c</v>
      </c>
      <c r="C223" t="str">
        <f>IF(CoverSheet!$C$29=3,"Q1",IF(CoverSheet!$C$29=6,"Q2",IF(CoverSheet!$C$29=9,"Q3",IF(AND(CoverSheet!$C$29=12,A223="AR"),"Q4","Q4A"))))</f>
        <v>Q4A</v>
      </c>
      <c r="D223" t="str">
        <f>CoverSheet!$C$15</f>
        <v/>
      </c>
      <c r="E223" t="s">
        <v>5895</v>
      </c>
      <c r="F223" t="s">
        <v>6282</v>
      </c>
      <c r="G223" t="s">
        <v>6283</v>
      </c>
      <c r="H223" s="433">
        <f>'Crypto Services'!H163</f>
        <v>0</v>
      </c>
      <c r="I223"/>
    </row>
    <row r="224" spans="1:9" s="382" customFormat="1" x14ac:dyDescent="0.35">
      <c r="A224" t="str">
        <f>IF(CoverSheet!$C$9="Annual Return","AR",IF(CoverSheet!$C$9="Interim Return","IR",IF(CoverSheet!$C$9="Audited Annual Return","AAR","")))</f>
        <v/>
      </c>
      <c r="B224" t="str">
        <f>CoverSheet!$G$7</f>
        <v>v:25-03-c</v>
      </c>
      <c r="C224" t="str">
        <f>IF(CoverSheet!$C$29=3,"Q1",IF(CoverSheet!$C$29=6,"Q2",IF(CoverSheet!$C$29=9,"Q3",IF(AND(CoverSheet!$C$29=12,A224="AR"),"Q4","Q4A"))))</f>
        <v>Q4A</v>
      </c>
      <c r="D224" t="str">
        <f>CoverSheet!$C$15</f>
        <v/>
      </c>
      <c r="E224" t="s">
        <v>5895</v>
      </c>
      <c r="F224" t="s">
        <v>6284</v>
      </c>
      <c r="G224" t="s">
        <v>5381</v>
      </c>
      <c r="H224" s="433">
        <f>'Crypto Services'!E154</f>
        <v>0</v>
      </c>
      <c r="I224"/>
    </row>
    <row r="225" spans="1:9" s="382" customFormat="1" x14ac:dyDescent="0.35">
      <c r="A225" t="str">
        <f>IF(CoverSheet!$C$9="Annual Return","AR",IF(CoverSheet!$C$9="Interim Return","IR",IF(CoverSheet!$C$9="Audited Annual Return","AAR","")))</f>
        <v/>
      </c>
      <c r="B225" t="str">
        <f>CoverSheet!$G$7</f>
        <v>v:25-03-c</v>
      </c>
      <c r="C225" t="str">
        <f>IF(CoverSheet!$C$29=3,"Q1",IF(CoverSheet!$C$29=6,"Q2",IF(CoverSheet!$C$29=9,"Q3",IF(AND(CoverSheet!$C$29=12,A225="AR"),"Q4","Q4A"))))</f>
        <v>Q4A</v>
      </c>
      <c r="D225" t="str">
        <f>CoverSheet!$C$15</f>
        <v/>
      </c>
      <c r="E225" t="s">
        <v>5895</v>
      </c>
      <c r="F225" t="s">
        <v>6285</v>
      </c>
      <c r="G225" t="s">
        <v>5383</v>
      </c>
      <c r="H225" s="433">
        <f>'Crypto Services'!E155</f>
        <v>0</v>
      </c>
      <c r="I225"/>
    </row>
    <row r="226" spans="1:9" s="382" customFormat="1" x14ac:dyDescent="0.35">
      <c r="A226" t="str">
        <f>IF(CoverSheet!$C$9="Annual Return","AR",IF(CoverSheet!$C$9="Interim Return","IR",IF(CoverSheet!$C$9="Audited Annual Return","AAR","")))</f>
        <v/>
      </c>
      <c r="B226" t="str">
        <f>CoverSheet!$G$7</f>
        <v>v:25-03-c</v>
      </c>
      <c r="C226" t="str">
        <f>IF(CoverSheet!$C$29=3,"Q1",IF(CoverSheet!$C$29=6,"Q2",IF(CoverSheet!$C$29=9,"Q3",IF(AND(CoverSheet!$C$29=12,A226="AR"),"Q4","Q4A"))))</f>
        <v>Q4A</v>
      </c>
      <c r="D226" t="str">
        <f>CoverSheet!$C$15</f>
        <v/>
      </c>
      <c r="E226" t="s">
        <v>5895</v>
      </c>
      <c r="F226" t="s">
        <v>6286</v>
      </c>
      <c r="G226" t="s">
        <v>5385</v>
      </c>
      <c r="H226" s="433">
        <f>'Crypto Services'!E156</f>
        <v>0</v>
      </c>
      <c r="I226"/>
    </row>
    <row r="227" spans="1:9" s="382" customFormat="1" x14ac:dyDescent="0.35">
      <c r="A227" t="str">
        <f>IF(CoverSheet!$C$9="Annual Return","AR",IF(CoverSheet!$C$9="Interim Return","IR",IF(CoverSheet!$C$9="Audited Annual Return","AAR","")))</f>
        <v/>
      </c>
      <c r="B227" t="str">
        <f>CoverSheet!$G$7</f>
        <v>v:25-03-c</v>
      </c>
      <c r="C227" t="str">
        <f>IF(CoverSheet!$C$29=3,"Q1",IF(CoverSheet!$C$29=6,"Q2",IF(CoverSheet!$C$29=9,"Q3",IF(AND(CoverSheet!$C$29=12,A227="AR"),"Q4","Q4A"))))</f>
        <v>Q4A</v>
      </c>
      <c r="D227" t="str">
        <f>CoverSheet!$C$15</f>
        <v/>
      </c>
      <c r="E227" t="s">
        <v>5895</v>
      </c>
      <c r="F227" t="s">
        <v>6287</v>
      </c>
      <c r="G227" t="s">
        <v>5387</v>
      </c>
      <c r="H227" s="433">
        <f>'Crypto Services'!E157</f>
        <v>0</v>
      </c>
      <c r="I227"/>
    </row>
    <row r="228" spans="1:9" s="382" customFormat="1" x14ac:dyDescent="0.35">
      <c r="A228" t="str">
        <f>IF(CoverSheet!$C$9="Annual Return","AR",IF(CoverSheet!$C$9="Interim Return","IR",IF(CoverSheet!$C$9="Audited Annual Return","AAR","")))</f>
        <v/>
      </c>
      <c r="B228" t="str">
        <f>CoverSheet!$G$7</f>
        <v>v:25-03-c</v>
      </c>
      <c r="C228" t="str">
        <f>IF(CoverSheet!$C$29=3,"Q1",IF(CoverSheet!$C$29=6,"Q2",IF(CoverSheet!$C$29=9,"Q3",IF(AND(CoverSheet!$C$29=12,A228="AR"),"Q4","Q4A"))))</f>
        <v>Q4A</v>
      </c>
      <c r="D228" t="str">
        <f>CoverSheet!$C$15</f>
        <v/>
      </c>
      <c r="E228" t="s">
        <v>5895</v>
      </c>
      <c r="F228" t="s">
        <v>6288</v>
      </c>
      <c r="G228" t="s">
        <v>5389</v>
      </c>
      <c r="H228" s="433">
        <f>'Crypto Services'!E158</f>
        <v>0</v>
      </c>
      <c r="I228"/>
    </row>
    <row r="229" spans="1:9" s="382" customFormat="1" x14ac:dyDescent="0.35">
      <c r="A229" t="str">
        <f>IF(CoverSheet!$C$9="Annual Return","AR",IF(CoverSheet!$C$9="Interim Return","IR",IF(CoverSheet!$C$9="Audited Annual Return","AAR","")))</f>
        <v/>
      </c>
      <c r="B229" t="str">
        <f>CoverSheet!$G$7</f>
        <v>v:25-03-c</v>
      </c>
      <c r="C229" t="str">
        <f>IF(CoverSheet!$C$29=3,"Q1",IF(CoverSheet!$C$29=6,"Q2",IF(CoverSheet!$C$29=9,"Q3",IF(AND(CoverSheet!$C$29=12,A229="AR"),"Q4","Q4A"))))</f>
        <v>Q4A</v>
      </c>
      <c r="D229" t="str">
        <f>CoverSheet!$C$15</f>
        <v/>
      </c>
      <c r="E229" t="s">
        <v>5895</v>
      </c>
      <c r="F229" t="s">
        <v>6289</v>
      </c>
      <c r="G229" t="s">
        <v>5391</v>
      </c>
      <c r="H229" s="433">
        <f>'Crypto Services'!E159</f>
        <v>0</v>
      </c>
      <c r="I229"/>
    </row>
    <row r="230" spans="1:9" s="382" customFormat="1" x14ac:dyDescent="0.35">
      <c r="A230" t="str">
        <f>IF(CoverSheet!$C$9="Annual Return","AR",IF(CoverSheet!$C$9="Interim Return","IR",IF(CoverSheet!$C$9="Audited Annual Return","AAR","")))</f>
        <v/>
      </c>
      <c r="B230" t="str">
        <f>CoverSheet!$G$7</f>
        <v>v:25-03-c</v>
      </c>
      <c r="C230" t="str">
        <f>IF(CoverSheet!$C$29=3,"Q1",IF(CoverSheet!$C$29=6,"Q2",IF(CoverSheet!$C$29=9,"Q3",IF(AND(CoverSheet!$C$29=12,A230="AR"),"Q4","Q4A"))))</f>
        <v>Q4A</v>
      </c>
      <c r="D230" t="str">
        <f>CoverSheet!$C$15</f>
        <v/>
      </c>
      <c r="E230" t="s">
        <v>5895</v>
      </c>
      <c r="F230" t="s">
        <v>6290</v>
      </c>
      <c r="G230" t="s">
        <v>5393</v>
      </c>
      <c r="H230" s="433">
        <f>'Crypto Services'!E160</f>
        <v>0</v>
      </c>
      <c r="I230"/>
    </row>
    <row r="231" spans="1:9" s="382" customFormat="1" x14ac:dyDescent="0.35">
      <c r="A231" t="str">
        <f>IF(CoverSheet!$C$9="Annual Return","AR",IF(CoverSheet!$C$9="Interim Return","IR",IF(CoverSheet!$C$9="Audited Annual Return","AAR","")))</f>
        <v/>
      </c>
      <c r="B231" t="str">
        <f>CoverSheet!$G$7</f>
        <v>v:25-03-c</v>
      </c>
      <c r="C231" t="str">
        <f>IF(CoverSheet!$C$29=3,"Q1",IF(CoverSheet!$C$29=6,"Q2",IF(CoverSheet!$C$29=9,"Q3",IF(AND(CoverSheet!$C$29=12,A231="AR"),"Q4","Q4A"))))</f>
        <v>Q4A</v>
      </c>
      <c r="D231" t="str">
        <f>CoverSheet!$C$15</f>
        <v/>
      </c>
      <c r="E231" t="s">
        <v>5895</v>
      </c>
      <c r="F231" t="s">
        <v>6291</v>
      </c>
      <c r="G231" t="s">
        <v>5395</v>
      </c>
      <c r="H231" s="433">
        <f>'Crypto Services'!E161</f>
        <v>0</v>
      </c>
      <c r="I231"/>
    </row>
    <row r="232" spans="1:9" s="382" customFormat="1" x14ac:dyDescent="0.35">
      <c r="A232" t="str">
        <f>IF(CoverSheet!$C$9="Annual Return","AR",IF(CoverSheet!$C$9="Interim Return","IR",IF(CoverSheet!$C$9="Audited Annual Return","AAR","")))</f>
        <v/>
      </c>
      <c r="B232" t="str">
        <f>CoverSheet!$G$7</f>
        <v>v:25-03-c</v>
      </c>
      <c r="C232" t="str">
        <f>IF(CoverSheet!$C$29=3,"Q1",IF(CoverSheet!$C$29=6,"Q2",IF(CoverSheet!$C$29=9,"Q3",IF(AND(CoverSheet!$C$29=12,A232="AR"),"Q4","Q4A"))))</f>
        <v>Q4A</v>
      </c>
      <c r="D232" t="str">
        <f>CoverSheet!$C$15</f>
        <v/>
      </c>
      <c r="E232" t="s">
        <v>5895</v>
      </c>
      <c r="F232" t="s">
        <v>6292</v>
      </c>
      <c r="G232" t="s">
        <v>5397</v>
      </c>
      <c r="H232" s="433">
        <f>'Crypto Services'!E162</f>
        <v>0</v>
      </c>
      <c r="I232"/>
    </row>
    <row r="233" spans="1:9" s="382" customFormat="1" x14ac:dyDescent="0.35">
      <c r="A233" t="str">
        <f>IF(CoverSheet!$C$9="Annual Return","AR",IF(CoverSheet!$C$9="Interim Return","IR",IF(CoverSheet!$C$9="Audited Annual Return","AAR","")))</f>
        <v/>
      </c>
      <c r="B233" t="str">
        <f>CoverSheet!$G$7</f>
        <v>v:25-03-c</v>
      </c>
      <c r="C233" t="str">
        <f>IF(CoverSheet!$C$29=3,"Q1",IF(CoverSheet!$C$29=6,"Q2",IF(CoverSheet!$C$29=9,"Q3",IF(AND(CoverSheet!$C$29=12,A233="AR"),"Q4","Q4A"))))</f>
        <v>Q4A</v>
      </c>
      <c r="D233" t="str">
        <f>CoverSheet!$C$15</f>
        <v/>
      </c>
      <c r="E233" t="s">
        <v>5895</v>
      </c>
      <c r="F233" t="s">
        <v>6293</v>
      </c>
      <c r="G233" t="s">
        <v>6178</v>
      </c>
      <c r="H233" s="433">
        <f>'Crypto Services'!E163</f>
        <v>0</v>
      </c>
      <c r="I233"/>
    </row>
    <row r="234" spans="1:9" s="374" customFormat="1" x14ac:dyDescent="0.35">
      <c r="A234" t="str">
        <f>IF(CoverSheet!$C$9="Annual Return","AR",IF(CoverSheet!$C$9="Interim Return","IR",IF(CoverSheet!$C$9="Audited Annual Return","AAR","")))</f>
        <v/>
      </c>
      <c r="B234" t="str">
        <f>CoverSheet!$G$7</f>
        <v>v:25-03-c</v>
      </c>
      <c r="C234" t="str">
        <f>IF(CoverSheet!$C$29=3,"Q1",IF(CoverSheet!$C$29=6,"Q2",IF(CoverSheet!$C$29=9,"Q3",IF(AND(CoverSheet!$C$29=12,A234="AR"),"Q4","Q4A"))))</f>
        <v>Q4A</v>
      </c>
      <c r="D234" t="str">
        <f>CoverSheet!$C$15</f>
        <v/>
      </c>
      <c r="E234" t="s">
        <v>5895</v>
      </c>
      <c r="F234" t="s">
        <v>6294</v>
      </c>
      <c r="G234" t="s">
        <v>6295</v>
      </c>
      <c r="H234">
        <f>'Crypto Services'!H170</f>
        <v>0</v>
      </c>
      <c r="I234" t="str">
        <f>'Crypto Services'!$M$170</f>
        <v>G</v>
      </c>
    </row>
    <row r="235" spans="1:9" s="374" customFormat="1" x14ac:dyDescent="0.35">
      <c r="A235" t="str">
        <f>IF(CoverSheet!$C$9="Annual Return","AR",IF(CoverSheet!$C$9="Interim Return","IR",IF(CoverSheet!$C$9="Audited Annual Return","AAR","")))</f>
        <v/>
      </c>
      <c r="B235" t="str">
        <f>CoverSheet!$G$7</f>
        <v>v:25-03-c</v>
      </c>
      <c r="C235" t="str">
        <f>IF(CoverSheet!$C$29=3,"Q1",IF(CoverSheet!$C$29=6,"Q2",IF(CoverSheet!$C$29=9,"Q3",IF(AND(CoverSheet!$C$29=12,A235="AR"),"Q4","Q4A"))))</f>
        <v>Q4A</v>
      </c>
      <c r="D235" t="str">
        <f>CoverSheet!$C$15</f>
        <v/>
      </c>
      <c r="E235" t="s">
        <v>5895</v>
      </c>
      <c r="F235" t="s">
        <v>6296</v>
      </c>
      <c r="G235" t="s">
        <v>6297</v>
      </c>
      <c r="H235">
        <f>'Crypto Services'!I170</f>
        <v>0</v>
      </c>
      <c r="I235" t="str">
        <f>'Crypto Services'!$M$170</f>
        <v>G</v>
      </c>
    </row>
    <row r="236" spans="1:9" s="374" customFormat="1" x14ac:dyDescent="0.35">
      <c r="A236" t="str">
        <f>IF(CoverSheet!$C$9="Annual Return","AR",IF(CoverSheet!$C$9="Interim Return","IR",IF(CoverSheet!$C$9="Audited Annual Return","AAR","")))</f>
        <v/>
      </c>
      <c r="B236" t="str">
        <f>CoverSheet!$G$7</f>
        <v>v:25-03-c</v>
      </c>
      <c r="C236" t="str">
        <f>IF(CoverSheet!$C$29=3,"Q1",IF(CoverSheet!$C$29=6,"Q2",IF(CoverSheet!$C$29=9,"Q3",IF(AND(CoverSheet!$C$29=12,A236="AR"),"Q4","Q4A"))))</f>
        <v>Q4A</v>
      </c>
      <c r="D236" t="str">
        <f>CoverSheet!$C$15</f>
        <v/>
      </c>
      <c r="E236" t="s">
        <v>5895</v>
      </c>
      <c r="F236" t="s">
        <v>6298</v>
      </c>
      <c r="G236" t="s">
        <v>6299</v>
      </c>
      <c r="H236">
        <f>'Crypto Services'!J170</f>
        <v>0</v>
      </c>
      <c r="I236" t="str">
        <f>'Crypto Services'!$M$170</f>
        <v>G</v>
      </c>
    </row>
    <row r="237" spans="1:9" s="374" customFormat="1" x14ac:dyDescent="0.35">
      <c r="A237" t="str">
        <f>IF(CoverSheet!$C$9="Annual Return","AR",IF(CoverSheet!$C$9="Interim Return","IR",IF(CoverSheet!$C$9="Audited Annual Return","AAR","")))</f>
        <v/>
      </c>
      <c r="B237" t="str">
        <f>CoverSheet!$G$7</f>
        <v>v:25-03-c</v>
      </c>
      <c r="C237" t="str">
        <f>IF(CoverSheet!$C$29=3,"Q1",IF(CoverSheet!$C$29=6,"Q2",IF(CoverSheet!$C$29=9,"Q3",IF(AND(CoverSheet!$C$29=12,A237="AR"),"Q4","Q4A"))))</f>
        <v>Q4A</v>
      </c>
      <c r="D237" t="str">
        <f>CoverSheet!$C$15</f>
        <v/>
      </c>
      <c r="E237" t="s">
        <v>5895</v>
      </c>
      <c r="F237" t="s">
        <v>6300</v>
      </c>
      <c r="G237" t="s">
        <v>6301</v>
      </c>
      <c r="H237" s="430">
        <f>'Crypto Services'!K170</f>
        <v>0</v>
      </c>
      <c r="I237" t="str">
        <f>'Crypto Services'!$M$170</f>
        <v>G</v>
      </c>
    </row>
    <row r="238" spans="1:9" x14ac:dyDescent="0.35">
      <c r="A238" t="str">
        <f>IF(CoverSheet!$C$9="Annual Return","AR",IF(CoverSheet!$C$9="Interim Return","IR",IF(CoverSheet!$C$9="Audited Annual Return","AAR","")))</f>
        <v/>
      </c>
      <c r="B238" t="str">
        <f>CoverSheet!$G$7</f>
        <v>v:25-03-c</v>
      </c>
      <c r="C238" t="str">
        <f>IF(CoverSheet!$C$29=3,"Q1",IF(CoverSheet!$C$29=6,"Q2",IF(CoverSheet!$C$29=9,"Q3",IF(AND(CoverSheet!$C$29=12,A238="AR"),"Q4","Q4A"))))</f>
        <v>Q4A</v>
      </c>
      <c r="D238" t="str">
        <f>CoverSheet!$C$15</f>
        <v/>
      </c>
      <c r="E238" t="s">
        <v>5895</v>
      </c>
      <c r="F238" t="s">
        <v>6302</v>
      </c>
      <c r="G238" t="s">
        <v>6303</v>
      </c>
      <c r="H238">
        <f>'Crypto Services'!H177</f>
        <v>0</v>
      </c>
      <c r="I238" t="str">
        <f>'Crypto Services'!$M$177</f>
        <v>G</v>
      </c>
    </row>
    <row r="239" spans="1:9" x14ac:dyDescent="0.35">
      <c r="A239" t="str">
        <f>IF(CoverSheet!$C$9="Annual Return","AR",IF(CoverSheet!$C$9="Interim Return","IR",IF(CoverSheet!$C$9="Audited Annual Return","AAR","")))</f>
        <v/>
      </c>
      <c r="B239" t="str">
        <f>CoverSheet!$G$7</f>
        <v>v:25-03-c</v>
      </c>
      <c r="C239" t="str">
        <f>IF(CoverSheet!$C$29=3,"Q1",IF(CoverSheet!$C$29=6,"Q2",IF(CoverSheet!$C$29=9,"Q3",IF(AND(CoverSheet!$C$29=12,A239="AR"),"Q4","Q4A"))))</f>
        <v>Q4A</v>
      </c>
      <c r="D239" t="str">
        <f>CoverSheet!$C$15</f>
        <v/>
      </c>
      <c r="E239" t="s">
        <v>5895</v>
      </c>
      <c r="F239" t="s">
        <v>6304</v>
      </c>
      <c r="G239" t="s">
        <v>6305</v>
      </c>
      <c r="H239">
        <f>'Crypto Services'!I177</f>
        <v>0</v>
      </c>
      <c r="I239" t="str">
        <f>'Crypto Services'!$M$177</f>
        <v>G</v>
      </c>
    </row>
    <row r="240" spans="1:9" x14ac:dyDescent="0.35">
      <c r="A240" t="str">
        <f>IF(CoverSheet!$C$9="Annual Return","AR",IF(CoverSheet!$C$9="Interim Return","IR",IF(CoverSheet!$C$9="Audited Annual Return","AAR","")))</f>
        <v/>
      </c>
      <c r="B240" t="str">
        <f>CoverSheet!$G$7</f>
        <v>v:25-03-c</v>
      </c>
      <c r="C240" t="str">
        <f>IF(CoverSheet!$C$29=3,"Q1",IF(CoverSheet!$C$29=6,"Q2",IF(CoverSheet!$C$29=9,"Q3",IF(AND(CoverSheet!$C$29=12,A240="AR"),"Q4","Q4A"))))</f>
        <v>Q4A</v>
      </c>
      <c r="D240" t="str">
        <f>CoverSheet!$C$15</f>
        <v/>
      </c>
      <c r="E240" t="s">
        <v>5895</v>
      </c>
      <c r="F240" t="s">
        <v>6306</v>
      </c>
      <c r="G240" t="s">
        <v>6307</v>
      </c>
      <c r="H240">
        <f>'Crypto Services'!J177</f>
        <v>0</v>
      </c>
      <c r="I240" t="str">
        <f>'Crypto Services'!$M$177</f>
        <v>G</v>
      </c>
    </row>
    <row r="241" spans="1:9" x14ac:dyDescent="0.35">
      <c r="A241" t="str">
        <f>IF(CoverSheet!$C$9="Annual Return","AR",IF(CoverSheet!$C$9="Interim Return","IR",IF(CoverSheet!$C$9="Audited Annual Return","AAR","")))</f>
        <v/>
      </c>
      <c r="B241" t="str">
        <f>CoverSheet!$G$7</f>
        <v>v:25-03-c</v>
      </c>
      <c r="C241" t="str">
        <f>IF(CoverSheet!$C$29=3,"Q1",IF(CoverSheet!$C$29=6,"Q2",IF(CoverSheet!$C$29=9,"Q3",IF(AND(CoverSheet!$C$29=12,A241="AR"),"Q4","Q4A"))))</f>
        <v>Q4A</v>
      </c>
      <c r="D241" t="str">
        <f>CoverSheet!$C$15</f>
        <v/>
      </c>
      <c r="E241" t="s">
        <v>5895</v>
      </c>
      <c r="F241" t="s">
        <v>6308</v>
      </c>
      <c r="G241" t="s">
        <v>6309</v>
      </c>
      <c r="H241" s="430">
        <f>'Crypto Services'!K177</f>
        <v>0</v>
      </c>
      <c r="I241" t="str">
        <f>'Crypto Services'!$M$177</f>
        <v>G</v>
      </c>
    </row>
    <row r="242" spans="1:9" x14ac:dyDescent="0.35">
      <c r="A242" t="str">
        <f>IF(CoverSheet!$C$9="Annual Return","AR",IF(CoverSheet!$C$9="Interim Return","IR",IF(CoverSheet!$C$9="Audited Annual Return","AAR","")))</f>
        <v/>
      </c>
      <c r="B242" t="str">
        <f>CoverSheet!$G$7</f>
        <v>v:25-03-c</v>
      </c>
      <c r="C242" t="str">
        <f>IF(CoverSheet!$C$29=3,"Q1",IF(CoverSheet!$C$29=6,"Q2",IF(CoverSheet!$C$29=9,"Q3",IF(AND(CoverSheet!$C$29=12,A242="AR"),"Q4","Q4A"))))</f>
        <v>Q4A</v>
      </c>
      <c r="D242" t="str">
        <f>CoverSheet!$C$15</f>
        <v/>
      </c>
      <c r="E242" t="s">
        <v>5895</v>
      </c>
      <c r="F242" t="s">
        <v>6310</v>
      </c>
      <c r="G242" t="s">
        <v>6311</v>
      </c>
      <c r="H242">
        <f>'Crypto Services'!H179</f>
        <v>0</v>
      </c>
      <c r="I242" t="str">
        <f>'Crypto Services'!$M$179</f>
        <v>G</v>
      </c>
    </row>
    <row r="243" spans="1:9" x14ac:dyDescent="0.35">
      <c r="A243" t="str">
        <f>IF(CoverSheet!$C$9="Annual Return","AR",IF(CoverSheet!$C$9="Interim Return","IR",IF(CoverSheet!$C$9="Audited Annual Return","AAR","")))</f>
        <v/>
      </c>
      <c r="B243" t="str">
        <f>CoverSheet!$G$7</f>
        <v>v:25-03-c</v>
      </c>
      <c r="C243" t="str">
        <f>IF(CoverSheet!$C$29=3,"Q1",IF(CoverSheet!$C$29=6,"Q2",IF(CoverSheet!$C$29=9,"Q3",IF(AND(CoverSheet!$C$29=12,A243="AR"),"Q4","Q4A"))))</f>
        <v>Q4A</v>
      </c>
      <c r="D243" t="str">
        <f>CoverSheet!$C$15</f>
        <v/>
      </c>
      <c r="E243" t="s">
        <v>5895</v>
      </c>
      <c r="F243" t="s">
        <v>6312</v>
      </c>
      <c r="G243" t="s">
        <v>6313</v>
      </c>
      <c r="H243">
        <f>'Crypto Services'!I179</f>
        <v>0</v>
      </c>
      <c r="I243" t="str">
        <f>'Crypto Services'!$M$179</f>
        <v>G</v>
      </c>
    </row>
    <row r="244" spans="1:9" x14ac:dyDescent="0.35">
      <c r="A244" t="str">
        <f>IF(CoverSheet!$C$9="Annual Return","AR",IF(CoverSheet!$C$9="Interim Return","IR",IF(CoverSheet!$C$9="Audited Annual Return","AAR","")))</f>
        <v/>
      </c>
      <c r="B244" t="str">
        <f>CoverSheet!$G$7</f>
        <v>v:25-03-c</v>
      </c>
      <c r="C244" t="str">
        <f>IF(CoverSheet!$C$29=3,"Q1",IF(CoverSheet!$C$29=6,"Q2",IF(CoverSheet!$C$29=9,"Q3",IF(AND(CoverSheet!$C$29=12,A244="AR"),"Q4","Q4A"))))</f>
        <v>Q4A</v>
      </c>
      <c r="D244" t="str">
        <f>CoverSheet!$C$15</f>
        <v/>
      </c>
      <c r="E244" t="s">
        <v>5895</v>
      </c>
      <c r="F244" t="s">
        <v>6314</v>
      </c>
      <c r="G244" t="s">
        <v>6315</v>
      </c>
      <c r="H244">
        <f>'Crypto Services'!J179</f>
        <v>0</v>
      </c>
      <c r="I244" t="str">
        <f>'Crypto Services'!$M$179</f>
        <v>G</v>
      </c>
    </row>
    <row r="245" spans="1:9" x14ac:dyDescent="0.35">
      <c r="A245" t="str">
        <f>IF(CoverSheet!$C$9="Annual Return","AR",IF(CoverSheet!$C$9="Interim Return","IR",IF(CoverSheet!$C$9="Audited Annual Return","AAR","")))</f>
        <v/>
      </c>
      <c r="B245" t="str">
        <f>CoverSheet!$G$7</f>
        <v>v:25-03-c</v>
      </c>
      <c r="C245" t="str">
        <f>IF(CoverSheet!$C$29=3,"Q1",IF(CoverSheet!$C$29=6,"Q2",IF(CoverSheet!$C$29=9,"Q3",IF(AND(CoverSheet!$C$29=12,A245="AR"),"Q4","Q4A"))))</f>
        <v>Q4A</v>
      </c>
      <c r="D245" t="str">
        <f>CoverSheet!$C$15</f>
        <v/>
      </c>
      <c r="E245" t="s">
        <v>5895</v>
      </c>
      <c r="F245" t="s">
        <v>6316</v>
      </c>
      <c r="G245" t="s">
        <v>6317</v>
      </c>
      <c r="H245" s="430">
        <f>'Crypto Services'!K179</f>
        <v>0</v>
      </c>
      <c r="I245" t="str">
        <f>'Crypto Services'!$M$179</f>
        <v>G</v>
      </c>
    </row>
    <row r="246" spans="1:9" s="381" customFormat="1" x14ac:dyDescent="0.35">
      <c r="A246" t="str">
        <f>IF(CoverSheet!$C$9="Annual Return","AR",IF(CoverSheet!$C$9="Interim Return","IR",IF(CoverSheet!$C$9="Audited Annual Return","AAR","")))</f>
        <v/>
      </c>
      <c r="B246" t="str">
        <f>CoverSheet!$G$7</f>
        <v>v:25-03-c</v>
      </c>
      <c r="C246" t="str">
        <f>IF(CoverSheet!$C$29=3,"Q1",IF(CoverSheet!$C$29=6,"Q2",IF(CoverSheet!$C$29=9,"Q3",IF(AND(CoverSheet!$C$29=12,A246="AR"),"Q4","Q4A"))))</f>
        <v>Q4A</v>
      </c>
      <c r="D246" t="str">
        <f>CoverSheet!$C$15</f>
        <v/>
      </c>
      <c r="E246" t="s">
        <v>5895</v>
      </c>
      <c r="F246" t="s">
        <v>6318</v>
      </c>
      <c r="G246" t="s">
        <v>6319</v>
      </c>
      <c r="H246" s="430">
        <f>'Crypto Services'!H180</f>
        <v>0</v>
      </c>
      <c r="I246"/>
    </row>
    <row r="247" spans="1:9" s="381" customFormat="1" x14ac:dyDescent="0.35">
      <c r="A247" t="str">
        <f>IF(CoverSheet!$C$9="Annual Return","AR",IF(CoverSheet!$C$9="Interim Return","IR",IF(CoverSheet!$C$9="Audited Annual Return","AAR","")))</f>
        <v/>
      </c>
      <c r="B247" t="str">
        <f>CoverSheet!$G$7</f>
        <v>v:25-03-c</v>
      </c>
      <c r="C247" t="str">
        <f>IF(CoverSheet!$C$29=3,"Q1",IF(CoverSheet!$C$29=6,"Q2",IF(CoverSheet!$C$29=9,"Q3",IF(AND(CoverSheet!$C$29=12,A247="AR"),"Q4","Q4A"))))</f>
        <v>Q4A</v>
      </c>
      <c r="D247" t="str">
        <f>CoverSheet!$C$15</f>
        <v/>
      </c>
      <c r="E247" t="s">
        <v>5895</v>
      </c>
      <c r="F247" t="s">
        <v>6320</v>
      </c>
      <c r="G247" t="s">
        <v>6321</v>
      </c>
      <c r="H247" s="430">
        <f>'Crypto Services'!I180</f>
        <v>0</v>
      </c>
      <c r="I247"/>
    </row>
    <row r="248" spans="1:9" s="381" customFormat="1" x14ac:dyDescent="0.35">
      <c r="A248" t="str">
        <f>IF(CoverSheet!$C$9="Annual Return","AR",IF(CoverSheet!$C$9="Interim Return","IR",IF(CoverSheet!$C$9="Audited Annual Return","AAR","")))</f>
        <v/>
      </c>
      <c r="B248" t="str">
        <f>CoverSheet!$G$7</f>
        <v>v:25-03-c</v>
      </c>
      <c r="C248" t="str">
        <f>IF(CoverSheet!$C$29=3,"Q1",IF(CoverSheet!$C$29=6,"Q2",IF(CoverSheet!$C$29=9,"Q3",IF(AND(CoverSheet!$C$29=12,A248="AR"),"Q4","Q4A"))))</f>
        <v>Q4A</v>
      </c>
      <c r="D248" t="str">
        <f>CoverSheet!$C$15</f>
        <v/>
      </c>
      <c r="E248" t="s">
        <v>5895</v>
      </c>
      <c r="F248" t="s">
        <v>6322</v>
      </c>
      <c r="G248" t="s">
        <v>6323</v>
      </c>
      <c r="H248" s="430">
        <f>'Crypto Services'!J180</f>
        <v>0</v>
      </c>
      <c r="I248"/>
    </row>
    <row r="249" spans="1:9" s="381" customFormat="1" x14ac:dyDescent="0.35">
      <c r="A249" t="str">
        <f>IF(CoverSheet!$C$9="Annual Return","AR",IF(CoverSheet!$C$9="Interim Return","IR",IF(CoverSheet!$C$9="Audited Annual Return","AAR","")))</f>
        <v/>
      </c>
      <c r="B249" t="str">
        <f>CoverSheet!$G$7</f>
        <v>v:25-03-c</v>
      </c>
      <c r="C249" t="str">
        <f>IF(CoverSheet!$C$29=3,"Q1",IF(CoverSheet!$C$29=6,"Q2",IF(CoverSheet!$C$29=9,"Q3",IF(AND(CoverSheet!$C$29=12,A249="AR"),"Q4","Q4A"))))</f>
        <v>Q4A</v>
      </c>
      <c r="D249" t="str">
        <f>CoverSheet!$C$15</f>
        <v/>
      </c>
      <c r="E249" t="s">
        <v>5895</v>
      </c>
      <c r="F249" t="s">
        <v>6324</v>
      </c>
      <c r="G249" t="s">
        <v>6325</v>
      </c>
      <c r="H249" s="430">
        <f>'Crypto Services'!K180</f>
        <v>0</v>
      </c>
      <c r="I249"/>
    </row>
    <row r="250" spans="1:9" s="382" customFormat="1" x14ac:dyDescent="0.35">
      <c r="A250" t="str">
        <f>IF(CoverSheet!$C$9="Annual Return","AR",IF(CoverSheet!$C$9="Interim Return","IR",IF(CoverSheet!$C$9="Audited Annual Return","AAR","")))</f>
        <v/>
      </c>
      <c r="B250" t="str">
        <f>CoverSheet!$G$7</f>
        <v>v:25-03-c</v>
      </c>
      <c r="C250" t="str">
        <f>IF(CoverSheet!$C$29=3,"Q1",IF(CoverSheet!$C$29=6,"Q2",IF(CoverSheet!$C$29=9,"Q3",IF(AND(CoverSheet!$C$29=12,A250="AR"),"Q4","Q4A"))))</f>
        <v>Q4A</v>
      </c>
      <c r="D250" t="str">
        <f>CoverSheet!$C$15</f>
        <v/>
      </c>
      <c r="E250" t="s">
        <v>5895</v>
      </c>
      <c r="F250" t="s">
        <v>5854</v>
      </c>
      <c r="G250" t="s">
        <v>5855</v>
      </c>
      <c r="H250" s="435">
        <f>'Crypto Services'!K182</f>
        <v>0</v>
      </c>
      <c r="I250"/>
    </row>
    <row r="251" spans="1:9" s="381" customFormat="1" x14ac:dyDescent="0.35">
      <c r="A251" t="str">
        <f>IF(CoverSheet!$C$9="Annual Return","AR",IF(CoverSheet!$C$9="Interim Return","IR",IF(CoverSheet!$C$9="Audited Annual Return","AAR","")))</f>
        <v/>
      </c>
      <c r="B251" t="str">
        <f>CoverSheet!$G$7</f>
        <v>v:25-03-c</v>
      </c>
      <c r="C251" t="str">
        <f>IF(CoverSheet!$C$29=3,"Q1",IF(CoverSheet!$C$29=6,"Q2",IF(CoverSheet!$C$29=9,"Q3",IF(AND(CoverSheet!$C$29=12,A251="AR"),"Q4","Q4A"))))</f>
        <v>Q4A</v>
      </c>
      <c r="D251" t="str">
        <f>CoverSheet!$C$15</f>
        <v/>
      </c>
      <c r="E251" t="s">
        <v>5895</v>
      </c>
      <c r="F251" t="s">
        <v>6326</v>
      </c>
      <c r="G251" t="s">
        <v>6327</v>
      </c>
      <c r="H251" s="435">
        <f>'Crypto Services'!G185</f>
        <v>0</v>
      </c>
      <c r="I251"/>
    </row>
    <row r="252" spans="1:9" s="381" customFormat="1" x14ac:dyDescent="0.35">
      <c r="A252" t="str">
        <f>IF(CoverSheet!$C$9="Annual Return","AR",IF(CoverSheet!$C$9="Interim Return","IR",IF(CoverSheet!$C$9="Audited Annual Return","AAR","")))</f>
        <v/>
      </c>
      <c r="B252" t="str">
        <f>CoverSheet!$G$7</f>
        <v>v:25-03-c</v>
      </c>
      <c r="C252" t="str">
        <f>IF(CoverSheet!$C$29=3,"Q1",IF(CoverSheet!$C$29=6,"Q2",IF(CoverSheet!$C$29=9,"Q3",IF(AND(CoverSheet!$C$29=12,A252="AR"),"Q4","Q4A"))))</f>
        <v>Q4A</v>
      </c>
      <c r="D252" t="str">
        <f>CoverSheet!$C$15</f>
        <v/>
      </c>
      <c r="E252" t="s">
        <v>5895</v>
      </c>
      <c r="F252" t="s">
        <v>6328</v>
      </c>
      <c r="G252" t="s">
        <v>6329</v>
      </c>
      <c r="H252">
        <f>'Crypto Services'!G186</f>
        <v>0</v>
      </c>
      <c r="I252"/>
    </row>
    <row r="253" spans="1:9" s="381" customFormat="1" x14ac:dyDescent="0.35">
      <c r="A253" t="str">
        <f>IF(CoverSheet!$C$9="Annual Return","AR",IF(CoverSheet!$C$9="Interim Return","IR",IF(CoverSheet!$C$9="Audited Annual Return","AAR","")))</f>
        <v/>
      </c>
      <c r="B253" t="str">
        <f>CoverSheet!$G$7</f>
        <v>v:25-03-c</v>
      </c>
      <c r="C253" t="str">
        <f>IF(CoverSheet!$C$29=3,"Q1",IF(CoverSheet!$C$29=6,"Q2",IF(CoverSheet!$C$29=9,"Q3",IF(AND(CoverSheet!$C$29=12,A253="AR"),"Q4","Q4A"))))</f>
        <v>Q4A</v>
      </c>
      <c r="D253" t="str">
        <f>CoverSheet!$C$15</f>
        <v/>
      </c>
      <c r="E253" t="s">
        <v>5895</v>
      </c>
      <c r="F253" t="s">
        <v>6330</v>
      </c>
      <c r="G253" t="s">
        <v>6331</v>
      </c>
      <c r="H253">
        <f>'Crypto Services'!G187</f>
        <v>0</v>
      </c>
      <c r="I253"/>
    </row>
    <row r="254" spans="1:9" s="381" customFormat="1" x14ac:dyDescent="0.35">
      <c r="A254" t="str">
        <f>IF(CoverSheet!$C$9="Annual Return","AR",IF(CoverSheet!$C$9="Interim Return","IR",IF(CoverSheet!$C$9="Audited Annual Return","AAR","")))</f>
        <v/>
      </c>
      <c r="B254" t="str">
        <f>CoverSheet!$G$7</f>
        <v>v:25-03-c</v>
      </c>
      <c r="C254" t="str">
        <f>IF(CoverSheet!$C$29=3,"Q1",IF(CoverSheet!$C$29=6,"Q2",IF(CoverSheet!$C$29=9,"Q3",IF(AND(CoverSheet!$C$29=12,A254="AR"),"Q4","Q4A"))))</f>
        <v>Q4A</v>
      </c>
      <c r="D254" t="str">
        <f>CoverSheet!$C$15</f>
        <v/>
      </c>
      <c r="E254" t="s">
        <v>5895</v>
      </c>
      <c r="F254" t="s">
        <v>6332</v>
      </c>
      <c r="G254" t="s">
        <v>6333</v>
      </c>
      <c r="H254">
        <f>'Crypto Services'!G188</f>
        <v>0</v>
      </c>
      <c r="I254"/>
    </row>
    <row r="255" spans="1:9" s="381" customFormat="1" x14ac:dyDescent="0.35">
      <c r="A255" t="str">
        <f>IF(CoverSheet!$C$9="Annual Return","AR",IF(CoverSheet!$C$9="Interim Return","IR",IF(CoverSheet!$C$9="Audited Annual Return","AAR","")))</f>
        <v/>
      </c>
      <c r="B255" t="str">
        <f>CoverSheet!$G$7</f>
        <v>v:25-03-c</v>
      </c>
      <c r="C255" t="str">
        <f>IF(CoverSheet!$C$29=3,"Q1",IF(CoverSheet!$C$29=6,"Q2",IF(CoverSheet!$C$29=9,"Q3",IF(AND(CoverSheet!$C$29=12,A255="AR"),"Q4","Q4A"))))</f>
        <v>Q4A</v>
      </c>
      <c r="D255" t="str">
        <f>CoverSheet!$C$15</f>
        <v/>
      </c>
      <c r="E255" t="s">
        <v>5895</v>
      </c>
      <c r="F255" t="s">
        <v>6334</v>
      </c>
      <c r="G255" t="s">
        <v>6335</v>
      </c>
      <c r="H255">
        <f>'Crypto Services'!G189</f>
        <v>0</v>
      </c>
      <c r="I255"/>
    </row>
    <row r="256" spans="1:9" s="381" customFormat="1" x14ac:dyDescent="0.35">
      <c r="A256" t="str">
        <f>IF(CoverSheet!$C$9="Annual Return","AR",IF(CoverSheet!$C$9="Interim Return","IR",IF(CoverSheet!$C$9="Audited Annual Return","AAR","")))</f>
        <v/>
      </c>
      <c r="B256" t="str">
        <f>CoverSheet!$G$7</f>
        <v>v:25-03-c</v>
      </c>
      <c r="C256" t="str">
        <f>IF(CoverSheet!$C$29=3,"Q1",IF(CoverSheet!$C$29=6,"Q2",IF(CoverSheet!$C$29=9,"Q3",IF(AND(CoverSheet!$C$29=12,A256="AR"),"Q4","Q4A"))))</f>
        <v>Q4A</v>
      </c>
      <c r="D256" t="str">
        <f>CoverSheet!$C$15</f>
        <v/>
      </c>
      <c r="E256" t="s">
        <v>5895</v>
      </c>
      <c r="F256" t="s">
        <v>6336</v>
      </c>
      <c r="G256" t="s">
        <v>6337</v>
      </c>
      <c r="H256">
        <f>'Crypto Services'!K185</f>
        <v>0</v>
      </c>
      <c r="I256"/>
    </row>
    <row r="257" spans="1:9" s="381" customFormat="1" x14ac:dyDescent="0.35">
      <c r="A257" t="str">
        <f>IF(CoverSheet!$C$9="Annual Return","AR",IF(CoverSheet!$C$9="Interim Return","IR",IF(CoverSheet!$C$9="Audited Annual Return","AAR","")))</f>
        <v/>
      </c>
      <c r="B257" t="str">
        <f>CoverSheet!$G$7</f>
        <v>v:25-03-c</v>
      </c>
      <c r="C257" t="str">
        <f>IF(CoverSheet!$C$29=3,"Q1",IF(CoverSheet!$C$29=6,"Q2",IF(CoverSheet!$C$29=9,"Q3",IF(AND(CoverSheet!$C$29=12,A257="AR"),"Q4","Q4A"))))</f>
        <v>Q4A</v>
      </c>
      <c r="D257" t="str">
        <f>CoverSheet!$C$15</f>
        <v/>
      </c>
      <c r="E257" t="s">
        <v>5895</v>
      </c>
      <c r="F257" t="s">
        <v>6338</v>
      </c>
      <c r="G257" t="s">
        <v>6339</v>
      </c>
      <c r="H257">
        <f>'Crypto Services'!K186</f>
        <v>0</v>
      </c>
      <c r="I257"/>
    </row>
    <row r="258" spans="1:9" s="381" customFormat="1" x14ac:dyDescent="0.35">
      <c r="A258" t="str">
        <f>IF(CoverSheet!$C$9="Annual Return","AR",IF(CoverSheet!$C$9="Interim Return","IR",IF(CoverSheet!$C$9="Audited Annual Return","AAR","")))</f>
        <v/>
      </c>
      <c r="B258" t="str">
        <f>CoverSheet!$G$7</f>
        <v>v:25-03-c</v>
      </c>
      <c r="C258" t="str">
        <f>IF(CoverSheet!$C$29=3,"Q1",IF(CoverSheet!$C$29=6,"Q2",IF(CoverSheet!$C$29=9,"Q3",IF(AND(CoverSheet!$C$29=12,A258="AR"),"Q4","Q4A"))))</f>
        <v>Q4A</v>
      </c>
      <c r="D258" t="str">
        <f>CoverSheet!$C$15</f>
        <v/>
      </c>
      <c r="E258" t="s">
        <v>5895</v>
      </c>
      <c r="F258" t="s">
        <v>6340</v>
      </c>
      <c r="G258" t="s">
        <v>6341</v>
      </c>
      <c r="H258">
        <f>'Crypto Services'!K187</f>
        <v>0</v>
      </c>
      <c r="I258"/>
    </row>
    <row r="259" spans="1:9" s="381" customFormat="1" x14ac:dyDescent="0.35">
      <c r="A259" t="str">
        <f>IF(CoverSheet!$C$9="Annual Return","AR",IF(CoverSheet!$C$9="Interim Return","IR",IF(CoverSheet!$C$9="Audited Annual Return","AAR","")))</f>
        <v/>
      </c>
      <c r="B259" t="str">
        <f>CoverSheet!$G$7</f>
        <v>v:25-03-c</v>
      </c>
      <c r="C259" t="str">
        <f>IF(CoverSheet!$C$29=3,"Q1",IF(CoverSheet!$C$29=6,"Q2",IF(CoverSheet!$C$29=9,"Q3",IF(AND(CoverSheet!$C$29=12,A259="AR"),"Q4","Q4A"))))</f>
        <v>Q4A</v>
      </c>
      <c r="D259" t="str">
        <f>CoverSheet!$C$15</f>
        <v/>
      </c>
      <c r="E259" t="s">
        <v>5895</v>
      </c>
      <c r="F259" t="s">
        <v>6342</v>
      </c>
      <c r="G259" t="s">
        <v>6343</v>
      </c>
      <c r="H259">
        <f>'Crypto Services'!K188</f>
        <v>0</v>
      </c>
      <c r="I259"/>
    </row>
    <row r="260" spans="1:9" s="381" customFormat="1" x14ac:dyDescent="0.35">
      <c r="A260" t="str">
        <f>IF(CoverSheet!$C$9="Annual Return","AR",IF(CoverSheet!$C$9="Interim Return","IR",IF(CoverSheet!$C$9="Audited Annual Return","AAR","")))</f>
        <v/>
      </c>
      <c r="B260" t="str">
        <f>CoverSheet!$G$7</f>
        <v>v:25-03-c</v>
      </c>
      <c r="C260" t="str">
        <f>IF(CoverSheet!$C$29=3,"Q1",IF(CoverSheet!$C$29=6,"Q2",IF(CoverSheet!$C$29=9,"Q3",IF(AND(CoverSheet!$C$29=12,A260="AR"),"Q4","Q4A"))))</f>
        <v>Q4A</v>
      </c>
      <c r="D260" t="str">
        <f>CoverSheet!$C$15</f>
        <v/>
      </c>
      <c r="E260" t="s">
        <v>5895</v>
      </c>
      <c r="F260" t="s">
        <v>6344</v>
      </c>
      <c r="G260" t="s">
        <v>6345</v>
      </c>
      <c r="H260">
        <f>'Crypto Services'!K189</f>
        <v>0</v>
      </c>
      <c r="I260"/>
    </row>
    <row r="261" spans="1:9" s="381" customFormat="1" x14ac:dyDescent="0.35">
      <c r="A261" t="str">
        <f>IF(CoverSheet!$C$9="Annual Return","AR",IF(CoverSheet!$C$9="Interim Return","IR",IF(CoverSheet!$C$9="Audited Annual Return","AAR","")))</f>
        <v/>
      </c>
      <c r="B261" t="str">
        <f>CoverSheet!$G$7</f>
        <v>v:25-03-c</v>
      </c>
      <c r="C261" t="str">
        <f>IF(CoverSheet!$C$29=3,"Q1",IF(CoverSheet!$C$29=6,"Q2",IF(CoverSheet!$C$29=9,"Q3",IF(AND(CoverSheet!$C$29=12,A261="AR"),"Q4","Q4A"))))</f>
        <v>Q4A</v>
      </c>
      <c r="D261" t="str">
        <f>CoverSheet!$C$15</f>
        <v/>
      </c>
      <c r="E261" t="s">
        <v>5895</v>
      </c>
      <c r="F261" t="s">
        <v>6346</v>
      </c>
      <c r="G261" t="s">
        <v>6347</v>
      </c>
      <c r="H261">
        <f>'Crypto Services'!I185</f>
        <v>0</v>
      </c>
      <c r="I261"/>
    </row>
    <row r="262" spans="1:9" s="381" customFormat="1" x14ac:dyDescent="0.35">
      <c r="A262" t="str">
        <f>IF(CoverSheet!$C$9="Annual Return","AR",IF(CoverSheet!$C$9="Interim Return","IR",IF(CoverSheet!$C$9="Audited Annual Return","AAR","")))</f>
        <v/>
      </c>
      <c r="B262" t="str">
        <f>CoverSheet!$G$7</f>
        <v>v:25-03-c</v>
      </c>
      <c r="C262" t="str">
        <f>IF(CoverSheet!$C$29=3,"Q1",IF(CoverSheet!$C$29=6,"Q2",IF(CoverSheet!$C$29=9,"Q3",IF(AND(CoverSheet!$C$29=12,A262="AR"),"Q4","Q4A"))))</f>
        <v>Q4A</v>
      </c>
      <c r="D262" t="str">
        <f>CoverSheet!$C$15</f>
        <v/>
      </c>
      <c r="E262" t="s">
        <v>5895</v>
      </c>
      <c r="F262" t="s">
        <v>6348</v>
      </c>
      <c r="G262" t="s">
        <v>6349</v>
      </c>
      <c r="H262">
        <f>'Crypto Services'!I186</f>
        <v>0</v>
      </c>
      <c r="I262"/>
    </row>
    <row r="263" spans="1:9" s="381" customFormat="1" x14ac:dyDescent="0.35">
      <c r="A263" t="str">
        <f>IF(CoverSheet!$C$9="Annual Return","AR",IF(CoverSheet!$C$9="Interim Return","IR",IF(CoverSheet!$C$9="Audited Annual Return","AAR","")))</f>
        <v/>
      </c>
      <c r="B263" t="str">
        <f>CoverSheet!$G$7</f>
        <v>v:25-03-c</v>
      </c>
      <c r="C263" t="str">
        <f>IF(CoverSheet!$C$29=3,"Q1",IF(CoverSheet!$C$29=6,"Q2",IF(CoverSheet!$C$29=9,"Q3",IF(AND(CoverSheet!$C$29=12,A263="AR"),"Q4","Q4A"))))</f>
        <v>Q4A</v>
      </c>
      <c r="D263" t="str">
        <f>CoverSheet!$C$15</f>
        <v/>
      </c>
      <c r="E263" t="s">
        <v>5895</v>
      </c>
      <c r="F263" t="s">
        <v>6350</v>
      </c>
      <c r="G263" t="s">
        <v>6351</v>
      </c>
      <c r="H263">
        <f>'Crypto Services'!I187</f>
        <v>0</v>
      </c>
      <c r="I263"/>
    </row>
    <row r="264" spans="1:9" s="381" customFormat="1" x14ac:dyDescent="0.35">
      <c r="A264" t="str">
        <f>IF(CoverSheet!$C$9="Annual Return","AR",IF(CoverSheet!$C$9="Interim Return","IR",IF(CoverSheet!$C$9="Audited Annual Return","AAR","")))</f>
        <v/>
      </c>
      <c r="B264" t="str">
        <f>CoverSheet!$G$7</f>
        <v>v:25-03-c</v>
      </c>
      <c r="C264" t="str">
        <f>IF(CoverSheet!$C$29=3,"Q1",IF(CoverSheet!$C$29=6,"Q2",IF(CoverSheet!$C$29=9,"Q3",IF(AND(CoverSheet!$C$29=12,A264="AR"),"Q4","Q4A"))))</f>
        <v>Q4A</v>
      </c>
      <c r="D264" t="str">
        <f>CoverSheet!$C$15</f>
        <v/>
      </c>
      <c r="E264" t="s">
        <v>5895</v>
      </c>
      <c r="F264" t="s">
        <v>6352</v>
      </c>
      <c r="G264" t="s">
        <v>6353</v>
      </c>
      <c r="H264">
        <f>'Crypto Services'!I188</f>
        <v>0</v>
      </c>
      <c r="I264"/>
    </row>
    <row r="265" spans="1:9" s="381" customFormat="1" x14ac:dyDescent="0.35">
      <c r="A265" t="str">
        <f>IF(CoverSheet!$C$9="Annual Return","AR",IF(CoverSheet!$C$9="Interim Return","IR",IF(CoverSheet!$C$9="Audited Annual Return","AAR","")))</f>
        <v/>
      </c>
      <c r="B265" t="str">
        <f>CoverSheet!$G$7</f>
        <v>v:25-03-c</v>
      </c>
      <c r="C265" t="str">
        <f>IF(CoverSheet!$C$29=3,"Q1",IF(CoverSheet!$C$29=6,"Q2",IF(CoverSheet!$C$29=9,"Q3",IF(AND(CoverSheet!$C$29=12,A265="AR"),"Q4","Q4A"))))</f>
        <v>Q4A</v>
      </c>
      <c r="D265" t="str">
        <f>CoverSheet!$C$15</f>
        <v/>
      </c>
      <c r="E265" t="s">
        <v>5895</v>
      </c>
      <c r="F265" t="s">
        <v>6354</v>
      </c>
      <c r="G265" t="s">
        <v>6355</v>
      </c>
      <c r="H265">
        <f>'Crypto Services'!I189</f>
        <v>0</v>
      </c>
      <c r="I265"/>
    </row>
    <row r="266" spans="1:9" x14ac:dyDescent="0.35">
      <c r="A266" t="str">
        <f>IF(CoverSheet!$C$9="Annual Return","AR",IF(CoverSheet!$C$9="Interim Return","IR",IF(CoverSheet!$C$9="Audited Annual Return","AAR","")))</f>
        <v/>
      </c>
      <c r="B266" t="str">
        <f>CoverSheet!$G$7</f>
        <v>v:25-03-c</v>
      </c>
      <c r="C266" t="str">
        <f>IF(CoverSheet!$C$29=3,"Q1",IF(CoverSheet!$C$29=6,"Q2",IF(CoverSheet!$C$29=9,"Q3",IF(AND(CoverSheet!$C$29=12,A266="AR"),"Q4","Q4A"))))</f>
        <v>Q4A</v>
      </c>
      <c r="D266" t="str">
        <f>CoverSheet!$C$15</f>
        <v/>
      </c>
      <c r="E266" t="s">
        <v>5895</v>
      </c>
      <c r="F266" t="s">
        <v>6356</v>
      </c>
      <c r="G266" t="s">
        <v>6357</v>
      </c>
      <c r="H266">
        <f>'Crypto Services'!H196</f>
        <v>0</v>
      </c>
    </row>
    <row r="267" spans="1:9" x14ac:dyDescent="0.35">
      <c r="A267" t="str">
        <f>IF(CoverSheet!$C$9="Annual Return","AR",IF(CoverSheet!$C$9="Interim Return","IR",IF(CoverSheet!$C$9="Audited Annual Return","AAR","")))</f>
        <v/>
      </c>
      <c r="B267" t="str">
        <f>CoverSheet!$G$7</f>
        <v>v:25-03-c</v>
      </c>
      <c r="C267" t="str">
        <f>IF(CoverSheet!$C$29=3,"Q1",IF(CoverSheet!$C$29=6,"Q2",IF(CoverSheet!$C$29=9,"Q3",IF(AND(CoverSheet!$C$29=12,A267="AR"),"Q4","Q4A"))))</f>
        <v>Q4A</v>
      </c>
      <c r="D267" t="str">
        <f>CoverSheet!$C$15</f>
        <v/>
      </c>
      <c r="E267" t="s">
        <v>5895</v>
      </c>
      <c r="F267" t="s">
        <v>6358</v>
      </c>
      <c r="G267" t="s">
        <v>6359</v>
      </c>
      <c r="H267">
        <f>'Crypto Services'!I196</f>
        <v>0</v>
      </c>
    </row>
    <row r="268" spans="1:9" x14ac:dyDescent="0.35">
      <c r="A268" t="str">
        <f>IF(CoverSheet!$C$9="Annual Return","AR",IF(CoverSheet!$C$9="Interim Return","IR",IF(CoverSheet!$C$9="Audited Annual Return","AAR","")))</f>
        <v/>
      </c>
      <c r="B268" t="str">
        <f>CoverSheet!$G$7</f>
        <v>v:25-03-c</v>
      </c>
      <c r="C268" t="str">
        <f>IF(CoverSheet!$C$29=3,"Q1",IF(CoverSheet!$C$29=6,"Q2",IF(CoverSheet!$C$29=9,"Q3",IF(AND(CoverSheet!$C$29=12,A268="AR"),"Q4","Q4A"))))</f>
        <v>Q4A</v>
      </c>
      <c r="D268" t="str">
        <f>CoverSheet!$C$15</f>
        <v/>
      </c>
      <c r="E268" t="s">
        <v>5895</v>
      </c>
      <c r="F268" t="s">
        <v>6360</v>
      </c>
      <c r="G268" t="s">
        <v>6361</v>
      </c>
      <c r="H268">
        <f>'Crypto Services'!J196</f>
        <v>0</v>
      </c>
    </row>
    <row r="269" spans="1:9" x14ac:dyDescent="0.35">
      <c r="A269" t="str">
        <f>IF(CoverSheet!$C$9="Annual Return","AR",IF(CoverSheet!$C$9="Interim Return","IR",IF(CoverSheet!$C$9="Audited Annual Return","AAR","")))</f>
        <v/>
      </c>
      <c r="B269" t="str">
        <f>CoverSheet!$G$7</f>
        <v>v:25-03-c</v>
      </c>
      <c r="C269" t="str">
        <f>IF(CoverSheet!$C$29=3,"Q1",IF(CoverSheet!$C$29=6,"Q2",IF(CoverSheet!$C$29=9,"Q3",IF(AND(CoverSheet!$C$29=12,A269="AR"),"Q4","Q4A"))))</f>
        <v>Q4A</v>
      </c>
      <c r="D269" t="str">
        <f>CoverSheet!$C$15</f>
        <v/>
      </c>
      <c r="E269" t="s">
        <v>5895</v>
      </c>
      <c r="F269" t="s">
        <v>6362</v>
      </c>
      <c r="G269" t="s">
        <v>6363</v>
      </c>
      <c r="H269">
        <f>'Crypto Services'!K196</f>
        <v>0</v>
      </c>
    </row>
    <row r="270" spans="1:9" x14ac:dyDescent="0.35">
      <c r="A270" t="str">
        <f>IF(CoverSheet!$C$9="Annual Return","AR",IF(CoverSheet!$C$9="Interim Return","IR",IF(CoverSheet!$C$9="Audited Annual Return","AAR","")))</f>
        <v/>
      </c>
      <c r="B270" t="str">
        <f>CoverSheet!$G$7</f>
        <v>v:25-03-c</v>
      </c>
      <c r="C270" t="str">
        <f>IF(CoverSheet!$C$29=3,"Q1",IF(CoverSheet!$C$29=6,"Q2",IF(CoverSheet!$C$29=9,"Q3",IF(AND(CoverSheet!$C$29=12,A270="AR"),"Q4","Q4A"))))</f>
        <v>Q4A</v>
      </c>
      <c r="D270" t="str">
        <f>CoverSheet!$C$15</f>
        <v/>
      </c>
      <c r="E270" t="s">
        <v>5895</v>
      </c>
      <c r="F270" t="s">
        <v>6364</v>
      </c>
      <c r="G270" t="s">
        <v>6365</v>
      </c>
      <c r="H270">
        <f>'Crypto Services'!H197</f>
        <v>0</v>
      </c>
      <c r="I270" t="str">
        <f>'Crypto Services'!$M$197</f>
        <v>G</v>
      </c>
    </row>
    <row r="271" spans="1:9" x14ac:dyDescent="0.35">
      <c r="A271" t="str">
        <f>IF(CoverSheet!$C$9="Annual Return","AR",IF(CoverSheet!$C$9="Interim Return","IR",IF(CoverSheet!$C$9="Audited Annual Return","AAR","")))</f>
        <v/>
      </c>
      <c r="B271" t="str">
        <f>CoverSheet!$G$7</f>
        <v>v:25-03-c</v>
      </c>
      <c r="C271" t="str">
        <f>IF(CoverSheet!$C$29=3,"Q1",IF(CoverSheet!$C$29=6,"Q2",IF(CoverSheet!$C$29=9,"Q3",IF(AND(CoverSheet!$C$29=12,A271="AR"),"Q4","Q4A"))))</f>
        <v>Q4A</v>
      </c>
      <c r="D271" t="str">
        <f>CoverSheet!$C$15</f>
        <v/>
      </c>
      <c r="E271" t="s">
        <v>5895</v>
      </c>
      <c r="F271" t="s">
        <v>6366</v>
      </c>
      <c r="G271" t="s">
        <v>6367</v>
      </c>
      <c r="H271">
        <f>'Crypto Services'!I197</f>
        <v>0</v>
      </c>
      <c r="I271" t="str">
        <f>'Crypto Services'!$M$197</f>
        <v>G</v>
      </c>
    </row>
    <row r="272" spans="1:9" x14ac:dyDescent="0.35">
      <c r="A272" t="str">
        <f>IF(CoverSheet!$C$9="Annual Return","AR",IF(CoverSheet!$C$9="Interim Return","IR",IF(CoverSheet!$C$9="Audited Annual Return","AAR","")))</f>
        <v/>
      </c>
      <c r="B272" t="str">
        <f>CoverSheet!$G$7</f>
        <v>v:25-03-c</v>
      </c>
      <c r="C272" t="str">
        <f>IF(CoverSheet!$C$29=3,"Q1",IF(CoverSheet!$C$29=6,"Q2",IF(CoverSheet!$C$29=9,"Q3",IF(AND(CoverSheet!$C$29=12,A272="AR"),"Q4","Q4A"))))</f>
        <v>Q4A</v>
      </c>
      <c r="D272" t="str">
        <f>CoverSheet!$C$15</f>
        <v/>
      </c>
      <c r="E272" t="s">
        <v>5895</v>
      </c>
      <c r="F272" t="s">
        <v>6368</v>
      </c>
      <c r="G272" t="s">
        <v>6369</v>
      </c>
      <c r="H272">
        <f>'Crypto Services'!J197</f>
        <v>0</v>
      </c>
      <c r="I272" t="str">
        <f>'Crypto Services'!$M$197</f>
        <v>G</v>
      </c>
    </row>
    <row r="273" spans="1:9" x14ac:dyDescent="0.35">
      <c r="A273" t="str">
        <f>IF(CoverSheet!$C$9="Annual Return","AR",IF(CoverSheet!$C$9="Interim Return","IR",IF(CoverSheet!$C$9="Audited Annual Return","AAR","")))</f>
        <v/>
      </c>
      <c r="B273" t="str">
        <f>CoverSheet!$G$7</f>
        <v>v:25-03-c</v>
      </c>
      <c r="C273" t="str">
        <f>IF(CoverSheet!$C$29=3,"Q1",IF(CoverSheet!$C$29=6,"Q2",IF(CoverSheet!$C$29=9,"Q3",IF(AND(CoverSheet!$C$29=12,A273="AR"),"Q4","Q4A"))))</f>
        <v>Q4A</v>
      </c>
      <c r="D273" t="str">
        <f>CoverSheet!$C$15</f>
        <v/>
      </c>
      <c r="E273" t="s">
        <v>5895</v>
      </c>
      <c r="F273" t="s">
        <v>6370</v>
      </c>
      <c r="G273" t="s">
        <v>6371</v>
      </c>
      <c r="H273">
        <f>'Crypto Services'!K197</f>
        <v>0</v>
      </c>
      <c r="I273" t="str">
        <f>'Crypto Services'!$M$197</f>
        <v>G</v>
      </c>
    </row>
    <row r="274" spans="1:9" x14ac:dyDescent="0.35">
      <c r="A274" t="str">
        <f>IF(CoverSheet!$C$9="Annual Return","AR",IF(CoverSheet!$C$9="Interim Return","IR",IF(CoverSheet!$C$9="Audited Annual Return","AAR","")))</f>
        <v/>
      </c>
      <c r="B274" t="str">
        <f>CoverSheet!$G$7</f>
        <v>v:25-03-c</v>
      </c>
      <c r="C274" t="str">
        <f>IF(CoverSheet!$C$29=3,"Q1",IF(CoverSheet!$C$29=6,"Q2",IF(CoverSheet!$C$29=9,"Q3",IF(AND(CoverSheet!$C$29=12,A274="AR"),"Q4","Q4A"))))</f>
        <v>Q4A</v>
      </c>
      <c r="D274" t="str">
        <f>CoverSheet!$C$15</f>
        <v/>
      </c>
      <c r="E274" t="s">
        <v>5895</v>
      </c>
      <c r="F274" t="s">
        <v>6372</v>
      </c>
      <c r="G274" t="s">
        <v>6373</v>
      </c>
      <c r="H274">
        <f>'Crypto Services'!H198</f>
        <v>0</v>
      </c>
      <c r="I274" t="str">
        <f>'Crypto Services'!$M$198</f>
        <v>G</v>
      </c>
    </row>
    <row r="275" spans="1:9" x14ac:dyDescent="0.35">
      <c r="A275" t="str">
        <f>IF(CoverSheet!$C$9="Annual Return","AR",IF(CoverSheet!$C$9="Interim Return","IR",IF(CoverSheet!$C$9="Audited Annual Return","AAR","")))</f>
        <v/>
      </c>
      <c r="B275" t="str">
        <f>CoverSheet!$G$7</f>
        <v>v:25-03-c</v>
      </c>
      <c r="C275" t="str">
        <f>IF(CoverSheet!$C$29=3,"Q1",IF(CoverSheet!$C$29=6,"Q2",IF(CoverSheet!$C$29=9,"Q3",IF(AND(CoverSheet!$C$29=12,A275="AR"),"Q4","Q4A"))))</f>
        <v>Q4A</v>
      </c>
      <c r="D275" t="str">
        <f>CoverSheet!$C$15</f>
        <v/>
      </c>
      <c r="E275" t="s">
        <v>5895</v>
      </c>
      <c r="F275" t="s">
        <v>6374</v>
      </c>
      <c r="G275" t="s">
        <v>6375</v>
      </c>
      <c r="H275">
        <f>'Crypto Services'!I198</f>
        <v>0</v>
      </c>
      <c r="I275" t="str">
        <f>'Crypto Services'!$M$198</f>
        <v>G</v>
      </c>
    </row>
    <row r="276" spans="1:9" x14ac:dyDescent="0.35">
      <c r="A276" t="str">
        <f>IF(CoverSheet!$C$9="Annual Return","AR",IF(CoverSheet!$C$9="Interim Return","IR",IF(CoverSheet!$C$9="Audited Annual Return","AAR","")))</f>
        <v/>
      </c>
      <c r="B276" t="str">
        <f>CoverSheet!$G$7</f>
        <v>v:25-03-c</v>
      </c>
      <c r="C276" t="str">
        <f>IF(CoverSheet!$C$29=3,"Q1",IF(CoverSheet!$C$29=6,"Q2",IF(CoverSheet!$C$29=9,"Q3",IF(AND(CoverSheet!$C$29=12,A276="AR"),"Q4","Q4A"))))</f>
        <v>Q4A</v>
      </c>
      <c r="D276" t="str">
        <f>CoverSheet!$C$15</f>
        <v/>
      </c>
      <c r="E276" t="s">
        <v>5895</v>
      </c>
      <c r="F276" t="s">
        <v>6376</v>
      </c>
      <c r="G276" t="s">
        <v>6377</v>
      </c>
      <c r="H276">
        <f>'Crypto Services'!J198</f>
        <v>0</v>
      </c>
      <c r="I276" t="str">
        <f>'Crypto Services'!$M$198</f>
        <v>G</v>
      </c>
    </row>
    <row r="277" spans="1:9" x14ac:dyDescent="0.35">
      <c r="A277" t="str">
        <f>IF(CoverSheet!$C$9="Annual Return","AR",IF(CoverSheet!$C$9="Interim Return","IR",IF(CoverSheet!$C$9="Audited Annual Return","AAR","")))</f>
        <v/>
      </c>
      <c r="B277" t="str">
        <f>CoverSheet!$G$7</f>
        <v>v:25-03-c</v>
      </c>
      <c r="C277" t="str">
        <f>IF(CoverSheet!$C$29=3,"Q1",IF(CoverSheet!$C$29=6,"Q2",IF(CoverSheet!$C$29=9,"Q3",IF(AND(CoverSheet!$C$29=12,A277="AR"),"Q4","Q4A"))))</f>
        <v>Q4A</v>
      </c>
      <c r="D277" t="str">
        <f>CoverSheet!$C$15</f>
        <v/>
      </c>
      <c r="E277" t="s">
        <v>5895</v>
      </c>
      <c r="F277" t="s">
        <v>6378</v>
      </c>
      <c r="G277" t="s">
        <v>6379</v>
      </c>
      <c r="H277">
        <f>'Crypto Services'!K198</f>
        <v>0</v>
      </c>
      <c r="I277" t="str">
        <f>'Crypto Services'!$M$198</f>
        <v>G</v>
      </c>
    </row>
    <row r="278" spans="1:9" x14ac:dyDescent="0.35">
      <c r="A278" t="str">
        <f>IF(CoverSheet!$C$9="Annual Return","AR",IF(CoverSheet!$C$9="Interim Return","IR",IF(CoverSheet!$C$9="Audited Annual Return","AAR","")))</f>
        <v/>
      </c>
      <c r="B278" t="str">
        <f>CoverSheet!$G$7</f>
        <v>v:25-03-c</v>
      </c>
      <c r="C278" t="str">
        <f>IF(CoverSheet!$C$29=3,"Q1",IF(CoverSheet!$C$29=6,"Q2",IF(CoverSheet!$C$29=9,"Q3",IF(AND(CoverSheet!$C$29=12,A278="AR"),"Q4","Q4A"))))</f>
        <v>Q4A</v>
      </c>
      <c r="D278" t="str">
        <f>CoverSheet!$C$15</f>
        <v/>
      </c>
      <c r="E278" t="s">
        <v>5895</v>
      </c>
      <c r="F278" t="s">
        <v>6380</v>
      </c>
      <c r="G278" t="s">
        <v>6381</v>
      </c>
      <c r="H278">
        <f>'Crypto Services'!H199</f>
        <v>0</v>
      </c>
      <c r="I278" t="str">
        <f>'Crypto Services'!$M$199</f>
        <v>G</v>
      </c>
    </row>
    <row r="279" spans="1:9" x14ac:dyDescent="0.35">
      <c r="A279" t="str">
        <f>IF(CoverSheet!$C$9="Annual Return","AR",IF(CoverSheet!$C$9="Interim Return","IR",IF(CoverSheet!$C$9="Audited Annual Return","AAR","")))</f>
        <v/>
      </c>
      <c r="B279" t="str">
        <f>CoverSheet!$G$7</f>
        <v>v:25-03-c</v>
      </c>
      <c r="C279" t="str">
        <f>IF(CoverSheet!$C$29=3,"Q1",IF(CoverSheet!$C$29=6,"Q2",IF(CoverSheet!$C$29=9,"Q3",IF(AND(CoverSheet!$C$29=12,A279="AR"),"Q4","Q4A"))))</f>
        <v>Q4A</v>
      </c>
      <c r="D279" t="str">
        <f>CoverSheet!$C$15</f>
        <v/>
      </c>
      <c r="E279" t="s">
        <v>5895</v>
      </c>
      <c r="F279" t="s">
        <v>6382</v>
      </c>
      <c r="G279" t="s">
        <v>6383</v>
      </c>
      <c r="H279">
        <f>'Crypto Services'!I199</f>
        <v>0</v>
      </c>
      <c r="I279" t="str">
        <f>'Crypto Services'!$M$199</f>
        <v>G</v>
      </c>
    </row>
    <row r="280" spans="1:9" x14ac:dyDescent="0.35">
      <c r="A280" t="str">
        <f>IF(CoverSheet!$C$9="Annual Return","AR",IF(CoverSheet!$C$9="Interim Return","IR",IF(CoverSheet!$C$9="Audited Annual Return","AAR","")))</f>
        <v/>
      </c>
      <c r="B280" t="str">
        <f>CoverSheet!$G$7</f>
        <v>v:25-03-c</v>
      </c>
      <c r="C280" t="str">
        <f>IF(CoverSheet!$C$29=3,"Q1",IF(CoverSheet!$C$29=6,"Q2",IF(CoverSheet!$C$29=9,"Q3",IF(AND(CoverSheet!$C$29=12,A280="AR"),"Q4","Q4A"))))</f>
        <v>Q4A</v>
      </c>
      <c r="D280" t="str">
        <f>CoverSheet!$C$15</f>
        <v/>
      </c>
      <c r="E280" t="s">
        <v>5895</v>
      </c>
      <c r="F280" t="s">
        <v>6384</v>
      </c>
      <c r="G280" t="s">
        <v>6385</v>
      </c>
      <c r="H280">
        <f>'Crypto Services'!J199</f>
        <v>0</v>
      </c>
      <c r="I280" t="str">
        <f>'Crypto Services'!$M$199</f>
        <v>G</v>
      </c>
    </row>
    <row r="281" spans="1:9" x14ac:dyDescent="0.35">
      <c r="A281" t="str">
        <f>IF(CoverSheet!$C$9="Annual Return","AR",IF(CoverSheet!$C$9="Interim Return","IR",IF(CoverSheet!$C$9="Audited Annual Return","AAR","")))</f>
        <v/>
      </c>
      <c r="B281" t="str">
        <f>CoverSheet!$G$7</f>
        <v>v:25-03-c</v>
      </c>
      <c r="C281" t="str">
        <f>IF(CoverSheet!$C$29=3,"Q1",IF(CoverSheet!$C$29=6,"Q2",IF(CoverSheet!$C$29=9,"Q3",IF(AND(CoverSheet!$C$29=12,A281="AR"),"Q4","Q4A"))))</f>
        <v>Q4A</v>
      </c>
      <c r="D281" t="str">
        <f>CoverSheet!$C$15</f>
        <v/>
      </c>
      <c r="E281" t="s">
        <v>5895</v>
      </c>
      <c r="F281" t="s">
        <v>6386</v>
      </c>
      <c r="G281" t="s">
        <v>6387</v>
      </c>
      <c r="H281">
        <f>'Crypto Services'!K199</f>
        <v>0</v>
      </c>
      <c r="I281" t="str">
        <f>'Crypto Services'!$M$199</f>
        <v>G</v>
      </c>
    </row>
    <row r="282" spans="1:9" x14ac:dyDescent="0.35">
      <c r="A282" t="str">
        <f>IF(CoverSheet!$C$9="Annual Return","AR",IF(CoverSheet!$C$9="Interim Return","IR",IF(CoverSheet!$C$9="Audited Annual Return","AAR","")))</f>
        <v/>
      </c>
      <c r="B282" t="str">
        <f>CoverSheet!$G$7</f>
        <v>v:25-03-c</v>
      </c>
      <c r="C282" t="str">
        <f>IF(CoverSheet!$C$29=3,"Q1",IF(CoverSheet!$C$29=6,"Q2",IF(CoverSheet!$C$29=9,"Q3",IF(AND(CoverSheet!$C$29=12,A282="AR"),"Q4","Q4A"))))</f>
        <v>Q4A</v>
      </c>
      <c r="D282" t="str">
        <f>CoverSheet!$C$15</f>
        <v/>
      </c>
      <c r="E282" t="s">
        <v>5895</v>
      </c>
      <c r="F282" t="s">
        <v>6388</v>
      </c>
      <c r="G282" t="s">
        <v>6389</v>
      </c>
      <c r="H282">
        <f>'Crypto Services'!H201</f>
        <v>0</v>
      </c>
      <c r="I282" t="str">
        <f>'Crypto Services'!$M$201</f>
        <v>G</v>
      </c>
    </row>
    <row r="283" spans="1:9" x14ac:dyDescent="0.35">
      <c r="A283" t="str">
        <f>IF(CoverSheet!$C$9="Annual Return","AR",IF(CoverSheet!$C$9="Interim Return","IR",IF(CoverSheet!$C$9="Audited Annual Return","AAR","")))</f>
        <v/>
      </c>
      <c r="B283" t="str">
        <f>CoverSheet!$G$7</f>
        <v>v:25-03-c</v>
      </c>
      <c r="C283" t="str">
        <f>IF(CoverSheet!$C$29=3,"Q1",IF(CoverSheet!$C$29=6,"Q2",IF(CoverSheet!$C$29=9,"Q3",IF(AND(CoverSheet!$C$29=12,A283="AR"),"Q4","Q4A"))))</f>
        <v>Q4A</v>
      </c>
      <c r="D283" t="str">
        <f>CoverSheet!$C$15</f>
        <v/>
      </c>
      <c r="E283" t="s">
        <v>5895</v>
      </c>
      <c r="F283" t="s">
        <v>6390</v>
      </c>
      <c r="G283" t="s">
        <v>6391</v>
      </c>
      <c r="H283">
        <f>'Crypto Services'!I201</f>
        <v>0</v>
      </c>
      <c r="I283" t="str">
        <f>'Crypto Services'!$M$201</f>
        <v>G</v>
      </c>
    </row>
    <row r="284" spans="1:9" x14ac:dyDescent="0.35">
      <c r="A284" t="str">
        <f>IF(CoverSheet!$C$9="Annual Return","AR",IF(CoverSheet!$C$9="Interim Return","IR",IF(CoverSheet!$C$9="Audited Annual Return","AAR","")))</f>
        <v/>
      </c>
      <c r="B284" t="str">
        <f>CoverSheet!$G$7</f>
        <v>v:25-03-c</v>
      </c>
      <c r="C284" t="str">
        <f>IF(CoverSheet!$C$29=3,"Q1",IF(CoverSheet!$C$29=6,"Q2",IF(CoverSheet!$C$29=9,"Q3",IF(AND(CoverSheet!$C$29=12,A284="AR"),"Q4","Q4A"))))</f>
        <v>Q4A</v>
      </c>
      <c r="D284" t="str">
        <f>CoverSheet!$C$15</f>
        <v/>
      </c>
      <c r="E284" t="s">
        <v>5895</v>
      </c>
      <c r="F284" t="s">
        <v>6392</v>
      </c>
      <c r="G284" t="s">
        <v>6393</v>
      </c>
      <c r="H284">
        <f>'Crypto Services'!J201</f>
        <v>0</v>
      </c>
      <c r="I284" t="str">
        <f>'Crypto Services'!$M$201</f>
        <v>G</v>
      </c>
    </row>
    <row r="285" spans="1:9" x14ac:dyDescent="0.35">
      <c r="A285" t="str">
        <f>IF(CoverSheet!$C$9="Annual Return","AR",IF(CoverSheet!$C$9="Interim Return","IR",IF(CoverSheet!$C$9="Audited Annual Return","AAR","")))</f>
        <v/>
      </c>
      <c r="B285" t="str">
        <f>CoverSheet!$G$7</f>
        <v>v:25-03-c</v>
      </c>
      <c r="C285" t="str">
        <f>IF(CoverSheet!$C$29=3,"Q1",IF(CoverSheet!$C$29=6,"Q2",IF(CoverSheet!$C$29=9,"Q3",IF(AND(CoverSheet!$C$29=12,A285="AR"),"Q4","Q4A"))))</f>
        <v>Q4A</v>
      </c>
      <c r="D285" t="str">
        <f>CoverSheet!$C$15</f>
        <v/>
      </c>
      <c r="E285" t="s">
        <v>5895</v>
      </c>
      <c r="F285" t="s">
        <v>6394</v>
      </c>
      <c r="G285" t="s">
        <v>6395</v>
      </c>
      <c r="H285">
        <f>'Crypto Services'!K201</f>
        <v>0</v>
      </c>
      <c r="I285" t="str">
        <f>'Crypto Services'!$M$201</f>
        <v>G</v>
      </c>
    </row>
    <row r="286" spans="1:9" s="381" customFormat="1" x14ac:dyDescent="0.35">
      <c r="A286" t="str">
        <f>IF(CoverSheet!$C$9="Annual Return","AR",IF(CoverSheet!$C$9="Interim Return","IR",IF(CoverSheet!$C$9="Audited Annual Return","AAR","")))</f>
        <v/>
      </c>
      <c r="B286" t="str">
        <f>CoverSheet!$G$7</f>
        <v>v:25-03-c</v>
      </c>
      <c r="C286" t="str">
        <f>IF(CoverSheet!$C$29=3,"Q1",IF(CoverSheet!$C$29=6,"Q2",IF(CoverSheet!$C$29=9,"Q3",IF(AND(CoverSheet!$C$29=12,A286="AR"),"Q4","Q4A"))))</f>
        <v>Q4A</v>
      </c>
      <c r="D286" t="str">
        <f>CoverSheet!$C$15</f>
        <v/>
      </c>
      <c r="E286" t="s">
        <v>5895</v>
      </c>
      <c r="F286" t="s">
        <v>6396</v>
      </c>
      <c r="G286" t="s">
        <v>6397</v>
      </c>
      <c r="H286">
        <f>'Crypto Services'!H202</f>
        <v>0</v>
      </c>
      <c r="I286"/>
    </row>
    <row r="287" spans="1:9" s="381" customFormat="1" x14ac:dyDescent="0.35">
      <c r="A287" t="str">
        <f>IF(CoverSheet!$C$9="Annual Return","AR",IF(CoverSheet!$C$9="Interim Return","IR",IF(CoverSheet!$C$9="Audited Annual Return","AAR","")))</f>
        <v/>
      </c>
      <c r="B287" t="str">
        <f>CoverSheet!$G$7</f>
        <v>v:25-03-c</v>
      </c>
      <c r="C287" t="str">
        <f>IF(CoverSheet!$C$29=3,"Q1",IF(CoverSheet!$C$29=6,"Q2",IF(CoverSheet!$C$29=9,"Q3",IF(AND(CoverSheet!$C$29=12,A287="AR"),"Q4","Q4A"))))</f>
        <v>Q4A</v>
      </c>
      <c r="D287" t="str">
        <f>CoverSheet!$C$15</f>
        <v/>
      </c>
      <c r="E287" t="s">
        <v>5895</v>
      </c>
      <c r="F287" t="s">
        <v>6398</v>
      </c>
      <c r="G287" t="s">
        <v>6399</v>
      </c>
      <c r="H287">
        <f>'Crypto Services'!I202</f>
        <v>0</v>
      </c>
      <c r="I287"/>
    </row>
    <row r="288" spans="1:9" s="381" customFormat="1" x14ac:dyDescent="0.35">
      <c r="A288" t="str">
        <f>IF(CoverSheet!$C$9="Annual Return","AR",IF(CoverSheet!$C$9="Interim Return","IR",IF(CoverSheet!$C$9="Audited Annual Return","AAR","")))</f>
        <v/>
      </c>
      <c r="B288" t="str">
        <f>CoverSheet!$G$7</f>
        <v>v:25-03-c</v>
      </c>
      <c r="C288" t="str">
        <f>IF(CoverSheet!$C$29=3,"Q1",IF(CoverSheet!$C$29=6,"Q2",IF(CoverSheet!$C$29=9,"Q3",IF(AND(CoverSheet!$C$29=12,A288="AR"),"Q4","Q4A"))))</f>
        <v>Q4A</v>
      </c>
      <c r="D288" t="str">
        <f>CoverSheet!$C$15</f>
        <v/>
      </c>
      <c r="E288" t="s">
        <v>5895</v>
      </c>
      <c r="F288" t="s">
        <v>6400</v>
      </c>
      <c r="G288" t="s">
        <v>6401</v>
      </c>
      <c r="H288">
        <f>'Crypto Services'!J202</f>
        <v>0</v>
      </c>
      <c r="I288"/>
    </row>
    <row r="289" spans="1:9" s="381" customFormat="1" x14ac:dyDescent="0.35">
      <c r="A289" t="str">
        <f>IF(CoverSheet!$C$9="Annual Return","AR",IF(CoverSheet!$C$9="Interim Return","IR",IF(CoverSheet!$C$9="Audited Annual Return","AAR","")))</f>
        <v/>
      </c>
      <c r="B289" t="str">
        <f>CoverSheet!$G$7</f>
        <v>v:25-03-c</v>
      </c>
      <c r="C289" t="str">
        <f>IF(CoverSheet!$C$29=3,"Q1",IF(CoverSheet!$C$29=6,"Q2",IF(CoverSheet!$C$29=9,"Q3",IF(AND(CoverSheet!$C$29=12,A289="AR"),"Q4","Q4A"))))</f>
        <v>Q4A</v>
      </c>
      <c r="D289" t="str">
        <f>CoverSheet!$C$15</f>
        <v/>
      </c>
      <c r="E289" t="s">
        <v>5895</v>
      </c>
      <c r="F289" t="s">
        <v>6402</v>
      </c>
      <c r="G289" t="s">
        <v>6403</v>
      </c>
      <c r="H289">
        <f>'Crypto Services'!K202</f>
        <v>0</v>
      </c>
      <c r="I289"/>
    </row>
    <row r="290" spans="1:9" x14ac:dyDescent="0.35">
      <c r="A290" t="str">
        <f>IF(CoverSheet!$C$9="Annual Return","AR",IF(CoverSheet!$C$9="Interim Return","IR",IF(CoverSheet!$C$9="Audited Annual Return","AAR","")))</f>
        <v/>
      </c>
      <c r="B290" t="str">
        <f>CoverSheet!$G$7</f>
        <v>v:25-03-c</v>
      </c>
      <c r="C290" t="str">
        <f>IF(CoverSheet!$C$29=3,"Q1",IF(CoverSheet!$C$29=6,"Q2",IF(CoverSheet!$C$29=9,"Q3",IF(AND(CoverSheet!$C$29=12,A290="AR"),"Q4","Q4A"))))</f>
        <v>Q4A</v>
      </c>
      <c r="D290" t="str">
        <f>CoverSheet!$C$15</f>
        <v/>
      </c>
      <c r="E290" t="s">
        <v>5895</v>
      </c>
      <c r="F290" t="s">
        <v>5871</v>
      </c>
      <c r="G290" t="s">
        <v>6404</v>
      </c>
      <c r="I290" t="str">
        <f>'Crypto Services'!M216</f>
        <v>G</v>
      </c>
    </row>
    <row r="291" spans="1:9" x14ac:dyDescent="0.35">
      <c r="A291" t="str">
        <f>IF(CoverSheet!$C$9="Annual Return","AR",IF(CoverSheet!$C$9="Interim Return","IR",IF(CoverSheet!$C$9="Audited Annual Return","AAR","")))</f>
        <v/>
      </c>
      <c r="B291" t="str">
        <f>CoverSheet!$G$7</f>
        <v>v:25-03-c</v>
      </c>
      <c r="C291" t="str">
        <f>IF(CoverSheet!$C$29=3,"Q1",IF(CoverSheet!$C$29=6,"Q2",IF(CoverSheet!$C$29=9,"Q3",IF(AND(CoverSheet!$C$29=12,A291="AR"),"Q4","Q4A"))))</f>
        <v>Q4A</v>
      </c>
      <c r="D291" t="str">
        <f>CoverSheet!$C$15</f>
        <v/>
      </c>
      <c r="E291" t="s">
        <v>5895</v>
      </c>
      <c r="F291" t="s">
        <v>6405</v>
      </c>
      <c r="G291" t="s">
        <v>6406</v>
      </c>
      <c r="H291">
        <f>'Crypto Services'!F210</f>
        <v>0</v>
      </c>
    </row>
    <row r="292" spans="1:9" x14ac:dyDescent="0.35">
      <c r="A292" t="str">
        <f>IF(CoverSheet!$C$9="Annual Return","AR",IF(CoverSheet!$C$9="Interim Return","IR",IF(CoverSheet!$C$9="Audited Annual Return","AAR","")))</f>
        <v/>
      </c>
      <c r="B292" t="str">
        <f>CoverSheet!$G$7</f>
        <v>v:25-03-c</v>
      </c>
      <c r="C292" t="str">
        <f>IF(CoverSheet!$C$29=3,"Q1",IF(CoverSheet!$C$29=6,"Q2",IF(CoverSheet!$C$29=9,"Q3",IF(AND(CoverSheet!$C$29=12,A292="AR"),"Q4","Q4A"))))</f>
        <v>Q4A</v>
      </c>
      <c r="D292" t="str">
        <f>CoverSheet!$C$15</f>
        <v/>
      </c>
      <c r="E292" t="s">
        <v>5895</v>
      </c>
      <c r="F292" t="s">
        <v>6407</v>
      </c>
      <c r="G292" t="s">
        <v>6408</v>
      </c>
      <c r="H292">
        <f>'Crypto Services'!G210</f>
        <v>0</v>
      </c>
    </row>
    <row r="293" spans="1:9" x14ac:dyDescent="0.35">
      <c r="A293" t="str">
        <f>IF(CoverSheet!$C$9="Annual Return","AR",IF(CoverSheet!$C$9="Interim Return","IR",IF(CoverSheet!$C$9="Audited Annual Return","AAR","")))</f>
        <v/>
      </c>
      <c r="B293" t="str">
        <f>CoverSheet!$G$7</f>
        <v>v:25-03-c</v>
      </c>
      <c r="C293" t="str">
        <f>IF(CoverSheet!$C$29=3,"Q1",IF(CoverSheet!$C$29=6,"Q2",IF(CoverSheet!$C$29=9,"Q3",IF(AND(CoverSheet!$C$29=12,A293="AR"),"Q4","Q4A"))))</f>
        <v>Q4A</v>
      </c>
      <c r="D293" t="str">
        <f>CoverSheet!$C$15</f>
        <v/>
      </c>
      <c r="E293" t="s">
        <v>5895</v>
      </c>
      <c r="F293" t="s">
        <v>6409</v>
      </c>
      <c r="G293" t="s">
        <v>6410</v>
      </c>
      <c r="H293">
        <f>'Crypto Services'!H210</f>
        <v>0</v>
      </c>
    </row>
    <row r="294" spans="1:9" x14ac:dyDescent="0.35">
      <c r="A294" t="str">
        <f>IF(CoverSheet!$C$9="Annual Return","AR",IF(CoverSheet!$C$9="Interim Return","IR",IF(CoverSheet!$C$9="Audited Annual Return","AAR","")))</f>
        <v/>
      </c>
      <c r="B294" t="str">
        <f>CoverSheet!$G$7</f>
        <v>v:25-03-c</v>
      </c>
      <c r="C294" t="str">
        <f>IF(CoverSheet!$C$29=3,"Q1",IF(CoverSheet!$C$29=6,"Q2",IF(CoverSheet!$C$29=9,"Q3",IF(AND(CoverSheet!$C$29=12,A294="AR"),"Q4","Q4A"))))</f>
        <v>Q4A</v>
      </c>
      <c r="D294" t="str">
        <f>CoverSheet!$C$15</f>
        <v/>
      </c>
      <c r="E294" t="s">
        <v>5895</v>
      </c>
      <c r="F294" t="s">
        <v>6411</v>
      </c>
      <c r="G294" t="s">
        <v>6412</v>
      </c>
      <c r="H294">
        <f>'Crypto Services'!I210</f>
        <v>0</v>
      </c>
    </row>
    <row r="295" spans="1:9" x14ac:dyDescent="0.35">
      <c r="A295" t="str">
        <f>IF(CoverSheet!$C$9="Annual Return","AR",IF(CoverSheet!$C$9="Interim Return","IR",IF(CoverSheet!$C$9="Audited Annual Return","AAR","")))</f>
        <v/>
      </c>
      <c r="B295" t="str">
        <f>CoverSheet!$G$7</f>
        <v>v:25-03-c</v>
      </c>
      <c r="C295" t="str">
        <f>IF(CoverSheet!$C$29=3,"Q1",IF(CoverSheet!$C$29=6,"Q2",IF(CoverSheet!$C$29=9,"Q3",IF(AND(CoverSheet!$C$29=12,A295="AR"),"Q4","Q4A"))))</f>
        <v>Q4A</v>
      </c>
      <c r="D295" t="str">
        <f>CoverSheet!$C$15</f>
        <v/>
      </c>
      <c r="E295" t="s">
        <v>5895</v>
      </c>
      <c r="F295" t="s">
        <v>6413</v>
      </c>
      <c r="G295" t="s">
        <v>6414</v>
      </c>
      <c r="H295">
        <f>'Crypto Services'!J210</f>
        <v>0</v>
      </c>
    </row>
    <row r="296" spans="1:9" x14ac:dyDescent="0.35">
      <c r="A296" t="str">
        <f>IF(CoverSheet!$C$9="Annual Return","AR",IF(CoverSheet!$C$9="Interim Return","IR",IF(CoverSheet!$C$9="Audited Annual Return","AAR","")))</f>
        <v/>
      </c>
      <c r="B296" t="str">
        <f>CoverSheet!$G$7</f>
        <v>v:25-03-c</v>
      </c>
      <c r="C296" t="str">
        <f>IF(CoverSheet!$C$29=3,"Q1",IF(CoverSheet!$C$29=6,"Q2",IF(CoverSheet!$C$29=9,"Q3",IF(AND(CoverSheet!$C$29=12,A296="AR"),"Q4","Q4A"))))</f>
        <v>Q4A</v>
      </c>
      <c r="D296" t="str">
        <f>CoverSheet!$C$15</f>
        <v/>
      </c>
      <c r="E296" t="s">
        <v>5895</v>
      </c>
      <c r="F296" t="s">
        <v>6415</v>
      </c>
      <c r="G296" t="s">
        <v>6416</v>
      </c>
      <c r="H296">
        <f>'Crypto Services'!K210</f>
        <v>0</v>
      </c>
    </row>
    <row r="297" spans="1:9" x14ac:dyDescent="0.35">
      <c r="A297" t="str">
        <f>IF(CoverSheet!$C$9="Annual Return","AR",IF(CoverSheet!$C$9="Interim Return","IR",IF(CoverSheet!$C$9="Audited Annual Return","AAR","")))</f>
        <v/>
      </c>
      <c r="B297" t="str">
        <f>CoverSheet!$G$7</f>
        <v>v:25-03-c</v>
      </c>
      <c r="C297" t="str">
        <f>IF(CoverSheet!$C$29=3,"Q1",IF(CoverSheet!$C$29=6,"Q2",IF(CoverSheet!$C$29=9,"Q3",IF(AND(CoverSheet!$C$29=12,A297="AR"),"Q4","Q4A"))))</f>
        <v>Q4A</v>
      </c>
      <c r="D297" t="str">
        <f>CoverSheet!$C$15</f>
        <v/>
      </c>
      <c r="E297" t="s">
        <v>5895</v>
      </c>
      <c r="F297" t="s">
        <v>6417</v>
      </c>
      <c r="G297" t="s">
        <v>6418</v>
      </c>
      <c r="H297">
        <f>'Crypto Services'!L210</f>
        <v>0</v>
      </c>
    </row>
    <row r="298" spans="1:9" x14ac:dyDescent="0.35">
      <c r="A298" t="str">
        <f>IF(CoverSheet!$C$9="Annual Return","AR",IF(CoverSheet!$C$9="Interim Return","IR",IF(CoverSheet!$C$9="Audited Annual Return","AAR","")))</f>
        <v/>
      </c>
      <c r="B298" t="str">
        <f>CoverSheet!$G$7</f>
        <v>v:25-03-c</v>
      </c>
      <c r="C298" t="str">
        <f>IF(CoverSheet!$C$29=3,"Q1",IF(CoverSheet!$C$29=6,"Q2",IF(CoverSheet!$C$29=9,"Q3",IF(AND(CoverSheet!$C$29=12,A298="AR"),"Q4","Q4A"))))</f>
        <v>Q4A</v>
      </c>
      <c r="D298" t="str">
        <f>CoverSheet!$C$15</f>
        <v/>
      </c>
      <c r="E298" t="s">
        <v>5895</v>
      </c>
      <c r="F298" t="s">
        <v>6419</v>
      </c>
      <c r="G298" t="s">
        <v>6420</v>
      </c>
      <c r="H298">
        <f>'Crypto Services'!F212</f>
        <v>0</v>
      </c>
    </row>
    <row r="299" spans="1:9" x14ac:dyDescent="0.35">
      <c r="A299" t="str">
        <f>IF(CoverSheet!$C$9="Annual Return","AR",IF(CoverSheet!$C$9="Interim Return","IR",IF(CoverSheet!$C$9="Audited Annual Return","AAR","")))</f>
        <v/>
      </c>
      <c r="B299" t="str">
        <f>CoverSheet!$G$7</f>
        <v>v:25-03-c</v>
      </c>
      <c r="C299" t="str">
        <f>IF(CoverSheet!$C$29=3,"Q1",IF(CoverSheet!$C$29=6,"Q2",IF(CoverSheet!$C$29=9,"Q3",IF(AND(CoverSheet!$C$29=12,A299="AR"),"Q4","Q4A"))))</f>
        <v>Q4A</v>
      </c>
      <c r="D299" t="str">
        <f>CoverSheet!$C$15</f>
        <v/>
      </c>
      <c r="E299" t="s">
        <v>5895</v>
      </c>
      <c r="F299" t="s">
        <v>6421</v>
      </c>
      <c r="G299" t="s">
        <v>6422</v>
      </c>
      <c r="H299">
        <f>'Crypto Services'!G212</f>
        <v>0</v>
      </c>
    </row>
    <row r="300" spans="1:9" x14ac:dyDescent="0.35">
      <c r="A300" t="str">
        <f>IF(CoverSheet!$C$9="Annual Return","AR",IF(CoverSheet!$C$9="Interim Return","IR",IF(CoverSheet!$C$9="Audited Annual Return","AAR","")))</f>
        <v/>
      </c>
      <c r="B300" t="str">
        <f>CoverSheet!$G$7</f>
        <v>v:25-03-c</v>
      </c>
      <c r="C300" t="str">
        <f>IF(CoverSheet!$C$29=3,"Q1",IF(CoverSheet!$C$29=6,"Q2",IF(CoverSheet!$C$29=9,"Q3",IF(AND(CoverSheet!$C$29=12,A300="AR"),"Q4","Q4A"))))</f>
        <v>Q4A</v>
      </c>
      <c r="D300" t="str">
        <f>CoverSheet!$C$15</f>
        <v/>
      </c>
      <c r="E300" t="s">
        <v>5895</v>
      </c>
      <c r="F300" t="s">
        <v>6423</v>
      </c>
      <c r="G300" t="s">
        <v>6424</v>
      </c>
      <c r="H300">
        <f>'Crypto Services'!H212</f>
        <v>0</v>
      </c>
    </row>
    <row r="301" spans="1:9" x14ac:dyDescent="0.35">
      <c r="A301" t="str">
        <f>IF(CoverSheet!$C$9="Annual Return","AR",IF(CoverSheet!$C$9="Interim Return","IR",IF(CoverSheet!$C$9="Audited Annual Return","AAR","")))</f>
        <v/>
      </c>
      <c r="B301" t="str">
        <f>CoverSheet!$G$7</f>
        <v>v:25-03-c</v>
      </c>
      <c r="C301" t="str">
        <f>IF(CoverSheet!$C$29=3,"Q1",IF(CoverSheet!$C$29=6,"Q2",IF(CoverSheet!$C$29=9,"Q3",IF(AND(CoverSheet!$C$29=12,A301="AR"),"Q4","Q4A"))))</f>
        <v>Q4A</v>
      </c>
      <c r="D301" t="str">
        <f>CoverSheet!$C$15</f>
        <v/>
      </c>
      <c r="E301" t="s">
        <v>5895</v>
      </c>
      <c r="F301" t="s">
        <v>6425</v>
      </c>
      <c r="G301" t="s">
        <v>6426</v>
      </c>
      <c r="H301">
        <f>'Crypto Services'!I212</f>
        <v>0</v>
      </c>
    </row>
    <row r="302" spans="1:9" x14ac:dyDescent="0.35">
      <c r="A302" t="str">
        <f>IF(CoverSheet!$C$9="Annual Return","AR",IF(CoverSheet!$C$9="Interim Return","IR",IF(CoverSheet!$C$9="Audited Annual Return","AAR","")))</f>
        <v/>
      </c>
      <c r="B302" t="str">
        <f>CoverSheet!$G$7</f>
        <v>v:25-03-c</v>
      </c>
      <c r="C302" t="str">
        <f>IF(CoverSheet!$C$29=3,"Q1",IF(CoverSheet!$C$29=6,"Q2",IF(CoverSheet!$C$29=9,"Q3",IF(AND(CoverSheet!$C$29=12,A302="AR"),"Q4","Q4A"))))</f>
        <v>Q4A</v>
      </c>
      <c r="D302" t="str">
        <f>CoverSheet!$C$15</f>
        <v/>
      </c>
      <c r="E302" t="s">
        <v>5895</v>
      </c>
      <c r="F302" t="s">
        <v>6427</v>
      </c>
      <c r="G302" t="s">
        <v>6428</v>
      </c>
      <c r="H302">
        <f>'Crypto Services'!J212</f>
        <v>0</v>
      </c>
    </row>
    <row r="303" spans="1:9" x14ac:dyDescent="0.35">
      <c r="A303" t="str">
        <f>IF(CoverSheet!$C$9="Annual Return","AR",IF(CoverSheet!$C$9="Interim Return","IR",IF(CoverSheet!$C$9="Audited Annual Return","AAR","")))</f>
        <v/>
      </c>
      <c r="B303" t="str">
        <f>CoverSheet!$G$7</f>
        <v>v:25-03-c</v>
      </c>
      <c r="C303" t="str">
        <f>IF(CoverSheet!$C$29=3,"Q1",IF(CoverSheet!$C$29=6,"Q2",IF(CoverSheet!$C$29=9,"Q3",IF(AND(CoverSheet!$C$29=12,A303="AR"),"Q4","Q4A"))))</f>
        <v>Q4A</v>
      </c>
      <c r="D303" t="str">
        <f>CoverSheet!$C$15</f>
        <v/>
      </c>
      <c r="E303" t="s">
        <v>5895</v>
      </c>
      <c r="F303" t="s">
        <v>6429</v>
      </c>
      <c r="G303" t="s">
        <v>6430</v>
      </c>
      <c r="H303">
        <f>'Crypto Services'!K212</f>
        <v>0</v>
      </c>
    </row>
    <row r="304" spans="1:9" x14ac:dyDescent="0.35">
      <c r="A304" t="str">
        <f>IF(CoverSheet!$C$9="Annual Return","AR",IF(CoverSheet!$C$9="Interim Return","IR",IF(CoverSheet!$C$9="Audited Annual Return","AAR","")))</f>
        <v/>
      </c>
      <c r="B304" t="str">
        <f>CoverSheet!$G$7</f>
        <v>v:25-03-c</v>
      </c>
      <c r="C304" t="str">
        <f>IF(CoverSheet!$C$29=3,"Q1",IF(CoverSheet!$C$29=6,"Q2",IF(CoverSheet!$C$29=9,"Q3",IF(AND(CoverSheet!$C$29=12,A304="AR"),"Q4","Q4A"))))</f>
        <v>Q4A</v>
      </c>
      <c r="D304" t="str">
        <f>CoverSheet!$C$15</f>
        <v/>
      </c>
      <c r="E304" t="s">
        <v>5895</v>
      </c>
      <c r="F304" t="s">
        <v>6431</v>
      </c>
      <c r="G304" t="s">
        <v>6432</v>
      </c>
      <c r="H304">
        <f>'Crypto Services'!L212</f>
        <v>0</v>
      </c>
    </row>
    <row r="305" spans="1:8" x14ac:dyDescent="0.35">
      <c r="A305" t="str">
        <f>IF(CoverSheet!$C$9="Annual Return","AR",IF(CoverSheet!$C$9="Interim Return","IR",IF(CoverSheet!$C$9="Audited Annual Return","AAR","")))</f>
        <v/>
      </c>
      <c r="B305" t="str">
        <f>CoverSheet!$G$7</f>
        <v>v:25-03-c</v>
      </c>
      <c r="C305" t="str">
        <f>IF(CoverSheet!$C$29=3,"Q1",IF(CoverSheet!$C$29=6,"Q2",IF(CoverSheet!$C$29=9,"Q3",IF(AND(CoverSheet!$C$29=12,A305="AR"),"Q4","Q4A"))))</f>
        <v>Q4A</v>
      </c>
      <c r="D305" t="str">
        <f>CoverSheet!$C$15</f>
        <v/>
      </c>
      <c r="E305" t="s">
        <v>5895</v>
      </c>
      <c r="F305" t="s">
        <v>6433</v>
      </c>
      <c r="G305" t="s">
        <v>6434</v>
      </c>
      <c r="H305">
        <f>'Crypto Services'!F213</f>
        <v>0</v>
      </c>
    </row>
    <row r="306" spans="1:8" x14ac:dyDescent="0.35">
      <c r="A306" t="str">
        <f>IF(CoverSheet!$C$9="Annual Return","AR",IF(CoverSheet!$C$9="Interim Return","IR",IF(CoverSheet!$C$9="Audited Annual Return","AAR","")))</f>
        <v/>
      </c>
      <c r="B306" t="str">
        <f>CoverSheet!$G$7</f>
        <v>v:25-03-c</v>
      </c>
      <c r="C306" t="str">
        <f>IF(CoverSheet!$C$29=3,"Q1",IF(CoverSheet!$C$29=6,"Q2",IF(CoverSheet!$C$29=9,"Q3",IF(AND(CoverSheet!$C$29=12,A306="AR"),"Q4","Q4A"))))</f>
        <v>Q4A</v>
      </c>
      <c r="D306" t="str">
        <f>CoverSheet!$C$15</f>
        <v/>
      </c>
      <c r="E306" t="s">
        <v>5895</v>
      </c>
      <c r="F306" t="s">
        <v>6435</v>
      </c>
      <c r="G306" t="s">
        <v>6436</v>
      </c>
      <c r="H306">
        <f>'Crypto Services'!G213</f>
        <v>0</v>
      </c>
    </row>
    <row r="307" spans="1:8" x14ac:dyDescent="0.35">
      <c r="A307" t="str">
        <f>IF(CoverSheet!$C$9="Annual Return","AR",IF(CoverSheet!$C$9="Interim Return","IR",IF(CoverSheet!$C$9="Audited Annual Return","AAR","")))</f>
        <v/>
      </c>
      <c r="B307" t="str">
        <f>CoverSheet!$G$7</f>
        <v>v:25-03-c</v>
      </c>
      <c r="C307" t="str">
        <f>IF(CoverSheet!$C$29=3,"Q1",IF(CoverSheet!$C$29=6,"Q2",IF(CoverSheet!$C$29=9,"Q3",IF(AND(CoverSheet!$C$29=12,A307="AR"),"Q4","Q4A"))))</f>
        <v>Q4A</v>
      </c>
      <c r="D307" t="str">
        <f>CoverSheet!$C$15</f>
        <v/>
      </c>
      <c r="E307" t="s">
        <v>5895</v>
      </c>
      <c r="F307" t="s">
        <v>6437</v>
      </c>
      <c r="G307" t="s">
        <v>6438</v>
      </c>
      <c r="H307">
        <f>'Crypto Services'!H213</f>
        <v>0</v>
      </c>
    </row>
    <row r="308" spans="1:8" x14ac:dyDescent="0.35">
      <c r="A308" t="str">
        <f>IF(CoverSheet!$C$9="Annual Return","AR",IF(CoverSheet!$C$9="Interim Return","IR",IF(CoverSheet!$C$9="Audited Annual Return","AAR","")))</f>
        <v/>
      </c>
      <c r="B308" t="str">
        <f>CoverSheet!$G$7</f>
        <v>v:25-03-c</v>
      </c>
      <c r="C308" t="str">
        <f>IF(CoverSheet!$C$29=3,"Q1",IF(CoverSheet!$C$29=6,"Q2",IF(CoverSheet!$C$29=9,"Q3",IF(AND(CoverSheet!$C$29=12,A308="AR"),"Q4","Q4A"))))</f>
        <v>Q4A</v>
      </c>
      <c r="D308" t="str">
        <f>CoverSheet!$C$15</f>
        <v/>
      </c>
      <c r="E308" t="s">
        <v>5895</v>
      </c>
      <c r="F308" t="s">
        <v>6439</v>
      </c>
      <c r="G308" t="s">
        <v>6440</v>
      </c>
      <c r="H308">
        <f>'Crypto Services'!I213</f>
        <v>0</v>
      </c>
    </row>
    <row r="309" spans="1:8" x14ac:dyDescent="0.35">
      <c r="A309" t="str">
        <f>IF(CoverSheet!$C$9="Annual Return","AR",IF(CoverSheet!$C$9="Interim Return","IR",IF(CoverSheet!$C$9="Audited Annual Return","AAR","")))</f>
        <v/>
      </c>
      <c r="B309" t="str">
        <f>CoverSheet!$G$7</f>
        <v>v:25-03-c</v>
      </c>
      <c r="C309" t="str">
        <f>IF(CoverSheet!$C$29=3,"Q1",IF(CoverSheet!$C$29=6,"Q2",IF(CoverSheet!$C$29=9,"Q3",IF(AND(CoverSheet!$C$29=12,A309="AR"),"Q4","Q4A"))))</f>
        <v>Q4A</v>
      </c>
      <c r="D309" t="str">
        <f>CoverSheet!$C$15</f>
        <v/>
      </c>
      <c r="E309" t="s">
        <v>5895</v>
      </c>
      <c r="F309" t="s">
        <v>6441</v>
      </c>
      <c r="G309" t="s">
        <v>6442</v>
      </c>
      <c r="H309">
        <f>'Crypto Services'!J213</f>
        <v>0</v>
      </c>
    </row>
    <row r="310" spans="1:8" x14ac:dyDescent="0.35">
      <c r="A310" t="str">
        <f>IF(CoverSheet!$C$9="Annual Return","AR",IF(CoverSheet!$C$9="Interim Return","IR",IF(CoverSheet!$C$9="Audited Annual Return","AAR","")))</f>
        <v/>
      </c>
      <c r="B310" t="str">
        <f>CoverSheet!$G$7</f>
        <v>v:25-03-c</v>
      </c>
      <c r="C310" t="str">
        <f>IF(CoverSheet!$C$29=3,"Q1",IF(CoverSheet!$C$29=6,"Q2",IF(CoverSheet!$C$29=9,"Q3",IF(AND(CoverSheet!$C$29=12,A310="AR"),"Q4","Q4A"))))</f>
        <v>Q4A</v>
      </c>
      <c r="D310" t="str">
        <f>CoverSheet!$C$15</f>
        <v/>
      </c>
      <c r="E310" t="s">
        <v>5895</v>
      </c>
      <c r="F310" t="s">
        <v>6443</v>
      </c>
      <c r="G310" t="s">
        <v>6444</v>
      </c>
      <c r="H310">
        <f>'Crypto Services'!K213</f>
        <v>0</v>
      </c>
    </row>
    <row r="311" spans="1:8" x14ac:dyDescent="0.35">
      <c r="A311" t="str">
        <f>IF(CoverSheet!$C$9="Annual Return","AR",IF(CoverSheet!$C$9="Interim Return","IR",IF(CoverSheet!$C$9="Audited Annual Return","AAR","")))</f>
        <v/>
      </c>
      <c r="B311" t="str">
        <f>CoverSheet!$G$7</f>
        <v>v:25-03-c</v>
      </c>
      <c r="C311" t="str">
        <f>IF(CoverSheet!$C$29=3,"Q1",IF(CoverSheet!$C$29=6,"Q2",IF(CoverSheet!$C$29=9,"Q3",IF(AND(CoverSheet!$C$29=12,A311="AR"),"Q4","Q4A"))))</f>
        <v>Q4A</v>
      </c>
      <c r="D311" t="str">
        <f>CoverSheet!$C$15</f>
        <v/>
      </c>
      <c r="E311" t="s">
        <v>5895</v>
      </c>
      <c r="F311" t="s">
        <v>6445</v>
      </c>
      <c r="G311" t="s">
        <v>6446</v>
      </c>
      <c r="H311">
        <f>'Crypto Services'!L213</f>
        <v>0</v>
      </c>
    </row>
    <row r="312" spans="1:8" x14ac:dyDescent="0.35">
      <c r="A312" t="str">
        <f>IF(CoverSheet!$C$9="Annual Return","AR",IF(CoverSheet!$C$9="Interim Return","IR",IF(CoverSheet!$C$9="Audited Annual Return","AAR","")))</f>
        <v/>
      </c>
      <c r="B312" t="str">
        <f>CoverSheet!$G$7</f>
        <v>v:25-03-c</v>
      </c>
      <c r="C312" t="str">
        <f>IF(CoverSheet!$C$29=3,"Q1",IF(CoverSheet!$C$29=6,"Q2",IF(CoverSheet!$C$29=9,"Q3",IF(AND(CoverSheet!$C$29=12,A312="AR"),"Q4","Q4A"))))</f>
        <v>Q4A</v>
      </c>
      <c r="D312" t="str">
        <f>CoverSheet!$C$15</f>
        <v/>
      </c>
      <c r="E312" t="s">
        <v>5895</v>
      </c>
      <c r="F312" t="s">
        <v>6447</v>
      </c>
      <c r="G312" t="s">
        <v>6448</v>
      </c>
      <c r="H312">
        <f>'Crypto Services'!F214</f>
        <v>0</v>
      </c>
    </row>
    <row r="313" spans="1:8" x14ac:dyDescent="0.35">
      <c r="A313" t="str">
        <f>IF(CoverSheet!$C$9="Annual Return","AR",IF(CoverSheet!$C$9="Interim Return","IR",IF(CoverSheet!$C$9="Audited Annual Return","AAR","")))</f>
        <v/>
      </c>
      <c r="B313" t="str">
        <f>CoverSheet!$G$7</f>
        <v>v:25-03-c</v>
      </c>
      <c r="C313" t="str">
        <f>IF(CoverSheet!$C$29=3,"Q1",IF(CoverSheet!$C$29=6,"Q2",IF(CoverSheet!$C$29=9,"Q3",IF(AND(CoverSheet!$C$29=12,A313="AR"),"Q4","Q4A"))))</f>
        <v>Q4A</v>
      </c>
      <c r="D313" t="str">
        <f>CoverSheet!$C$15</f>
        <v/>
      </c>
      <c r="E313" t="s">
        <v>5895</v>
      </c>
      <c r="F313" t="s">
        <v>6449</v>
      </c>
      <c r="G313" t="s">
        <v>6450</v>
      </c>
      <c r="H313">
        <f>'Crypto Services'!G214</f>
        <v>0</v>
      </c>
    </row>
    <row r="314" spans="1:8" x14ac:dyDescent="0.35">
      <c r="A314" t="str">
        <f>IF(CoverSheet!$C$9="Annual Return","AR",IF(CoverSheet!$C$9="Interim Return","IR",IF(CoverSheet!$C$9="Audited Annual Return","AAR","")))</f>
        <v/>
      </c>
      <c r="B314" t="str">
        <f>CoverSheet!$G$7</f>
        <v>v:25-03-c</v>
      </c>
      <c r="C314" t="str">
        <f>IF(CoverSheet!$C$29=3,"Q1",IF(CoverSheet!$C$29=6,"Q2",IF(CoverSheet!$C$29=9,"Q3",IF(AND(CoverSheet!$C$29=12,A314="AR"),"Q4","Q4A"))))</f>
        <v>Q4A</v>
      </c>
      <c r="D314" t="str">
        <f>CoverSheet!$C$15</f>
        <v/>
      </c>
      <c r="E314" t="s">
        <v>5895</v>
      </c>
      <c r="F314" t="s">
        <v>6451</v>
      </c>
      <c r="G314" t="s">
        <v>6452</v>
      </c>
      <c r="H314">
        <f>'Crypto Services'!H214</f>
        <v>0</v>
      </c>
    </row>
    <row r="315" spans="1:8" x14ac:dyDescent="0.35">
      <c r="A315" t="str">
        <f>IF(CoverSheet!$C$9="Annual Return","AR",IF(CoverSheet!$C$9="Interim Return","IR",IF(CoverSheet!$C$9="Audited Annual Return","AAR","")))</f>
        <v/>
      </c>
      <c r="B315" t="str">
        <f>CoverSheet!$G$7</f>
        <v>v:25-03-c</v>
      </c>
      <c r="C315" t="str">
        <f>IF(CoverSheet!$C$29=3,"Q1",IF(CoverSheet!$C$29=6,"Q2",IF(CoverSheet!$C$29=9,"Q3",IF(AND(CoverSheet!$C$29=12,A315="AR"),"Q4","Q4A"))))</f>
        <v>Q4A</v>
      </c>
      <c r="D315" t="str">
        <f>CoverSheet!$C$15</f>
        <v/>
      </c>
      <c r="E315" t="s">
        <v>5895</v>
      </c>
      <c r="F315" t="s">
        <v>6453</v>
      </c>
      <c r="G315" t="s">
        <v>6454</v>
      </c>
      <c r="H315">
        <f>'Crypto Services'!I214</f>
        <v>0</v>
      </c>
    </row>
    <row r="316" spans="1:8" x14ac:dyDescent="0.35">
      <c r="A316" t="str">
        <f>IF(CoverSheet!$C$9="Annual Return","AR",IF(CoverSheet!$C$9="Interim Return","IR",IF(CoverSheet!$C$9="Audited Annual Return","AAR","")))</f>
        <v/>
      </c>
      <c r="B316" t="str">
        <f>CoverSheet!$G$7</f>
        <v>v:25-03-c</v>
      </c>
      <c r="C316" t="str">
        <f>IF(CoverSheet!$C$29=3,"Q1",IF(CoverSheet!$C$29=6,"Q2",IF(CoverSheet!$C$29=9,"Q3",IF(AND(CoverSheet!$C$29=12,A316="AR"),"Q4","Q4A"))))</f>
        <v>Q4A</v>
      </c>
      <c r="D316" t="str">
        <f>CoverSheet!$C$15</f>
        <v/>
      </c>
      <c r="E316" t="s">
        <v>5895</v>
      </c>
      <c r="F316" t="s">
        <v>6455</v>
      </c>
      <c r="G316" t="s">
        <v>6456</v>
      </c>
      <c r="H316">
        <f>'Crypto Services'!J214</f>
        <v>0</v>
      </c>
    </row>
    <row r="317" spans="1:8" x14ac:dyDescent="0.35">
      <c r="A317" t="str">
        <f>IF(CoverSheet!$C$9="Annual Return","AR",IF(CoverSheet!$C$9="Interim Return","IR",IF(CoverSheet!$C$9="Audited Annual Return","AAR","")))</f>
        <v/>
      </c>
      <c r="B317" t="str">
        <f>CoverSheet!$G$7</f>
        <v>v:25-03-c</v>
      </c>
      <c r="C317" t="str">
        <f>IF(CoverSheet!$C$29=3,"Q1",IF(CoverSheet!$C$29=6,"Q2",IF(CoverSheet!$C$29=9,"Q3",IF(AND(CoverSheet!$C$29=12,A317="AR"),"Q4","Q4A"))))</f>
        <v>Q4A</v>
      </c>
      <c r="D317" t="str">
        <f>CoverSheet!$C$15</f>
        <v/>
      </c>
      <c r="E317" t="s">
        <v>5895</v>
      </c>
      <c r="F317" t="s">
        <v>6457</v>
      </c>
      <c r="G317" t="s">
        <v>6458</v>
      </c>
      <c r="H317">
        <f>'Crypto Services'!K214</f>
        <v>0</v>
      </c>
    </row>
    <row r="318" spans="1:8" x14ac:dyDescent="0.35">
      <c r="A318" t="str">
        <f>IF(CoverSheet!$C$9="Annual Return","AR",IF(CoverSheet!$C$9="Interim Return","IR",IF(CoverSheet!$C$9="Audited Annual Return","AAR","")))</f>
        <v/>
      </c>
      <c r="B318" t="str">
        <f>CoverSheet!$G$7</f>
        <v>v:25-03-c</v>
      </c>
      <c r="C318" t="str">
        <f>IF(CoverSheet!$C$29=3,"Q1",IF(CoverSheet!$C$29=6,"Q2",IF(CoverSheet!$C$29=9,"Q3",IF(AND(CoverSheet!$C$29=12,A318="AR"),"Q4","Q4A"))))</f>
        <v>Q4A</v>
      </c>
      <c r="D318" t="str">
        <f>CoverSheet!$C$15</f>
        <v/>
      </c>
      <c r="E318" t="s">
        <v>5895</v>
      </c>
      <c r="F318" t="s">
        <v>6459</v>
      </c>
      <c r="G318" t="s">
        <v>6460</v>
      </c>
      <c r="H318">
        <f>'Crypto Services'!L214</f>
        <v>0</v>
      </c>
    </row>
    <row r="319" spans="1:8" x14ac:dyDescent="0.35">
      <c r="A319" t="str">
        <f>IF(CoverSheet!$C$9="Annual Return","AR",IF(CoverSheet!$C$9="Interim Return","IR",IF(CoverSheet!$C$9="Audited Annual Return","AAR","")))</f>
        <v/>
      </c>
      <c r="B319" t="str">
        <f>CoverSheet!$G$7</f>
        <v>v:25-03-c</v>
      </c>
      <c r="C319" t="str">
        <f>IF(CoverSheet!$C$29=3,"Q1",IF(CoverSheet!$C$29=6,"Q2",IF(CoverSheet!$C$29=9,"Q3",IF(AND(CoverSheet!$C$29=12,A319="AR"),"Q4","Q4A"))))</f>
        <v>Q4A</v>
      </c>
      <c r="D319" t="str">
        <f>CoverSheet!$C$15</f>
        <v/>
      </c>
      <c r="E319" t="s">
        <v>5895</v>
      </c>
      <c r="F319" t="s">
        <v>6461</v>
      </c>
      <c r="G319" t="s">
        <v>6462</v>
      </c>
      <c r="H319">
        <f>'Crypto Services'!F215</f>
        <v>0</v>
      </c>
    </row>
    <row r="320" spans="1:8" x14ac:dyDescent="0.35">
      <c r="A320" t="str">
        <f>IF(CoverSheet!$C$9="Annual Return","AR",IF(CoverSheet!$C$9="Interim Return","IR",IF(CoverSheet!$C$9="Audited Annual Return","AAR","")))</f>
        <v/>
      </c>
      <c r="B320" t="str">
        <f>CoverSheet!$G$7</f>
        <v>v:25-03-c</v>
      </c>
      <c r="C320" t="str">
        <f>IF(CoverSheet!$C$29=3,"Q1",IF(CoverSheet!$C$29=6,"Q2",IF(CoverSheet!$C$29=9,"Q3",IF(AND(CoverSheet!$C$29=12,A320="AR"),"Q4","Q4A"))))</f>
        <v>Q4A</v>
      </c>
      <c r="D320" t="str">
        <f>CoverSheet!$C$15</f>
        <v/>
      </c>
      <c r="E320" t="s">
        <v>5895</v>
      </c>
      <c r="F320" t="s">
        <v>6463</v>
      </c>
      <c r="G320" t="s">
        <v>6464</v>
      </c>
      <c r="H320">
        <f>'Crypto Services'!G215</f>
        <v>0</v>
      </c>
    </row>
    <row r="321" spans="1:9" x14ac:dyDescent="0.35">
      <c r="A321" t="str">
        <f>IF(CoverSheet!$C$9="Annual Return","AR",IF(CoverSheet!$C$9="Interim Return","IR",IF(CoverSheet!$C$9="Audited Annual Return","AAR","")))</f>
        <v/>
      </c>
      <c r="B321" t="str">
        <f>CoverSheet!$G$7</f>
        <v>v:25-03-c</v>
      </c>
      <c r="C321" t="str">
        <f>IF(CoverSheet!$C$29=3,"Q1",IF(CoverSheet!$C$29=6,"Q2",IF(CoverSheet!$C$29=9,"Q3",IF(AND(CoverSheet!$C$29=12,A321="AR"),"Q4","Q4A"))))</f>
        <v>Q4A</v>
      </c>
      <c r="D321" t="str">
        <f>CoverSheet!$C$15</f>
        <v/>
      </c>
      <c r="E321" t="s">
        <v>5895</v>
      </c>
      <c r="F321" t="s">
        <v>6465</v>
      </c>
      <c r="G321" t="s">
        <v>6466</v>
      </c>
      <c r="H321">
        <f>'Crypto Services'!H215</f>
        <v>0</v>
      </c>
    </row>
    <row r="322" spans="1:9" x14ac:dyDescent="0.35">
      <c r="A322" t="str">
        <f>IF(CoverSheet!$C$9="Annual Return","AR",IF(CoverSheet!$C$9="Interim Return","IR",IF(CoverSheet!$C$9="Audited Annual Return","AAR","")))</f>
        <v/>
      </c>
      <c r="B322" t="str">
        <f>CoverSheet!$G$7</f>
        <v>v:25-03-c</v>
      </c>
      <c r="C322" t="str">
        <f>IF(CoverSheet!$C$29=3,"Q1",IF(CoverSheet!$C$29=6,"Q2",IF(CoverSheet!$C$29=9,"Q3",IF(AND(CoverSheet!$C$29=12,A322="AR"),"Q4","Q4A"))))</f>
        <v>Q4A</v>
      </c>
      <c r="D322" t="str">
        <f>CoverSheet!$C$15</f>
        <v/>
      </c>
      <c r="E322" t="s">
        <v>5895</v>
      </c>
      <c r="F322" t="s">
        <v>6467</v>
      </c>
      <c r="G322" t="s">
        <v>6468</v>
      </c>
      <c r="H322">
        <f>'Crypto Services'!I215</f>
        <v>0</v>
      </c>
    </row>
    <row r="323" spans="1:9" x14ac:dyDescent="0.35">
      <c r="A323" t="str">
        <f>IF(CoverSheet!$C$9="Annual Return","AR",IF(CoverSheet!$C$9="Interim Return","IR",IF(CoverSheet!$C$9="Audited Annual Return","AAR","")))</f>
        <v/>
      </c>
      <c r="B323" t="str">
        <f>CoverSheet!$G$7</f>
        <v>v:25-03-c</v>
      </c>
      <c r="C323" t="str">
        <f>IF(CoverSheet!$C$29=3,"Q1",IF(CoverSheet!$C$29=6,"Q2",IF(CoverSheet!$C$29=9,"Q3",IF(AND(CoverSheet!$C$29=12,A323="AR"),"Q4","Q4A"))))</f>
        <v>Q4A</v>
      </c>
      <c r="D323" t="str">
        <f>CoverSheet!$C$15</f>
        <v/>
      </c>
      <c r="E323" t="s">
        <v>5895</v>
      </c>
      <c r="F323" t="s">
        <v>6469</v>
      </c>
      <c r="G323" t="s">
        <v>6470</v>
      </c>
      <c r="H323">
        <f>'Crypto Services'!J215</f>
        <v>0</v>
      </c>
    </row>
    <row r="324" spans="1:9" x14ac:dyDescent="0.35">
      <c r="A324" t="str">
        <f>IF(CoverSheet!$C$9="Annual Return","AR",IF(CoverSheet!$C$9="Interim Return","IR",IF(CoverSheet!$C$9="Audited Annual Return","AAR","")))</f>
        <v/>
      </c>
      <c r="B324" t="str">
        <f>CoverSheet!$G$7</f>
        <v>v:25-03-c</v>
      </c>
      <c r="C324" t="str">
        <f>IF(CoverSheet!$C$29=3,"Q1",IF(CoverSheet!$C$29=6,"Q2",IF(CoverSheet!$C$29=9,"Q3",IF(AND(CoverSheet!$C$29=12,A324="AR"),"Q4","Q4A"))))</f>
        <v>Q4A</v>
      </c>
      <c r="D324" t="str">
        <f>CoverSheet!$C$15</f>
        <v/>
      </c>
      <c r="E324" t="s">
        <v>5895</v>
      </c>
      <c r="F324" t="s">
        <v>6471</v>
      </c>
      <c r="G324" t="s">
        <v>6472</v>
      </c>
      <c r="H324">
        <f>'Crypto Services'!K215</f>
        <v>0</v>
      </c>
    </row>
    <row r="325" spans="1:9" x14ac:dyDescent="0.35">
      <c r="A325" t="str">
        <f>IF(CoverSheet!$C$9="Annual Return","AR",IF(CoverSheet!$C$9="Interim Return","IR",IF(CoverSheet!$C$9="Audited Annual Return","AAR","")))</f>
        <v/>
      </c>
      <c r="B325" t="str">
        <f>CoverSheet!$G$7</f>
        <v>v:25-03-c</v>
      </c>
      <c r="C325" t="str">
        <f>IF(CoverSheet!$C$29=3,"Q1",IF(CoverSheet!$C$29=6,"Q2",IF(CoverSheet!$C$29=9,"Q3",IF(AND(CoverSheet!$C$29=12,A325="AR"),"Q4","Q4A"))))</f>
        <v>Q4A</v>
      </c>
      <c r="D325" t="str">
        <f>CoverSheet!$C$15</f>
        <v/>
      </c>
      <c r="E325" t="s">
        <v>5895</v>
      </c>
      <c r="F325" t="s">
        <v>6473</v>
      </c>
      <c r="G325" t="s">
        <v>6474</v>
      </c>
      <c r="H325">
        <f>'Crypto Services'!L215</f>
        <v>0</v>
      </c>
    </row>
    <row r="326" spans="1:9" x14ac:dyDescent="0.35">
      <c r="A326" t="str">
        <f>IF(CoverSheet!$C$9="Annual Return","AR",IF(CoverSheet!$C$9="Interim Return","IR",IF(CoverSheet!$C$9="Audited Annual Return","AAR","")))</f>
        <v/>
      </c>
      <c r="B326" t="str">
        <f>CoverSheet!$G$7</f>
        <v>v:25-03-c</v>
      </c>
      <c r="C326" t="str">
        <f>IF(CoverSheet!$C$29=3,"Q1",IF(CoverSheet!$C$29=6,"Q2",IF(CoverSheet!$C$29=9,"Q3",IF(AND(CoverSheet!$C$29=12,A326="AR"),"Q4","Q4A"))))</f>
        <v>Q4A</v>
      </c>
      <c r="D326" t="str">
        <f>CoverSheet!$C$15</f>
        <v/>
      </c>
      <c r="E326" t="s">
        <v>5895</v>
      </c>
      <c r="F326" t="s">
        <v>6475</v>
      </c>
      <c r="G326" t="s">
        <v>6476</v>
      </c>
      <c r="H326">
        <f>'Crypto Services'!F216</f>
        <v>0</v>
      </c>
    </row>
    <row r="327" spans="1:9" x14ac:dyDescent="0.35">
      <c r="A327" t="str">
        <f>IF(CoverSheet!$C$9="Annual Return","AR",IF(CoverSheet!$C$9="Interim Return","IR",IF(CoverSheet!$C$9="Audited Annual Return","AAR","")))</f>
        <v/>
      </c>
      <c r="B327" t="str">
        <f>CoverSheet!$G$7</f>
        <v>v:25-03-c</v>
      </c>
      <c r="C327" t="str">
        <f>IF(CoverSheet!$C$29=3,"Q1",IF(CoverSheet!$C$29=6,"Q2",IF(CoverSheet!$C$29=9,"Q3",IF(AND(CoverSheet!$C$29=12,A327="AR"),"Q4","Q4A"))))</f>
        <v>Q4A</v>
      </c>
      <c r="D327" t="str">
        <f>CoverSheet!$C$15</f>
        <v/>
      </c>
      <c r="E327" t="s">
        <v>5895</v>
      </c>
      <c r="F327" t="s">
        <v>6477</v>
      </c>
      <c r="G327" t="s">
        <v>6478</v>
      </c>
      <c r="H327">
        <f>'Crypto Services'!G216</f>
        <v>0</v>
      </c>
    </row>
    <row r="328" spans="1:9" x14ac:dyDescent="0.35">
      <c r="A328" t="str">
        <f>IF(CoverSheet!$C$9="Annual Return","AR",IF(CoverSheet!$C$9="Interim Return","IR",IF(CoverSheet!$C$9="Audited Annual Return","AAR","")))</f>
        <v/>
      </c>
      <c r="B328" t="str">
        <f>CoverSheet!$G$7</f>
        <v>v:25-03-c</v>
      </c>
      <c r="C328" t="str">
        <f>IF(CoverSheet!$C$29=3,"Q1",IF(CoverSheet!$C$29=6,"Q2",IF(CoverSheet!$C$29=9,"Q3",IF(AND(CoverSheet!$C$29=12,A328="AR"),"Q4","Q4A"))))</f>
        <v>Q4A</v>
      </c>
      <c r="D328" t="str">
        <f>CoverSheet!$C$15</f>
        <v/>
      </c>
      <c r="E328" t="s">
        <v>5895</v>
      </c>
      <c r="F328" t="s">
        <v>6479</v>
      </c>
      <c r="G328" t="s">
        <v>6480</v>
      </c>
      <c r="H328">
        <f>'Crypto Services'!H216</f>
        <v>0</v>
      </c>
    </row>
    <row r="329" spans="1:9" x14ac:dyDescent="0.35">
      <c r="A329" t="str">
        <f>IF(CoverSheet!$C$9="Annual Return","AR",IF(CoverSheet!$C$9="Interim Return","IR",IF(CoverSheet!$C$9="Audited Annual Return","AAR","")))</f>
        <v/>
      </c>
      <c r="B329" t="str">
        <f>CoverSheet!$G$7</f>
        <v>v:25-03-c</v>
      </c>
      <c r="C329" t="str">
        <f>IF(CoverSheet!$C$29=3,"Q1",IF(CoverSheet!$C$29=6,"Q2",IF(CoverSheet!$C$29=9,"Q3",IF(AND(CoverSheet!$C$29=12,A329="AR"),"Q4","Q4A"))))</f>
        <v>Q4A</v>
      </c>
      <c r="D329" t="str">
        <f>CoverSheet!$C$15</f>
        <v/>
      </c>
      <c r="E329" t="s">
        <v>5895</v>
      </c>
      <c r="F329" t="s">
        <v>6481</v>
      </c>
      <c r="G329" t="s">
        <v>6482</v>
      </c>
      <c r="H329">
        <f>'Crypto Services'!I216</f>
        <v>0</v>
      </c>
    </row>
    <row r="330" spans="1:9" x14ac:dyDescent="0.35">
      <c r="A330" t="str">
        <f>IF(CoverSheet!$C$9="Annual Return","AR",IF(CoverSheet!$C$9="Interim Return","IR",IF(CoverSheet!$C$9="Audited Annual Return","AAR","")))</f>
        <v/>
      </c>
      <c r="B330" t="str">
        <f>CoverSheet!$G$7</f>
        <v>v:25-03-c</v>
      </c>
      <c r="C330" t="str">
        <f>IF(CoverSheet!$C$29=3,"Q1",IF(CoverSheet!$C$29=6,"Q2",IF(CoverSheet!$C$29=9,"Q3",IF(AND(CoverSheet!$C$29=12,A330="AR"),"Q4","Q4A"))))</f>
        <v>Q4A</v>
      </c>
      <c r="D330" t="str">
        <f>CoverSheet!$C$15</f>
        <v/>
      </c>
      <c r="E330" t="s">
        <v>5895</v>
      </c>
      <c r="F330" t="s">
        <v>6483</v>
      </c>
      <c r="G330" t="s">
        <v>6484</v>
      </c>
      <c r="H330">
        <f>'Crypto Services'!J216</f>
        <v>0</v>
      </c>
    </row>
    <row r="331" spans="1:9" x14ac:dyDescent="0.35">
      <c r="A331" t="str">
        <f>IF(CoverSheet!$C$9="Annual Return","AR",IF(CoverSheet!$C$9="Interim Return","IR",IF(CoverSheet!$C$9="Audited Annual Return","AAR","")))</f>
        <v/>
      </c>
      <c r="B331" t="str">
        <f>CoverSheet!$G$7</f>
        <v>v:25-03-c</v>
      </c>
      <c r="C331" t="str">
        <f>IF(CoverSheet!$C$29=3,"Q1",IF(CoverSheet!$C$29=6,"Q2",IF(CoverSheet!$C$29=9,"Q3",IF(AND(CoverSheet!$C$29=12,A331="AR"),"Q4","Q4A"))))</f>
        <v>Q4A</v>
      </c>
      <c r="D331" t="str">
        <f>CoverSheet!$C$15</f>
        <v/>
      </c>
      <c r="E331" t="s">
        <v>5895</v>
      </c>
      <c r="F331" t="s">
        <v>6485</v>
      </c>
      <c r="G331" t="s">
        <v>6486</v>
      </c>
      <c r="H331">
        <f>'Crypto Services'!K216</f>
        <v>0</v>
      </c>
    </row>
    <row r="332" spans="1:9" x14ac:dyDescent="0.35">
      <c r="A332" t="str">
        <f>IF(CoverSheet!$C$9="Annual Return","AR",IF(CoverSheet!$C$9="Interim Return","IR",IF(CoverSheet!$C$9="Audited Annual Return","AAR","")))</f>
        <v/>
      </c>
      <c r="B332" t="str">
        <f>CoverSheet!$G$7</f>
        <v>v:25-03-c</v>
      </c>
      <c r="C332" t="str">
        <f>IF(CoverSheet!$C$29=3,"Q1",IF(CoverSheet!$C$29=6,"Q2",IF(CoverSheet!$C$29=9,"Q3",IF(AND(CoverSheet!$C$29=12,A332="AR"),"Q4","Q4A"))))</f>
        <v>Q4A</v>
      </c>
      <c r="D332" t="str">
        <f>CoverSheet!$C$15</f>
        <v/>
      </c>
      <c r="E332" t="s">
        <v>5895</v>
      </c>
      <c r="F332" t="s">
        <v>6487</v>
      </c>
      <c r="G332" t="s">
        <v>301</v>
      </c>
      <c r="H332">
        <f>'Crypto Services'!L216</f>
        <v>0</v>
      </c>
    </row>
    <row r="333" spans="1:9" x14ac:dyDescent="0.35">
      <c r="A333" t="str">
        <f>IF(CoverSheet!$C$9="Annual Return","AR",IF(CoverSheet!$C$9="Interim Return","IR",IF(CoverSheet!$C$9="Audited Annual Return","AAR","")))</f>
        <v/>
      </c>
      <c r="B333" t="str">
        <f>CoverSheet!$G$7</f>
        <v>v:25-03-c</v>
      </c>
      <c r="C333" t="str">
        <f>IF(CoverSheet!$C$29=3,"Q1",IF(CoverSheet!$C$29=6,"Q2",IF(CoverSheet!$C$29=9,"Q3",IF(AND(CoverSheet!$C$29=12,A333="AR"),"Q4","Q4A"))))</f>
        <v>Q4A</v>
      </c>
      <c r="D333" t="str">
        <f>CoverSheet!$C$15</f>
        <v/>
      </c>
      <c r="E333" t="s">
        <v>5895</v>
      </c>
      <c r="F333" t="s">
        <v>6488</v>
      </c>
      <c r="G333" t="s">
        <v>6489</v>
      </c>
      <c r="H333">
        <f>'Crypto Services'!G219</f>
        <v>0</v>
      </c>
      <c r="I333" t="str">
        <f>'Crypto Services'!$M$218</f>
        <v>G</v>
      </c>
    </row>
    <row r="334" spans="1:9" x14ac:dyDescent="0.35">
      <c r="A334" t="str">
        <f>IF(CoverSheet!$C$9="Annual Return","AR",IF(CoverSheet!$C$9="Interim Return","IR",IF(CoverSheet!$C$9="Audited Annual Return","AAR","")))</f>
        <v/>
      </c>
      <c r="B334" t="str">
        <f>CoverSheet!$G$7</f>
        <v>v:25-03-c</v>
      </c>
      <c r="C334" t="str">
        <f>IF(CoverSheet!$C$29=3,"Q1",IF(CoverSheet!$C$29=6,"Q2",IF(CoverSheet!$C$29=9,"Q3",IF(AND(CoverSheet!$C$29=12,A334="AR"),"Q4","Q4A"))))</f>
        <v>Q4A</v>
      </c>
      <c r="D334" t="str">
        <f>CoverSheet!$C$15</f>
        <v/>
      </c>
      <c r="E334" t="s">
        <v>5895</v>
      </c>
      <c r="F334" t="s">
        <v>6490</v>
      </c>
      <c r="G334" t="s">
        <v>6491</v>
      </c>
      <c r="H334">
        <f>'Crypto Services'!G220</f>
        <v>0</v>
      </c>
      <c r="I334" t="str">
        <f>'Crypto Services'!$M$218</f>
        <v>G</v>
      </c>
    </row>
    <row r="335" spans="1:9" x14ac:dyDescent="0.35">
      <c r="A335" t="str">
        <f>IF(CoverSheet!$C$9="Annual Return","AR",IF(CoverSheet!$C$9="Interim Return","IR",IF(CoverSheet!$C$9="Audited Annual Return","AAR","")))</f>
        <v/>
      </c>
      <c r="B335" t="str">
        <f>CoverSheet!$G$7</f>
        <v>v:25-03-c</v>
      </c>
      <c r="C335" t="str">
        <f>IF(CoverSheet!$C$29=3,"Q1",IF(CoverSheet!$C$29=6,"Q2",IF(CoverSheet!$C$29=9,"Q3",IF(AND(CoverSheet!$C$29=12,A335="AR"),"Q4","Q4A"))))</f>
        <v>Q4A</v>
      </c>
      <c r="D335" t="str">
        <f>CoverSheet!$C$15</f>
        <v/>
      </c>
      <c r="E335" t="s">
        <v>5895</v>
      </c>
      <c r="F335" t="s">
        <v>6492</v>
      </c>
      <c r="G335" t="s">
        <v>6493</v>
      </c>
      <c r="H335">
        <f>'Crypto Services'!G221</f>
        <v>0</v>
      </c>
      <c r="I335" t="str">
        <f>'Crypto Services'!$M$218</f>
        <v>G</v>
      </c>
    </row>
    <row r="336" spans="1:9" s="374" customFormat="1" x14ac:dyDescent="0.35">
      <c r="A336" t="str">
        <f>IF(CoverSheet!$C$9="Annual Return","AR",IF(CoverSheet!$C$9="Interim Return","IR",IF(CoverSheet!$C$9="Audited Annual Return","AAR","")))</f>
        <v/>
      </c>
      <c r="B336" t="str">
        <f>CoverSheet!$G$7</f>
        <v>v:25-03-c</v>
      </c>
      <c r="C336" t="str">
        <f>IF(CoverSheet!$C$29=3,"Q1",IF(CoverSheet!$C$29=6,"Q2",IF(CoverSheet!$C$29=9,"Q3",IF(AND(CoverSheet!$C$29=12,A336="AR"),"Q4","Q4A"))))</f>
        <v>Q4A</v>
      </c>
      <c r="D336" t="str">
        <f>CoverSheet!$C$15</f>
        <v/>
      </c>
      <c r="E336" t="s">
        <v>5895</v>
      </c>
      <c r="F336" t="s">
        <v>6494</v>
      </c>
      <c r="G336" t="s">
        <v>6495</v>
      </c>
      <c r="H336">
        <f>'Crypto Services'!G222</f>
        <v>0</v>
      </c>
      <c r="I336" t="str">
        <f>'Crypto Services'!$M$218</f>
        <v>G</v>
      </c>
    </row>
    <row r="337" spans="1:9" s="374" customFormat="1" x14ac:dyDescent="0.35">
      <c r="A337" t="str">
        <f>IF(CoverSheet!$C$9="Annual Return","AR",IF(CoverSheet!$C$9="Interim Return","IR",IF(CoverSheet!$C$9="Audited Annual Return","AAR","")))</f>
        <v/>
      </c>
      <c r="B337" t="str">
        <f>CoverSheet!$G$7</f>
        <v>v:25-03-c</v>
      </c>
      <c r="C337" t="str">
        <f>IF(CoverSheet!$C$29=3,"Q1",IF(CoverSheet!$C$29=6,"Q2",IF(CoverSheet!$C$29=9,"Q3",IF(AND(CoverSheet!$C$29=12,A337="AR"),"Q4","Q4A"))))</f>
        <v>Q4A</v>
      </c>
      <c r="D337" t="str">
        <f>CoverSheet!$C$15</f>
        <v/>
      </c>
      <c r="E337" t="s">
        <v>5895</v>
      </c>
      <c r="F337" t="s">
        <v>6496</v>
      </c>
      <c r="G337" t="s">
        <v>6497</v>
      </c>
      <c r="H337">
        <f>'Crypto Services'!G223</f>
        <v>0</v>
      </c>
      <c r="I337" t="str">
        <f>'Crypto Services'!$M$218</f>
        <v>G</v>
      </c>
    </row>
    <row r="338" spans="1:9" s="381" customFormat="1" x14ac:dyDescent="0.35">
      <c r="A338" t="str">
        <f>IF(CoverSheet!$C$9="Annual Return","AR",IF(CoverSheet!$C$9="Interim Return","IR",IF(CoverSheet!$C$9="Audited Annual Return","AAR","")))</f>
        <v/>
      </c>
      <c r="B338" t="str">
        <f>CoverSheet!$G$7</f>
        <v>v:25-03-c</v>
      </c>
      <c r="C338" t="str">
        <f>IF(CoverSheet!$C$29=3,"Q1",IF(CoverSheet!$C$29=6,"Q2",IF(CoverSheet!$C$29=9,"Q3",IF(AND(CoverSheet!$C$29=12,A338="AR"),"Q4","Q4A"))))</f>
        <v>Q4A</v>
      </c>
      <c r="D338" t="str">
        <f>CoverSheet!$C$15</f>
        <v/>
      </c>
      <c r="E338" t="s">
        <v>5895</v>
      </c>
      <c r="F338" t="s">
        <v>6498</v>
      </c>
      <c r="G338" t="s">
        <v>6499</v>
      </c>
      <c r="H338">
        <f>'Crypto Services'!K219</f>
        <v>0</v>
      </c>
      <c r="I338" t="str">
        <f>'Crypto Services'!$M$218</f>
        <v>G</v>
      </c>
    </row>
    <row r="339" spans="1:9" s="381" customFormat="1" x14ac:dyDescent="0.35">
      <c r="A339" t="str">
        <f>IF(CoverSheet!$C$9="Annual Return","AR",IF(CoverSheet!$C$9="Interim Return","IR",IF(CoverSheet!$C$9="Audited Annual Return","AAR","")))</f>
        <v/>
      </c>
      <c r="B339" t="str">
        <f>CoverSheet!$G$7</f>
        <v>v:25-03-c</v>
      </c>
      <c r="C339" t="str">
        <f>IF(CoverSheet!$C$29=3,"Q1",IF(CoverSheet!$C$29=6,"Q2",IF(CoverSheet!$C$29=9,"Q3",IF(AND(CoverSheet!$C$29=12,A339="AR"),"Q4","Q4A"))))</f>
        <v>Q4A</v>
      </c>
      <c r="D339" t="str">
        <f>CoverSheet!$C$15</f>
        <v/>
      </c>
      <c r="E339" t="s">
        <v>5895</v>
      </c>
      <c r="F339" t="s">
        <v>6500</v>
      </c>
      <c r="G339" t="s">
        <v>6501</v>
      </c>
      <c r="H339">
        <f>'Crypto Services'!K220</f>
        <v>0</v>
      </c>
      <c r="I339" t="str">
        <f>'Crypto Services'!$M$218</f>
        <v>G</v>
      </c>
    </row>
    <row r="340" spans="1:9" s="381" customFormat="1" x14ac:dyDescent="0.35">
      <c r="A340" t="str">
        <f>IF(CoverSheet!$C$9="Annual Return","AR",IF(CoverSheet!$C$9="Interim Return","IR",IF(CoverSheet!$C$9="Audited Annual Return","AAR","")))</f>
        <v/>
      </c>
      <c r="B340" t="str">
        <f>CoverSheet!$G$7</f>
        <v>v:25-03-c</v>
      </c>
      <c r="C340" t="str">
        <f>IF(CoverSheet!$C$29=3,"Q1",IF(CoverSheet!$C$29=6,"Q2",IF(CoverSheet!$C$29=9,"Q3",IF(AND(CoverSheet!$C$29=12,A340="AR"),"Q4","Q4A"))))</f>
        <v>Q4A</v>
      </c>
      <c r="D340" t="str">
        <f>CoverSheet!$C$15</f>
        <v/>
      </c>
      <c r="E340" t="s">
        <v>5895</v>
      </c>
      <c r="F340" t="s">
        <v>6502</v>
      </c>
      <c r="G340" t="s">
        <v>6503</v>
      </c>
      <c r="H340">
        <f>'Crypto Services'!K221</f>
        <v>0</v>
      </c>
      <c r="I340" t="str">
        <f>'Crypto Services'!$M$218</f>
        <v>G</v>
      </c>
    </row>
    <row r="341" spans="1:9" s="382" customFormat="1" x14ac:dyDescent="0.35">
      <c r="A341" t="str">
        <f>IF(CoverSheet!$C$9="Annual Return","AR",IF(CoverSheet!$C$9="Interim Return","IR",IF(CoverSheet!$C$9="Audited Annual Return","AAR","")))</f>
        <v/>
      </c>
      <c r="B341" t="str">
        <f>CoverSheet!$G$7</f>
        <v>v:25-03-c</v>
      </c>
      <c r="C341" t="str">
        <f>IF(CoverSheet!$C$29=3,"Q1",IF(CoverSheet!$C$29=6,"Q2",IF(CoverSheet!$C$29=9,"Q3",IF(AND(CoverSheet!$C$29=12,A341="AR"),"Q4","Q4A"))))</f>
        <v>Q4A</v>
      </c>
      <c r="D341" t="str">
        <f>CoverSheet!$C$15</f>
        <v/>
      </c>
      <c r="E341" t="s">
        <v>5895</v>
      </c>
      <c r="F341" t="s">
        <v>6504</v>
      </c>
      <c r="G341" t="s">
        <v>6505</v>
      </c>
      <c r="H341">
        <f>'Crypto Services'!K222</f>
        <v>0</v>
      </c>
      <c r="I341" t="str">
        <f>'Crypto Services'!$M$218</f>
        <v>G</v>
      </c>
    </row>
    <row r="342" spans="1:9" s="382" customFormat="1" x14ac:dyDescent="0.35">
      <c r="A342" t="str">
        <f>IF(CoverSheet!$C$9="Annual Return","AR",IF(CoverSheet!$C$9="Interim Return","IR",IF(CoverSheet!$C$9="Audited Annual Return","AAR","")))</f>
        <v/>
      </c>
      <c r="B342" t="str">
        <f>CoverSheet!$G$7</f>
        <v>v:25-03-c</v>
      </c>
      <c r="C342" t="str">
        <f>IF(CoverSheet!$C$29=3,"Q1",IF(CoverSheet!$C$29=6,"Q2",IF(CoverSheet!$C$29=9,"Q3",IF(AND(CoverSheet!$C$29=12,A342="AR"),"Q4","Q4A"))))</f>
        <v>Q4A</v>
      </c>
      <c r="D342" t="str">
        <f>CoverSheet!$C$15</f>
        <v/>
      </c>
      <c r="E342" t="s">
        <v>5895</v>
      </c>
      <c r="F342" t="s">
        <v>6506</v>
      </c>
      <c r="G342" t="s">
        <v>6507</v>
      </c>
      <c r="H342">
        <f>'Crypto Services'!K223</f>
        <v>0</v>
      </c>
      <c r="I342" t="str">
        <f>'Crypto Services'!$M$218</f>
        <v>G</v>
      </c>
    </row>
    <row r="343" spans="1:9" s="382" customFormat="1" x14ac:dyDescent="0.35">
      <c r="A343" t="str">
        <f>IF(CoverSheet!$C$9="Annual Return","AR",IF(CoverSheet!$C$9="Interim Return","IR",IF(CoverSheet!$C$9="Audited Annual Return","AAR","")))</f>
        <v/>
      </c>
      <c r="B343" t="str">
        <f>CoverSheet!$G$7</f>
        <v>v:25-03-c</v>
      </c>
      <c r="C343" t="str">
        <f>IF(CoverSheet!$C$29=3,"Q1",IF(CoverSheet!$C$29=6,"Q2",IF(CoverSheet!$C$29=9,"Q3",IF(AND(CoverSheet!$C$29=12,A343="AR"),"Q4","Q4A"))))</f>
        <v>Q4A</v>
      </c>
      <c r="D343" t="str">
        <f>CoverSheet!$C$15</f>
        <v/>
      </c>
      <c r="E343" t="s">
        <v>5895</v>
      </c>
      <c r="F343" t="s">
        <v>6508</v>
      </c>
      <c r="G343" t="s">
        <v>6509</v>
      </c>
      <c r="H343">
        <f>'Crypto Services'!I219</f>
        <v>0</v>
      </c>
      <c r="I343" t="str">
        <f>'Crypto Services'!$M$218</f>
        <v>G</v>
      </c>
    </row>
    <row r="344" spans="1:9" s="382" customFormat="1" x14ac:dyDescent="0.35">
      <c r="A344" t="str">
        <f>IF(CoverSheet!$C$9="Annual Return","AR",IF(CoverSheet!$C$9="Interim Return","IR",IF(CoverSheet!$C$9="Audited Annual Return","AAR","")))</f>
        <v/>
      </c>
      <c r="B344" t="str">
        <f>CoverSheet!$G$7</f>
        <v>v:25-03-c</v>
      </c>
      <c r="C344" t="str">
        <f>IF(CoverSheet!$C$29=3,"Q1",IF(CoverSheet!$C$29=6,"Q2",IF(CoverSheet!$C$29=9,"Q3",IF(AND(CoverSheet!$C$29=12,A344="AR"),"Q4","Q4A"))))</f>
        <v>Q4A</v>
      </c>
      <c r="D344" t="str">
        <f>CoverSheet!$C$15</f>
        <v/>
      </c>
      <c r="E344" t="s">
        <v>5895</v>
      </c>
      <c r="F344" t="s">
        <v>6510</v>
      </c>
      <c r="G344" t="s">
        <v>6511</v>
      </c>
      <c r="H344">
        <f>'Crypto Services'!I220</f>
        <v>0</v>
      </c>
      <c r="I344" t="str">
        <f>'Crypto Services'!$M$218</f>
        <v>G</v>
      </c>
    </row>
    <row r="345" spans="1:9" s="382" customFormat="1" x14ac:dyDescent="0.35">
      <c r="A345" t="str">
        <f>IF(CoverSheet!$C$9="Annual Return","AR",IF(CoverSheet!$C$9="Interim Return","IR",IF(CoverSheet!$C$9="Audited Annual Return","AAR","")))</f>
        <v/>
      </c>
      <c r="B345" t="str">
        <f>CoverSheet!$G$7</f>
        <v>v:25-03-c</v>
      </c>
      <c r="C345" t="str">
        <f>IF(CoverSheet!$C$29=3,"Q1",IF(CoverSheet!$C$29=6,"Q2",IF(CoverSheet!$C$29=9,"Q3",IF(AND(CoverSheet!$C$29=12,A345="AR"),"Q4","Q4A"))))</f>
        <v>Q4A</v>
      </c>
      <c r="D345" t="str">
        <f>CoverSheet!$C$15</f>
        <v/>
      </c>
      <c r="E345" t="s">
        <v>5895</v>
      </c>
      <c r="F345" t="s">
        <v>6512</v>
      </c>
      <c r="G345" t="s">
        <v>6513</v>
      </c>
      <c r="H345">
        <f>'Crypto Services'!I221</f>
        <v>0</v>
      </c>
      <c r="I345" t="str">
        <f>'Crypto Services'!$M$218</f>
        <v>G</v>
      </c>
    </row>
    <row r="346" spans="1:9" s="382" customFormat="1" x14ac:dyDescent="0.35">
      <c r="A346" t="str">
        <f>IF(CoverSheet!$C$9="Annual Return","AR",IF(CoverSheet!$C$9="Interim Return","IR",IF(CoverSheet!$C$9="Audited Annual Return","AAR","")))</f>
        <v/>
      </c>
      <c r="B346" t="str">
        <f>CoverSheet!$G$7</f>
        <v>v:25-03-c</v>
      </c>
      <c r="C346" t="str">
        <f>IF(CoverSheet!$C$29=3,"Q1",IF(CoverSheet!$C$29=6,"Q2",IF(CoverSheet!$C$29=9,"Q3",IF(AND(CoverSheet!$C$29=12,A346="AR"),"Q4","Q4A"))))</f>
        <v>Q4A</v>
      </c>
      <c r="D346" t="str">
        <f>CoverSheet!$C$15</f>
        <v/>
      </c>
      <c r="E346" t="s">
        <v>5895</v>
      </c>
      <c r="F346" t="s">
        <v>6514</v>
      </c>
      <c r="G346" t="s">
        <v>6515</v>
      </c>
      <c r="H346">
        <f>'Crypto Services'!I222</f>
        <v>0</v>
      </c>
      <c r="I346" t="str">
        <f>'Crypto Services'!$M$218</f>
        <v>G</v>
      </c>
    </row>
    <row r="347" spans="1:9" s="382" customFormat="1" x14ac:dyDescent="0.35">
      <c r="A347" t="str">
        <f>IF(CoverSheet!$C$9="Annual Return","AR",IF(CoverSheet!$C$9="Interim Return","IR",IF(CoverSheet!$C$9="Audited Annual Return","AAR","")))</f>
        <v/>
      </c>
      <c r="B347" t="str">
        <f>CoverSheet!$G$7</f>
        <v>v:25-03-c</v>
      </c>
      <c r="C347" t="str">
        <f>IF(CoverSheet!$C$29=3,"Q1",IF(CoverSheet!$C$29=6,"Q2",IF(CoverSheet!$C$29=9,"Q3",IF(AND(CoverSheet!$C$29=12,A347="AR"),"Q4","Q4A"))))</f>
        <v>Q4A</v>
      </c>
      <c r="D347" t="str">
        <f>CoverSheet!$C$15</f>
        <v/>
      </c>
      <c r="E347" t="s">
        <v>5895</v>
      </c>
      <c r="F347" t="s">
        <v>6516</v>
      </c>
      <c r="G347" t="s">
        <v>6517</v>
      </c>
      <c r="H347">
        <f>'Crypto Services'!I223</f>
        <v>0</v>
      </c>
      <c r="I347" t="str">
        <f>'Crypto Services'!$M$218</f>
        <v>G</v>
      </c>
    </row>
    <row r="348" spans="1:9" x14ac:dyDescent="0.35">
      <c r="A348" t="str">
        <f>IF(CoverSheet!$C$9="Annual Return","AR",IF(CoverSheet!$C$9="Interim Return","IR",IF(CoverSheet!$C$9="Audited Annual Return","AAR","")))</f>
        <v/>
      </c>
      <c r="B348" t="str">
        <f>CoverSheet!$G$7</f>
        <v>v:25-03-c</v>
      </c>
      <c r="C348" t="str">
        <f>IF(CoverSheet!$C$29=3,"Q1",IF(CoverSheet!$C$29=6,"Q2",IF(CoverSheet!$C$29=9,"Q3",IF(AND(CoverSheet!$C$29=12,A348="AR"),"Q4","Q4A"))))</f>
        <v>Q4A</v>
      </c>
      <c r="D348" t="str">
        <f>CoverSheet!$C$15</f>
        <v/>
      </c>
      <c r="E348" t="s">
        <v>5895</v>
      </c>
      <c r="F348" t="s">
        <v>5885</v>
      </c>
      <c r="G348" t="s">
        <v>6518</v>
      </c>
      <c r="I348" t="str">
        <f>'Crypto Services'!M237</f>
        <v>G</v>
      </c>
    </row>
    <row r="349" spans="1:9" x14ac:dyDescent="0.35">
      <c r="A349" t="str">
        <f>IF(CoverSheet!$C$9="Annual Return","AR",IF(CoverSheet!$C$9="Interim Return","IR",IF(CoverSheet!$C$9="Audited Annual Return","AAR","")))</f>
        <v/>
      </c>
      <c r="B349" t="str">
        <f>CoverSheet!$G$7</f>
        <v>v:25-03-c</v>
      </c>
      <c r="C349" t="str">
        <f>IF(CoverSheet!$C$29=3,"Q1",IF(CoverSheet!$C$29=6,"Q2",IF(CoverSheet!$C$29=9,"Q3",IF(AND(CoverSheet!$C$29=12,A349="AR"),"Q4","Q4A"))))</f>
        <v>Q4A</v>
      </c>
      <c r="D349" t="str">
        <f>CoverSheet!$C$15</f>
        <v/>
      </c>
      <c r="E349" t="s">
        <v>5895</v>
      </c>
      <c r="F349" t="s">
        <v>6519</v>
      </c>
      <c r="G349" t="s">
        <v>6406</v>
      </c>
      <c r="H349">
        <f>'Crypto Services'!F231</f>
        <v>0</v>
      </c>
    </row>
    <row r="350" spans="1:9" x14ac:dyDescent="0.35">
      <c r="A350" t="str">
        <f>IF(CoverSheet!$C$9="Annual Return","AR",IF(CoverSheet!$C$9="Interim Return","IR",IF(CoverSheet!$C$9="Audited Annual Return","AAR","")))</f>
        <v/>
      </c>
      <c r="B350" t="str">
        <f>CoverSheet!$G$7</f>
        <v>v:25-03-c</v>
      </c>
      <c r="C350" t="str">
        <f>IF(CoverSheet!$C$29=3,"Q1",IF(CoverSheet!$C$29=6,"Q2",IF(CoverSheet!$C$29=9,"Q3",IF(AND(CoverSheet!$C$29=12,A350="AR"),"Q4","Q4A"))))</f>
        <v>Q4A</v>
      </c>
      <c r="D350" t="str">
        <f>CoverSheet!$C$15</f>
        <v/>
      </c>
      <c r="E350" t="s">
        <v>5895</v>
      </c>
      <c r="F350" t="s">
        <v>6520</v>
      </c>
      <c r="G350" t="s">
        <v>6408</v>
      </c>
      <c r="H350">
        <f>'Crypto Services'!G231</f>
        <v>0</v>
      </c>
    </row>
    <row r="351" spans="1:9" x14ac:dyDescent="0.35">
      <c r="A351" t="str">
        <f>IF(CoverSheet!$C$9="Annual Return","AR",IF(CoverSheet!$C$9="Interim Return","IR",IF(CoverSheet!$C$9="Audited Annual Return","AAR","")))</f>
        <v/>
      </c>
      <c r="B351" t="str">
        <f>CoverSheet!$G$7</f>
        <v>v:25-03-c</v>
      </c>
      <c r="C351" t="str">
        <f>IF(CoverSheet!$C$29=3,"Q1",IF(CoverSheet!$C$29=6,"Q2",IF(CoverSheet!$C$29=9,"Q3",IF(AND(CoverSheet!$C$29=12,A351="AR"),"Q4","Q4A"))))</f>
        <v>Q4A</v>
      </c>
      <c r="D351" t="str">
        <f>CoverSheet!$C$15</f>
        <v/>
      </c>
      <c r="E351" t="s">
        <v>5895</v>
      </c>
      <c r="F351" t="s">
        <v>6521</v>
      </c>
      <c r="G351" t="s">
        <v>6410</v>
      </c>
      <c r="H351">
        <f>'Crypto Services'!H231</f>
        <v>0</v>
      </c>
    </row>
    <row r="352" spans="1:9" x14ac:dyDescent="0.35">
      <c r="A352" t="str">
        <f>IF(CoverSheet!$C$9="Annual Return","AR",IF(CoverSheet!$C$9="Interim Return","IR",IF(CoverSheet!$C$9="Audited Annual Return","AAR","")))</f>
        <v/>
      </c>
      <c r="B352" t="str">
        <f>CoverSheet!$G$7</f>
        <v>v:25-03-c</v>
      </c>
      <c r="C352" t="str">
        <f>IF(CoverSheet!$C$29=3,"Q1",IF(CoverSheet!$C$29=6,"Q2",IF(CoverSheet!$C$29=9,"Q3",IF(AND(CoverSheet!$C$29=12,A352="AR"),"Q4","Q4A"))))</f>
        <v>Q4A</v>
      </c>
      <c r="D352" t="str">
        <f>CoverSheet!$C$15</f>
        <v/>
      </c>
      <c r="E352" t="s">
        <v>5895</v>
      </c>
      <c r="F352" t="s">
        <v>6522</v>
      </c>
      <c r="G352" t="s">
        <v>6412</v>
      </c>
      <c r="H352">
        <f>'Crypto Services'!I231</f>
        <v>0</v>
      </c>
    </row>
    <row r="353" spans="1:8" x14ac:dyDescent="0.35">
      <c r="A353" t="str">
        <f>IF(CoverSheet!$C$9="Annual Return","AR",IF(CoverSheet!$C$9="Interim Return","IR",IF(CoverSheet!$C$9="Audited Annual Return","AAR","")))</f>
        <v/>
      </c>
      <c r="B353" t="str">
        <f>CoverSheet!$G$7</f>
        <v>v:25-03-c</v>
      </c>
      <c r="C353" t="str">
        <f>IF(CoverSheet!$C$29=3,"Q1",IF(CoverSheet!$C$29=6,"Q2",IF(CoverSheet!$C$29=9,"Q3",IF(AND(CoverSheet!$C$29=12,A353="AR"),"Q4","Q4A"))))</f>
        <v>Q4A</v>
      </c>
      <c r="D353" t="str">
        <f>CoverSheet!$C$15</f>
        <v/>
      </c>
      <c r="E353" t="s">
        <v>5895</v>
      </c>
      <c r="F353" t="s">
        <v>6523</v>
      </c>
      <c r="G353" t="s">
        <v>6414</v>
      </c>
      <c r="H353">
        <f>'Crypto Services'!J231</f>
        <v>0</v>
      </c>
    </row>
    <row r="354" spans="1:8" x14ac:dyDescent="0.35">
      <c r="A354" t="str">
        <f>IF(CoverSheet!$C$9="Annual Return","AR",IF(CoverSheet!$C$9="Interim Return","IR",IF(CoverSheet!$C$9="Audited Annual Return","AAR","")))</f>
        <v/>
      </c>
      <c r="B354" t="str">
        <f>CoverSheet!$G$7</f>
        <v>v:25-03-c</v>
      </c>
      <c r="C354" t="str">
        <f>IF(CoverSheet!$C$29=3,"Q1",IF(CoverSheet!$C$29=6,"Q2",IF(CoverSheet!$C$29=9,"Q3",IF(AND(CoverSheet!$C$29=12,A354="AR"),"Q4","Q4A"))))</f>
        <v>Q4A</v>
      </c>
      <c r="D354" t="str">
        <f>CoverSheet!$C$15</f>
        <v/>
      </c>
      <c r="E354" t="s">
        <v>5895</v>
      </c>
      <c r="F354" t="s">
        <v>6524</v>
      </c>
      <c r="G354" t="s">
        <v>6525</v>
      </c>
      <c r="H354">
        <f>'Crypto Services'!K231</f>
        <v>0</v>
      </c>
    </row>
    <row r="355" spans="1:8" x14ac:dyDescent="0.35">
      <c r="A355" t="str">
        <f>IF(CoverSheet!$C$9="Annual Return","AR",IF(CoverSheet!$C$9="Interim Return","IR",IF(CoverSheet!$C$9="Audited Annual Return","AAR","")))</f>
        <v/>
      </c>
      <c r="B355" t="str">
        <f>CoverSheet!$G$7</f>
        <v>v:25-03-c</v>
      </c>
      <c r="C355" t="str">
        <f>IF(CoverSheet!$C$29=3,"Q1",IF(CoverSheet!$C$29=6,"Q2",IF(CoverSheet!$C$29=9,"Q3",IF(AND(CoverSheet!$C$29=12,A355="AR"),"Q4","Q4A"))))</f>
        <v>Q4A</v>
      </c>
      <c r="D355" t="str">
        <f>CoverSheet!$C$15</f>
        <v/>
      </c>
      <c r="E355" t="s">
        <v>5895</v>
      </c>
      <c r="F355" t="s">
        <v>6526</v>
      </c>
      <c r="G355" t="s">
        <v>6418</v>
      </c>
      <c r="H355">
        <f>'Crypto Services'!L231</f>
        <v>0</v>
      </c>
    </row>
    <row r="356" spans="1:8" x14ac:dyDescent="0.35">
      <c r="A356" t="str">
        <f>IF(CoverSheet!$C$9="Annual Return","AR",IF(CoverSheet!$C$9="Interim Return","IR",IF(CoverSheet!$C$9="Audited Annual Return","AAR","")))</f>
        <v/>
      </c>
      <c r="B356" t="str">
        <f>CoverSheet!$G$7</f>
        <v>v:25-03-c</v>
      </c>
      <c r="C356" t="str">
        <f>IF(CoverSheet!$C$29=3,"Q1",IF(CoverSheet!$C$29=6,"Q2",IF(CoverSheet!$C$29=9,"Q3",IF(AND(CoverSheet!$C$29=12,A356="AR"),"Q4","Q4A"))))</f>
        <v>Q4A</v>
      </c>
      <c r="D356" t="str">
        <f>CoverSheet!$C$15</f>
        <v/>
      </c>
      <c r="E356" t="s">
        <v>5895</v>
      </c>
      <c r="F356" t="s">
        <v>6527</v>
      </c>
      <c r="G356" t="s">
        <v>6420</v>
      </c>
      <c r="H356">
        <f>'Crypto Services'!F233</f>
        <v>0</v>
      </c>
    </row>
    <row r="357" spans="1:8" x14ac:dyDescent="0.35">
      <c r="A357" t="str">
        <f>IF(CoverSheet!$C$9="Annual Return","AR",IF(CoverSheet!$C$9="Interim Return","IR",IF(CoverSheet!$C$9="Audited Annual Return","AAR","")))</f>
        <v/>
      </c>
      <c r="B357" t="str">
        <f>CoverSheet!$G$7</f>
        <v>v:25-03-c</v>
      </c>
      <c r="C357" t="str">
        <f>IF(CoverSheet!$C$29=3,"Q1",IF(CoverSheet!$C$29=6,"Q2",IF(CoverSheet!$C$29=9,"Q3",IF(AND(CoverSheet!$C$29=12,A357="AR"),"Q4","Q4A"))))</f>
        <v>Q4A</v>
      </c>
      <c r="D357" t="str">
        <f>CoverSheet!$C$15</f>
        <v/>
      </c>
      <c r="E357" t="s">
        <v>5895</v>
      </c>
      <c r="F357" t="s">
        <v>6528</v>
      </c>
      <c r="G357" t="s">
        <v>6422</v>
      </c>
      <c r="H357">
        <f>'Crypto Services'!G233</f>
        <v>0</v>
      </c>
    </row>
    <row r="358" spans="1:8" x14ac:dyDescent="0.35">
      <c r="A358" t="str">
        <f>IF(CoverSheet!$C$9="Annual Return","AR",IF(CoverSheet!$C$9="Interim Return","IR",IF(CoverSheet!$C$9="Audited Annual Return","AAR","")))</f>
        <v/>
      </c>
      <c r="B358" t="str">
        <f>CoverSheet!$G$7</f>
        <v>v:25-03-c</v>
      </c>
      <c r="C358" t="str">
        <f>IF(CoverSheet!$C$29=3,"Q1",IF(CoverSheet!$C$29=6,"Q2",IF(CoverSheet!$C$29=9,"Q3",IF(AND(CoverSheet!$C$29=12,A358="AR"),"Q4","Q4A"))))</f>
        <v>Q4A</v>
      </c>
      <c r="D358" t="str">
        <f>CoverSheet!$C$15</f>
        <v/>
      </c>
      <c r="E358" t="s">
        <v>5895</v>
      </c>
      <c r="F358" t="s">
        <v>6529</v>
      </c>
      <c r="G358" t="s">
        <v>6424</v>
      </c>
      <c r="H358">
        <f>'Crypto Services'!H233</f>
        <v>0</v>
      </c>
    </row>
    <row r="359" spans="1:8" x14ac:dyDescent="0.35">
      <c r="A359" t="str">
        <f>IF(CoverSheet!$C$9="Annual Return","AR",IF(CoverSheet!$C$9="Interim Return","IR",IF(CoverSheet!$C$9="Audited Annual Return","AAR","")))</f>
        <v/>
      </c>
      <c r="B359" t="str">
        <f>CoverSheet!$G$7</f>
        <v>v:25-03-c</v>
      </c>
      <c r="C359" t="str">
        <f>IF(CoverSheet!$C$29=3,"Q1",IF(CoverSheet!$C$29=6,"Q2",IF(CoverSheet!$C$29=9,"Q3",IF(AND(CoverSheet!$C$29=12,A359="AR"),"Q4","Q4A"))))</f>
        <v>Q4A</v>
      </c>
      <c r="D359" t="str">
        <f>CoverSheet!$C$15</f>
        <v/>
      </c>
      <c r="E359" t="s">
        <v>5895</v>
      </c>
      <c r="F359" t="s">
        <v>6530</v>
      </c>
      <c r="G359" t="s">
        <v>6426</v>
      </c>
      <c r="H359">
        <f>'Crypto Services'!I233</f>
        <v>0</v>
      </c>
    </row>
    <row r="360" spans="1:8" x14ac:dyDescent="0.35">
      <c r="A360" t="str">
        <f>IF(CoverSheet!$C$9="Annual Return","AR",IF(CoverSheet!$C$9="Interim Return","IR",IF(CoverSheet!$C$9="Audited Annual Return","AAR","")))</f>
        <v/>
      </c>
      <c r="B360" t="str">
        <f>CoverSheet!$G$7</f>
        <v>v:25-03-c</v>
      </c>
      <c r="C360" t="str">
        <f>IF(CoverSheet!$C$29=3,"Q1",IF(CoverSheet!$C$29=6,"Q2",IF(CoverSheet!$C$29=9,"Q3",IF(AND(CoverSheet!$C$29=12,A360="AR"),"Q4","Q4A"))))</f>
        <v>Q4A</v>
      </c>
      <c r="D360" t="str">
        <f>CoverSheet!$C$15</f>
        <v/>
      </c>
      <c r="E360" t="s">
        <v>5895</v>
      </c>
      <c r="F360" t="s">
        <v>6531</v>
      </c>
      <c r="G360" t="s">
        <v>6428</v>
      </c>
      <c r="H360">
        <f>'Crypto Services'!J233</f>
        <v>0</v>
      </c>
    </row>
    <row r="361" spans="1:8" x14ac:dyDescent="0.35">
      <c r="A361" t="str">
        <f>IF(CoverSheet!$C$9="Annual Return","AR",IF(CoverSheet!$C$9="Interim Return","IR",IF(CoverSheet!$C$9="Audited Annual Return","AAR","")))</f>
        <v/>
      </c>
      <c r="B361" t="str">
        <f>CoverSheet!$G$7</f>
        <v>v:25-03-c</v>
      </c>
      <c r="C361" t="str">
        <f>IF(CoverSheet!$C$29=3,"Q1",IF(CoverSheet!$C$29=6,"Q2",IF(CoverSheet!$C$29=9,"Q3",IF(AND(CoverSheet!$C$29=12,A361="AR"),"Q4","Q4A"))))</f>
        <v>Q4A</v>
      </c>
      <c r="D361" t="str">
        <f>CoverSheet!$C$15</f>
        <v/>
      </c>
      <c r="E361" t="s">
        <v>5895</v>
      </c>
      <c r="F361" t="s">
        <v>6532</v>
      </c>
      <c r="G361" t="s">
        <v>6430</v>
      </c>
      <c r="H361">
        <f>'Crypto Services'!K233</f>
        <v>0</v>
      </c>
    </row>
    <row r="362" spans="1:8" x14ac:dyDescent="0.35">
      <c r="A362" t="str">
        <f>IF(CoverSheet!$C$9="Annual Return","AR",IF(CoverSheet!$C$9="Interim Return","IR",IF(CoverSheet!$C$9="Audited Annual Return","AAR","")))</f>
        <v/>
      </c>
      <c r="B362" t="str">
        <f>CoverSheet!$G$7</f>
        <v>v:25-03-c</v>
      </c>
      <c r="C362" t="str">
        <f>IF(CoverSheet!$C$29=3,"Q1",IF(CoverSheet!$C$29=6,"Q2",IF(CoverSheet!$C$29=9,"Q3",IF(AND(CoverSheet!$C$29=12,A362="AR"),"Q4","Q4A"))))</f>
        <v>Q4A</v>
      </c>
      <c r="D362" t="str">
        <f>CoverSheet!$C$15</f>
        <v/>
      </c>
      <c r="E362" t="s">
        <v>5895</v>
      </c>
      <c r="F362" t="s">
        <v>6533</v>
      </c>
      <c r="G362" t="s">
        <v>6432</v>
      </c>
      <c r="H362">
        <f>'Crypto Services'!L233</f>
        <v>0</v>
      </c>
    </row>
    <row r="363" spans="1:8" x14ac:dyDescent="0.35">
      <c r="A363" t="str">
        <f>IF(CoverSheet!$C$9="Annual Return","AR",IF(CoverSheet!$C$9="Interim Return","IR",IF(CoverSheet!$C$9="Audited Annual Return","AAR","")))</f>
        <v/>
      </c>
      <c r="B363" t="str">
        <f>CoverSheet!$G$7</f>
        <v>v:25-03-c</v>
      </c>
      <c r="C363" t="str">
        <f>IF(CoverSheet!$C$29=3,"Q1",IF(CoverSheet!$C$29=6,"Q2",IF(CoverSheet!$C$29=9,"Q3",IF(AND(CoverSheet!$C$29=12,A363="AR"),"Q4","Q4A"))))</f>
        <v>Q4A</v>
      </c>
      <c r="D363" t="str">
        <f>CoverSheet!$C$15</f>
        <v/>
      </c>
      <c r="E363" t="s">
        <v>5895</v>
      </c>
      <c r="F363" t="s">
        <v>6534</v>
      </c>
      <c r="G363" t="s">
        <v>6434</v>
      </c>
      <c r="H363">
        <f>'Crypto Services'!F234</f>
        <v>0</v>
      </c>
    </row>
    <row r="364" spans="1:8" x14ac:dyDescent="0.35">
      <c r="A364" t="str">
        <f>IF(CoverSheet!$C$9="Annual Return","AR",IF(CoverSheet!$C$9="Interim Return","IR",IF(CoverSheet!$C$9="Audited Annual Return","AAR","")))</f>
        <v/>
      </c>
      <c r="B364" t="str">
        <f>CoverSheet!$G$7</f>
        <v>v:25-03-c</v>
      </c>
      <c r="C364" t="str">
        <f>IF(CoverSheet!$C$29=3,"Q1",IF(CoverSheet!$C$29=6,"Q2",IF(CoverSheet!$C$29=9,"Q3",IF(AND(CoverSheet!$C$29=12,A364="AR"),"Q4","Q4A"))))</f>
        <v>Q4A</v>
      </c>
      <c r="D364" t="str">
        <f>CoverSheet!$C$15</f>
        <v/>
      </c>
      <c r="E364" t="s">
        <v>5895</v>
      </c>
      <c r="F364" t="s">
        <v>6535</v>
      </c>
      <c r="G364" t="s">
        <v>6436</v>
      </c>
      <c r="H364">
        <f>'Crypto Services'!G234</f>
        <v>0</v>
      </c>
    </row>
    <row r="365" spans="1:8" x14ac:dyDescent="0.35">
      <c r="A365" t="str">
        <f>IF(CoverSheet!$C$9="Annual Return","AR",IF(CoverSheet!$C$9="Interim Return","IR",IF(CoverSheet!$C$9="Audited Annual Return","AAR","")))</f>
        <v/>
      </c>
      <c r="B365" t="str">
        <f>CoverSheet!$G$7</f>
        <v>v:25-03-c</v>
      </c>
      <c r="C365" t="str">
        <f>IF(CoverSheet!$C$29=3,"Q1",IF(CoverSheet!$C$29=6,"Q2",IF(CoverSheet!$C$29=9,"Q3",IF(AND(CoverSheet!$C$29=12,A365="AR"),"Q4","Q4A"))))</f>
        <v>Q4A</v>
      </c>
      <c r="D365" t="str">
        <f>CoverSheet!$C$15</f>
        <v/>
      </c>
      <c r="E365" t="s">
        <v>5895</v>
      </c>
      <c r="F365" t="s">
        <v>6536</v>
      </c>
      <c r="G365" t="s">
        <v>6438</v>
      </c>
      <c r="H365">
        <f>'Crypto Services'!H234</f>
        <v>0</v>
      </c>
    </row>
    <row r="366" spans="1:8" x14ac:dyDescent="0.35">
      <c r="A366" t="str">
        <f>IF(CoverSheet!$C$9="Annual Return","AR",IF(CoverSheet!$C$9="Interim Return","IR",IF(CoverSheet!$C$9="Audited Annual Return","AAR","")))</f>
        <v/>
      </c>
      <c r="B366" t="str">
        <f>CoverSheet!$G$7</f>
        <v>v:25-03-c</v>
      </c>
      <c r="C366" t="str">
        <f>IF(CoverSheet!$C$29=3,"Q1",IF(CoverSheet!$C$29=6,"Q2",IF(CoverSheet!$C$29=9,"Q3",IF(AND(CoverSheet!$C$29=12,A366="AR"),"Q4","Q4A"))))</f>
        <v>Q4A</v>
      </c>
      <c r="D366" t="str">
        <f>CoverSheet!$C$15</f>
        <v/>
      </c>
      <c r="E366" t="s">
        <v>5895</v>
      </c>
      <c r="F366" t="s">
        <v>6537</v>
      </c>
      <c r="G366" t="s">
        <v>6440</v>
      </c>
      <c r="H366">
        <f>'Crypto Services'!I234</f>
        <v>0</v>
      </c>
    </row>
    <row r="367" spans="1:8" x14ac:dyDescent="0.35">
      <c r="A367" t="str">
        <f>IF(CoverSheet!$C$9="Annual Return","AR",IF(CoverSheet!$C$9="Interim Return","IR",IF(CoverSheet!$C$9="Audited Annual Return","AAR","")))</f>
        <v/>
      </c>
      <c r="B367" t="str">
        <f>CoverSheet!$G$7</f>
        <v>v:25-03-c</v>
      </c>
      <c r="C367" t="str">
        <f>IF(CoverSheet!$C$29=3,"Q1",IF(CoverSheet!$C$29=6,"Q2",IF(CoverSheet!$C$29=9,"Q3",IF(AND(CoverSheet!$C$29=12,A367="AR"),"Q4","Q4A"))))</f>
        <v>Q4A</v>
      </c>
      <c r="D367" t="str">
        <f>CoverSheet!$C$15</f>
        <v/>
      </c>
      <c r="E367" t="s">
        <v>5895</v>
      </c>
      <c r="F367" t="s">
        <v>6538</v>
      </c>
      <c r="G367" t="s">
        <v>6442</v>
      </c>
      <c r="H367">
        <f>'Crypto Services'!J234</f>
        <v>0</v>
      </c>
    </row>
    <row r="368" spans="1:8" x14ac:dyDescent="0.35">
      <c r="A368" t="str">
        <f>IF(CoverSheet!$C$9="Annual Return","AR",IF(CoverSheet!$C$9="Interim Return","IR",IF(CoverSheet!$C$9="Audited Annual Return","AAR","")))</f>
        <v/>
      </c>
      <c r="B368" t="str">
        <f>CoverSheet!$G$7</f>
        <v>v:25-03-c</v>
      </c>
      <c r="C368" t="str">
        <f>IF(CoverSheet!$C$29=3,"Q1",IF(CoverSheet!$C$29=6,"Q2",IF(CoverSheet!$C$29=9,"Q3",IF(AND(CoverSheet!$C$29=12,A368="AR"),"Q4","Q4A"))))</f>
        <v>Q4A</v>
      </c>
      <c r="D368" t="str">
        <f>CoverSheet!$C$15</f>
        <v/>
      </c>
      <c r="E368" t="s">
        <v>5895</v>
      </c>
      <c r="F368" t="s">
        <v>6539</v>
      </c>
      <c r="G368" t="s">
        <v>6444</v>
      </c>
      <c r="H368">
        <f>'Crypto Services'!K234</f>
        <v>0</v>
      </c>
    </row>
    <row r="369" spans="1:8" x14ac:dyDescent="0.35">
      <c r="A369" t="str">
        <f>IF(CoverSheet!$C$9="Annual Return","AR",IF(CoverSheet!$C$9="Interim Return","IR",IF(CoverSheet!$C$9="Audited Annual Return","AAR","")))</f>
        <v/>
      </c>
      <c r="B369" t="str">
        <f>CoverSheet!$G$7</f>
        <v>v:25-03-c</v>
      </c>
      <c r="C369" t="str">
        <f>IF(CoverSheet!$C$29=3,"Q1",IF(CoverSheet!$C$29=6,"Q2",IF(CoverSheet!$C$29=9,"Q3",IF(AND(CoverSheet!$C$29=12,A369="AR"),"Q4","Q4A"))))</f>
        <v>Q4A</v>
      </c>
      <c r="D369" t="str">
        <f>CoverSheet!$C$15</f>
        <v/>
      </c>
      <c r="E369" t="s">
        <v>5895</v>
      </c>
      <c r="F369" t="s">
        <v>6540</v>
      </c>
      <c r="G369" t="s">
        <v>6446</v>
      </c>
      <c r="H369">
        <f>'Crypto Services'!L234</f>
        <v>0</v>
      </c>
    </row>
    <row r="370" spans="1:8" x14ac:dyDescent="0.35">
      <c r="A370" t="str">
        <f>IF(CoverSheet!$C$9="Annual Return","AR",IF(CoverSheet!$C$9="Interim Return","IR",IF(CoverSheet!$C$9="Audited Annual Return","AAR","")))</f>
        <v/>
      </c>
      <c r="B370" t="str">
        <f>CoverSheet!$G$7</f>
        <v>v:25-03-c</v>
      </c>
      <c r="C370" t="str">
        <f>IF(CoverSheet!$C$29=3,"Q1",IF(CoverSheet!$C$29=6,"Q2",IF(CoverSheet!$C$29=9,"Q3",IF(AND(CoverSheet!$C$29=12,A370="AR"),"Q4","Q4A"))))</f>
        <v>Q4A</v>
      </c>
      <c r="D370" t="str">
        <f>CoverSheet!$C$15</f>
        <v/>
      </c>
      <c r="E370" t="s">
        <v>5895</v>
      </c>
      <c r="F370" t="s">
        <v>6541</v>
      </c>
      <c r="G370" t="s">
        <v>6448</v>
      </c>
      <c r="H370">
        <f>'Crypto Services'!F235</f>
        <v>0</v>
      </c>
    </row>
    <row r="371" spans="1:8" x14ac:dyDescent="0.35">
      <c r="A371" t="str">
        <f>IF(CoverSheet!$C$9="Annual Return","AR",IF(CoverSheet!$C$9="Interim Return","IR",IF(CoverSheet!$C$9="Audited Annual Return","AAR","")))</f>
        <v/>
      </c>
      <c r="B371" t="str">
        <f>CoverSheet!$G$7</f>
        <v>v:25-03-c</v>
      </c>
      <c r="C371" t="str">
        <f>IF(CoverSheet!$C$29=3,"Q1",IF(CoverSheet!$C$29=6,"Q2",IF(CoverSheet!$C$29=9,"Q3",IF(AND(CoverSheet!$C$29=12,A371="AR"),"Q4","Q4A"))))</f>
        <v>Q4A</v>
      </c>
      <c r="D371" t="str">
        <f>CoverSheet!$C$15</f>
        <v/>
      </c>
      <c r="E371" t="s">
        <v>5895</v>
      </c>
      <c r="F371" t="s">
        <v>6542</v>
      </c>
      <c r="G371" t="s">
        <v>6450</v>
      </c>
      <c r="H371">
        <f>'Crypto Services'!G235</f>
        <v>0</v>
      </c>
    </row>
    <row r="372" spans="1:8" x14ac:dyDescent="0.35">
      <c r="A372" t="str">
        <f>IF(CoverSheet!$C$9="Annual Return","AR",IF(CoverSheet!$C$9="Interim Return","IR",IF(CoverSheet!$C$9="Audited Annual Return","AAR","")))</f>
        <v/>
      </c>
      <c r="B372" t="str">
        <f>CoverSheet!$G$7</f>
        <v>v:25-03-c</v>
      </c>
      <c r="C372" t="str">
        <f>IF(CoverSheet!$C$29=3,"Q1",IF(CoverSheet!$C$29=6,"Q2",IF(CoverSheet!$C$29=9,"Q3",IF(AND(CoverSheet!$C$29=12,A372="AR"),"Q4","Q4A"))))</f>
        <v>Q4A</v>
      </c>
      <c r="D372" t="str">
        <f>CoverSheet!$C$15</f>
        <v/>
      </c>
      <c r="E372" t="s">
        <v>5895</v>
      </c>
      <c r="F372" t="s">
        <v>6543</v>
      </c>
      <c r="G372" t="s">
        <v>6452</v>
      </c>
      <c r="H372">
        <f>'Crypto Services'!H235</f>
        <v>0</v>
      </c>
    </row>
    <row r="373" spans="1:8" x14ac:dyDescent="0.35">
      <c r="A373" t="str">
        <f>IF(CoverSheet!$C$9="Annual Return","AR",IF(CoverSheet!$C$9="Interim Return","IR",IF(CoverSheet!$C$9="Audited Annual Return","AAR","")))</f>
        <v/>
      </c>
      <c r="B373" t="str">
        <f>CoverSheet!$G$7</f>
        <v>v:25-03-c</v>
      </c>
      <c r="C373" t="str">
        <f>IF(CoverSheet!$C$29=3,"Q1",IF(CoverSheet!$C$29=6,"Q2",IF(CoverSheet!$C$29=9,"Q3",IF(AND(CoverSheet!$C$29=12,A373="AR"),"Q4","Q4A"))))</f>
        <v>Q4A</v>
      </c>
      <c r="D373" t="str">
        <f>CoverSheet!$C$15</f>
        <v/>
      </c>
      <c r="E373" t="s">
        <v>5895</v>
      </c>
      <c r="F373" t="s">
        <v>6544</v>
      </c>
      <c r="G373" t="s">
        <v>6454</v>
      </c>
      <c r="H373">
        <f>'Crypto Services'!I235</f>
        <v>0</v>
      </c>
    </row>
    <row r="374" spans="1:8" x14ac:dyDescent="0.35">
      <c r="A374" t="str">
        <f>IF(CoverSheet!$C$9="Annual Return","AR",IF(CoverSheet!$C$9="Interim Return","IR",IF(CoverSheet!$C$9="Audited Annual Return","AAR","")))</f>
        <v/>
      </c>
      <c r="B374" t="str">
        <f>CoverSheet!$G$7</f>
        <v>v:25-03-c</v>
      </c>
      <c r="C374" t="str">
        <f>IF(CoverSheet!$C$29=3,"Q1",IF(CoverSheet!$C$29=6,"Q2",IF(CoverSheet!$C$29=9,"Q3",IF(AND(CoverSheet!$C$29=12,A374="AR"),"Q4","Q4A"))))</f>
        <v>Q4A</v>
      </c>
      <c r="D374" t="str">
        <f>CoverSheet!$C$15</f>
        <v/>
      </c>
      <c r="E374" t="s">
        <v>5895</v>
      </c>
      <c r="F374" t="s">
        <v>6545</v>
      </c>
      <c r="G374" t="s">
        <v>6456</v>
      </c>
      <c r="H374">
        <f>'Crypto Services'!J235</f>
        <v>0</v>
      </c>
    </row>
    <row r="375" spans="1:8" x14ac:dyDescent="0.35">
      <c r="A375" t="str">
        <f>IF(CoverSheet!$C$9="Annual Return","AR",IF(CoverSheet!$C$9="Interim Return","IR",IF(CoverSheet!$C$9="Audited Annual Return","AAR","")))</f>
        <v/>
      </c>
      <c r="B375" t="str">
        <f>CoverSheet!$G$7</f>
        <v>v:25-03-c</v>
      </c>
      <c r="C375" t="str">
        <f>IF(CoverSheet!$C$29=3,"Q1",IF(CoverSheet!$C$29=6,"Q2",IF(CoverSheet!$C$29=9,"Q3",IF(AND(CoverSheet!$C$29=12,A375="AR"),"Q4","Q4A"))))</f>
        <v>Q4A</v>
      </c>
      <c r="D375" t="str">
        <f>CoverSheet!$C$15</f>
        <v/>
      </c>
      <c r="E375" t="s">
        <v>5895</v>
      </c>
      <c r="F375" t="s">
        <v>6546</v>
      </c>
      <c r="G375" t="s">
        <v>6458</v>
      </c>
      <c r="H375">
        <f>'Crypto Services'!K235</f>
        <v>0</v>
      </c>
    </row>
    <row r="376" spans="1:8" x14ac:dyDescent="0.35">
      <c r="A376" t="str">
        <f>IF(CoverSheet!$C$9="Annual Return","AR",IF(CoverSheet!$C$9="Interim Return","IR",IF(CoverSheet!$C$9="Audited Annual Return","AAR","")))</f>
        <v/>
      </c>
      <c r="B376" t="str">
        <f>CoverSheet!$G$7</f>
        <v>v:25-03-c</v>
      </c>
      <c r="C376" t="str">
        <f>IF(CoverSheet!$C$29=3,"Q1",IF(CoverSheet!$C$29=6,"Q2",IF(CoverSheet!$C$29=9,"Q3",IF(AND(CoverSheet!$C$29=12,A376="AR"),"Q4","Q4A"))))</f>
        <v>Q4A</v>
      </c>
      <c r="D376" t="str">
        <f>CoverSheet!$C$15</f>
        <v/>
      </c>
      <c r="E376" t="s">
        <v>5895</v>
      </c>
      <c r="F376" t="s">
        <v>6547</v>
      </c>
      <c r="G376" t="s">
        <v>6460</v>
      </c>
      <c r="H376">
        <f>'Crypto Services'!L235</f>
        <v>0</v>
      </c>
    </row>
    <row r="377" spans="1:8" x14ac:dyDescent="0.35">
      <c r="A377" t="str">
        <f>IF(CoverSheet!$C$9="Annual Return","AR",IF(CoverSheet!$C$9="Interim Return","IR",IF(CoverSheet!$C$9="Audited Annual Return","AAR","")))</f>
        <v/>
      </c>
      <c r="B377" t="str">
        <f>CoverSheet!$G$7</f>
        <v>v:25-03-c</v>
      </c>
      <c r="C377" t="str">
        <f>IF(CoverSheet!$C$29=3,"Q1",IF(CoverSheet!$C$29=6,"Q2",IF(CoverSheet!$C$29=9,"Q3",IF(AND(CoverSheet!$C$29=12,A377="AR"),"Q4","Q4A"))))</f>
        <v>Q4A</v>
      </c>
      <c r="D377" t="str">
        <f>CoverSheet!$C$15</f>
        <v/>
      </c>
      <c r="E377" t="s">
        <v>5895</v>
      </c>
      <c r="F377" t="s">
        <v>6548</v>
      </c>
      <c r="G377" t="s">
        <v>6462</v>
      </c>
      <c r="H377">
        <f>'Crypto Services'!F236</f>
        <v>0</v>
      </c>
    </row>
    <row r="378" spans="1:8" x14ac:dyDescent="0.35">
      <c r="A378" t="str">
        <f>IF(CoverSheet!$C$9="Annual Return","AR",IF(CoverSheet!$C$9="Interim Return","IR",IF(CoverSheet!$C$9="Audited Annual Return","AAR","")))</f>
        <v/>
      </c>
      <c r="B378" t="str">
        <f>CoverSheet!$G$7</f>
        <v>v:25-03-c</v>
      </c>
      <c r="C378" t="str">
        <f>IF(CoverSheet!$C$29=3,"Q1",IF(CoverSheet!$C$29=6,"Q2",IF(CoverSheet!$C$29=9,"Q3",IF(AND(CoverSheet!$C$29=12,A378="AR"),"Q4","Q4A"))))</f>
        <v>Q4A</v>
      </c>
      <c r="D378" t="str">
        <f>CoverSheet!$C$15</f>
        <v/>
      </c>
      <c r="E378" t="s">
        <v>5895</v>
      </c>
      <c r="F378" t="s">
        <v>6549</v>
      </c>
      <c r="G378" t="s">
        <v>6464</v>
      </c>
      <c r="H378">
        <f>'Crypto Services'!G236</f>
        <v>0</v>
      </c>
    </row>
    <row r="379" spans="1:8" x14ac:dyDescent="0.35">
      <c r="A379" t="str">
        <f>IF(CoverSheet!$C$9="Annual Return","AR",IF(CoverSheet!$C$9="Interim Return","IR",IF(CoverSheet!$C$9="Audited Annual Return","AAR","")))</f>
        <v/>
      </c>
      <c r="B379" t="str">
        <f>CoverSheet!$G$7</f>
        <v>v:25-03-c</v>
      </c>
      <c r="C379" t="str">
        <f>IF(CoverSheet!$C$29=3,"Q1",IF(CoverSheet!$C$29=6,"Q2",IF(CoverSheet!$C$29=9,"Q3",IF(AND(CoverSheet!$C$29=12,A379="AR"),"Q4","Q4A"))))</f>
        <v>Q4A</v>
      </c>
      <c r="D379" t="str">
        <f>CoverSheet!$C$15</f>
        <v/>
      </c>
      <c r="E379" t="s">
        <v>5895</v>
      </c>
      <c r="F379" t="s">
        <v>6550</v>
      </c>
      <c r="G379" t="s">
        <v>6466</v>
      </c>
      <c r="H379">
        <f>'Crypto Services'!H236</f>
        <v>0</v>
      </c>
    </row>
    <row r="380" spans="1:8" x14ac:dyDescent="0.35">
      <c r="A380" t="str">
        <f>IF(CoverSheet!$C$9="Annual Return","AR",IF(CoverSheet!$C$9="Interim Return","IR",IF(CoverSheet!$C$9="Audited Annual Return","AAR","")))</f>
        <v/>
      </c>
      <c r="B380" t="str">
        <f>CoverSheet!$G$7</f>
        <v>v:25-03-c</v>
      </c>
      <c r="C380" t="str">
        <f>IF(CoverSheet!$C$29=3,"Q1",IF(CoverSheet!$C$29=6,"Q2",IF(CoverSheet!$C$29=9,"Q3",IF(AND(CoverSheet!$C$29=12,A380="AR"),"Q4","Q4A"))))</f>
        <v>Q4A</v>
      </c>
      <c r="D380" t="str">
        <f>CoverSheet!$C$15</f>
        <v/>
      </c>
      <c r="E380" t="s">
        <v>5895</v>
      </c>
      <c r="F380" t="s">
        <v>6551</v>
      </c>
      <c r="G380" t="s">
        <v>6468</v>
      </c>
      <c r="H380">
        <f>'Crypto Services'!I236</f>
        <v>0</v>
      </c>
    </row>
    <row r="381" spans="1:8" x14ac:dyDescent="0.35">
      <c r="A381" t="str">
        <f>IF(CoverSheet!$C$9="Annual Return","AR",IF(CoverSheet!$C$9="Interim Return","IR",IF(CoverSheet!$C$9="Audited Annual Return","AAR","")))</f>
        <v/>
      </c>
      <c r="B381" t="str">
        <f>CoverSheet!$G$7</f>
        <v>v:25-03-c</v>
      </c>
      <c r="C381" t="str">
        <f>IF(CoverSheet!$C$29=3,"Q1",IF(CoverSheet!$C$29=6,"Q2",IF(CoverSheet!$C$29=9,"Q3",IF(AND(CoverSheet!$C$29=12,A381="AR"),"Q4","Q4A"))))</f>
        <v>Q4A</v>
      </c>
      <c r="D381" t="str">
        <f>CoverSheet!$C$15</f>
        <v/>
      </c>
      <c r="E381" t="s">
        <v>5895</v>
      </c>
      <c r="F381" t="s">
        <v>6552</v>
      </c>
      <c r="G381" t="s">
        <v>6470</v>
      </c>
      <c r="H381">
        <f>'Crypto Services'!J236</f>
        <v>0</v>
      </c>
    </row>
    <row r="382" spans="1:8" x14ac:dyDescent="0.35">
      <c r="A382" t="str">
        <f>IF(CoverSheet!$C$9="Annual Return","AR",IF(CoverSheet!$C$9="Interim Return","IR",IF(CoverSheet!$C$9="Audited Annual Return","AAR","")))</f>
        <v/>
      </c>
      <c r="B382" t="str">
        <f>CoverSheet!$G$7</f>
        <v>v:25-03-c</v>
      </c>
      <c r="C382" t="str">
        <f>IF(CoverSheet!$C$29=3,"Q1",IF(CoverSheet!$C$29=6,"Q2",IF(CoverSheet!$C$29=9,"Q3",IF(AND(CoverSheet!$C$29=12,A382="AR"),"Q4","Q4A"))))</f>
        <v>Q4A</v>
      </c>
      <c r="D382" t="str">
        <f>CoverSheet!$C$15</f>
        <v/>
      </c>
      <c r="E382" t="s">
        <v>5895</v>
      </c>
      <c r="F382" t="s">
        <v>6553</v>
      </c>
      <c r="G382" t="s">
        <v>6472</v>
      </c>
      <c r="H382">
        <f>'Crypto Services'!K236</f>
        <v>0</v>
      </c>
    </row>
    <row r="383" spans="1:8" x14ac:dyDescent="0.35">
      <c r="A383" t="str">
        <f>IF(CoverSheet!$C$9="Annual Return","AR",IF(CoverSheet!$C$9="Interim Return","IR",IF(CoverSheet!$C$9="Audited Annual Return","AAR","")))</f>
        <v/>
      </c>
      <c r="B383" t="str">
        <f>CoverSheet!$G$7</f>
        <v>v:25-03-c</v>
      </c>
      <c r="C383" t="str">
        <f>IF(CoverSheet!$C$29=3,"Q1",IF(CoverSheet!$C$29=6,"Q2",IF(CoverSheet!$C$29=9,"Q3",IF(AND(CoverSheet!$C$29=12,A383="AR"),"Q4","Q4A"))))</f>
        <v>Q4A</v>
      </c>
      <c r="D383" t="str">
        <f>CoverSheet!$C$15</f>
        <v/>
      </c>
      <c r="E383" t="s">
        <v>5895</v>
      </c>
      <c r="F383" t="s">
        <v>6554</v>
      </c>
      <c r="G383" t="s">
        <v>6474</v>
      </c>
      <c r="H383">
        <f>'Crypto Services'!L236</f>
        <v>0</v>
      </c>
    </row>
    <row r="384" spans="1:8" x14ac:dyDescent="0.35">
      <c r="A384" t="str">
        <f>IF(CoverSheet!$C$9="Annual Return","AR",IF(CoverSheet!$C$9="Interim Return","IR",IF(CoverSheet!$C$9="Audited Annual Return","AAR","")))</f>
        <v/>
      </c>
      <c r="B384" t="str">
        <f>CoverSheet!$G$7</f>
        <v>v:25-03-c</v>
      </c>
      <c r="C384" t="str">
        <f>IF(CoverSheet!$C$29=3,"Q1",IF(CoverSheet!$C$29=6,"Q2",IF(CoverSheet!$C$29=9,"Q3",IF(AND(CoverSheet!$C$29=12,A384="AR"),"Q4","Q4A"))))</f>
        <v>Q4A</v>
      </c>
      <c r="D384" t="str">
        <f>CoverSheet!$C$15</f>
        <v/>
      </c>
      <c r="E384" t="s">
        <v>5895</v>
      </c>
      <c r="F384" t="s">
        <v>6555</v>
      </c>
      <c r="G384" t="s">
        <v>6476</v>
      </c>
      <c r="H384">
        <f>'Crypto Services'!F237</f>
        <v>0</v>
      </c>
    </row>
    <row r="385" spans="1:9" x14ac:dyDescent="0.35">
      <c r="A385" t="str">
        <f>IF(CoverSheet!$C$9="Annual Return","AR",IF(CoverSheet!$C$9="Interim Return","IR",IF(CoverSheet!$C$9="Audited Annual Return","AAR","")))</f>
        <v/>
      </c>
      <c r="B385" t="str">
        <f>CoverSheet!$G$7</f>
        <v>v:25-03-c</v>
      </c>
      <c r="C385" t="str">
        <f>IF(CoverSheet!$C$29=3,"Q1",IF(CoverSheet!$C$29=6,"Q2",IF(CoverSheet!$C$29=9,"Q3",IF(AND(CoverSheet!$C$29=12,A385="AR"),"Q4","Q4A"))))</f>
        <v>Q4A</v>
      </c>
      <c r="D385" t="str">
        <f>CoverSheet!$C$15</f>
        <v/>
      </c>
      <c r="E385" t="s">
        <v>5895</v>
      </c>
      <c r="F385" t="s">
        <v>6556</v>
      </c>
      <c r="G385" t="s">
        <v>6478</v>
      </c>
      <c r="H385">
        <f>'Crypto Services'!G237</f>
        <v>0</v>
      </c>
    </row>
    <row r="386" spans="1:9" x14ac:dyDescent="0.35">
      <c r="A386" t="str">
        <f>IF(CoverSheet!$C$9="Annual Return","AR",IF(CoverSheet!$C$9="Interim Return","IR",IF(CoverSheet!$C$9="Audited Annual Return","AAR","")))</f>
        <v/>
      </c>
      <c r="B386" t="str">
        <f>CoverSheet!$G$7</f>
        <v>v:25-03-c</v>
      </c>
      <c r="C386" t="str">
        <f>IF(CoverSheet!$C$29=3,"Q1",IF(CoverSheet!$C$29=6,"Q2",IF(CoverSheet!$C$29=9,"Q3",IF(AND(CoverSheet!$C$29=12,A386="AR"),"Q4","Q4A"))))</f>
        <v>Q4A</v>
      </c>
      <c r="D386" t="str">
        <f>CoverSheet!$C$15</f>
        <v/>
      </c>
      <c r="E386" t="s">
        <v>5895</v>
      </c>
      <c r="F386" t="s">
        <v>6557</v>
      </c>
      <c r="G386" t="s">
        <v>6480</v>
      </c>
      <c r="H386">
        <f>'Crypto Services'!H237</f>
        <v>0</v>
      </c>
    </row>
    <row r="387" spans="1:9" x14ac:dyDescent="0.35">
      <c r="A387" t="str">
        <f>IF(CoverSheet!$C$9="Annual Return","AR",IF(CoverSheet!$C$9="Interim Return","IR",IF(CoverSheet!$C$9="Audited Annual Return","AAR","")))</f>
        <v/>
      </c>
      <c r="B387" t="str">
        <f>CoverSheet!$G$7</f>
        <v>v:25-03-c</v>
      </c>
      <c r="C387" t="str">
        <f>IF(CoverSheet!$C$29=3,"Q1",IF(CoverSheet!$C$29=6,"Q2",IF(CoverSheet!$C$29=9,"Q3",IF(AND(CoverSheet!$C$29=12,A387="AR"),"Q4","Q4A"))))</f>
        <v>Q4A</v>
      </c>
      <c r="D387" t="str">
        <f>CoverSheet!$C$15</f>
        <v/>
      </c>
      <c r="E387" t="s">
        <v>5895</v>
      </c>
      <c r="F387" t="s">
        <v>6558</v>
      </c>
      <c r="G387" t="s">
        <v>6482</v>
      </c>
      <c r="H387">
        <f>'Crypto Services'!I237</f>
        <v>0</v>
      </c>
    </row>
    <row r="388" spans="1:9" x14ac:dyDescent="0.35">
      <c r="A388" t="str">
        <f>IF(CoverSheet!$C$9="Annual Return","AR",IF(CoverSheet!$C$9="Interim Return","IR",IF(CoverSheet!$C$9="Audited Annual Return","AAR","")))</f>
        <v/>
      </c>
      <c r="B388" t="str">
        <f>CoverSheet!$G$7</f>
        <v>v:25-03-c</v>
      </c>
      <c r="C388" t="str">
        <f>IF(CoverSheet!$C$29=3,"Q1",IF(CoverSheet!$C$29=6,"Q2",IF(CoverSheet!$C$29=9,"Q3",IF(AND(CoverSheet!$C$29=12,A388="AR"),"Q4","Q4A"))))</f>
        <v>Q4A</v>
      </c>
      <c r="D388" t="str">
        <f>CoverSheet!$C$15</f>
        <v/>
      </c>
      <c r="E388" t="s">
        <v>5895</v>
      </c>
      <c r="F388" t="s">
        <v>6559</v>
      </c>
      <c r="G388" t="s">
        <v>6484</v>
      </c>
      <c r="H388">
        <f>'Crypto Services'!J237</f>
        <v>0</v>
      </c>
    </row>
    <row r="389" spans="1:9" x14ac:dyDescent="0.35">
      <c r="A389" t="str">
        <f>IF(CoverSheet!$C$9="Annual Return","AR",IF(CoverSheet!$C$9="Interim Return","IR",IF(CoverSheet!$C$9="Audited Annual Return","AAR","")))</f>
        <v/>
      </c>
      <c r="B389" t="str">
        <f>CoverSheet!$G$7</f>
        <v>v:25-03-c</v>
      </c>
      <c r="C389" t="str">
        <f>IF(CoverSheet!$C$29=3,"Q1",IF(CoverSheet!$C$29=6,"Q2",IF(CoverSheet!$C$29=9,"Q3",IF(AND(CoverSheet!$C$29=12,A389="AR"),"Q4","Q4A"))))</f>
        <v>Q4A</v>
      </c>
      <c r="D389" t="str">
        <f>CoverSheet!$C$15</f>
        <v/>
      </c>
      <c r="E389" t="s">
        <v>5895</v>
      </c>
      <c r="F389" t="s">
        <v>6560</v>
      </c>
      <c r="G389" t="s">
        <v>6486</v>
      </c>
      <c r="H389">
        <f>'Crypto Services'!K237</f>
        <v>0</v>
      </c>
    </row>
    <row r="390" spans="1:9" x14ac:dyDescent="0.35">
      <c r="A390" t="str">
        <f>IF(CoverSheet!$C$9="Annual Return","AR",IF(CoverSheet!$C$9="Interim Return","IR",IF(CoverSheet!$C$9="Audited Annual Return","AAR","")))</f>
        <v/>
      </c>
      <c r="B390" t="str">
        <f>CoverSheet!$G$7</f>
        <v>v:25-03-c</v>
      </c>
      <c r="C390" t="str">
        <f>IF(CoverSheet!$C$29=3,"Q1",IF(CoverSheet!$C$29=6,"Q2",IF(CoverSheet!$C$29=9,"Q3",IF(AND(CoverSheet!$C$29=12,A390="AR"),"Q4","Q4A"))))</f>
        <v>Q4A</v>
      </c>
      <c r="D390" t="str">
        <f>CoverSheet!$C$15</f>
        <v/>
      </c>
      <c r="E390" t="s">
        <v>5895</v>
      </c>
      <c r="F390" t="s">
        <v>6561</v>
      </c>
      <c r="G390" t="s">
        <v>301</v>
      </c>
      <c r="H390">
        <f>'Crypto Services'!L237</f>
        <v>0</v>
      </c>
    </row>
    <row r="391" spans="1:9" x14ac:dyDescent="0.35">
      <c r="A391" t="str">
        <f>IF(CoverSheet!$C$9="Annual Return","AR",IF(CoverSheet!$C$9="Interim Return","IR",IF(CoverSheet!$C$9="Audited Annual Return","AAR","")))</f>
        <v/>
      </c>
      <c r="B391" t="str">
        <f>CoverSheet!$G$7</f>
        <v>v:25-03-c</v>
      </c>
      <c r="C391" t="str">
        <f>IF(CoverSheet!$C$29=3,"Q1",IF(CoverSheet!$C$29=6,"Q2",IF(CoverSheet!$C$29=9,"Q3",IF(AND(CoverSheet!$C$29=12,A391="AR"),"Q4","Q4A"))))</f>
        <v>Q4A</v>
      </c>
      <c r="D391" t="str">
        <f>CoverSheet!$C$15</f>
        <v/>
      </c>
      <c r="E391" t="s">
        <v>5895</v>
      </c>
      <c r="F391" t="s">
        <v>6562</v>
      </c>
      <c r="G391" t="s">
        <v>6489</v>
      </c>
      <c r="H391">
        <f>'Crypto Services'!F240</f>
        <v>1</v>
      </c>
      <c r="I391" t="str">
        <f>'Crypto Services'!$M$240</f>
        <v>G</v>
      </c>
    </row>
    <row r="392" spans="1:9" x14ac:dyDescent="0.35">
      <c r="A392" t="str">
        <f>IF(CoverSheet!$C$9="Annual Return","AR",IF(CoverSheet!$C$9="Interim Return","IR",IF(CoverSheet!$C$9="Audited Annual Return","AAR","")))</f>
        <v/>
      </c>
      <c r="B392" t="str">
        <f>CoverSheet!$G$7</f>
        <v>v:25-03-c</v>
      </c>
      <c r="C392" t="str">
        <f>IF(CoverSheet!$C$29=3,"Q1",IF(CoverSheet!$C$29=6,"Q2",IF(CoverSheet!$C$29=9,"Q3",IF(AND(CoverSheet!$C$29=12,A392="AR"),"Q4","Q4A"))))</f>
        <v>Q4A</v>
      </c>
      <c r="D392" t="str">
        <f>CoverSheet!$C$15</f>
        <v/>
      </c>
      <c r="E392" t="s">
        <v>5895</v>
      </c>
      <c r="F392" t="s">
        <v>6563</v>
      </c>
      <c r="G392" t="s">
        <v>6491</v>
      </c>
      <c r="H392">
        <f>'Crypto Services'!F241</f>
        <v>2</v>
      </c>
      <c r="I392" t="str">
        <f>'Crypto Services'!$M$240</f>
        <v>G</v>
      </c>
    </row>
    <row r="393" spans="1:9" x14ac:dyDescent="0.35">
      <c r="A393" t="str">
        <f>IF(CoverSheet!$C$9="Annual Return","AR",IF(CoverSheet!$C$9="Interim Return","IR",IF(CoverSheet!$C$9="Audited Annual Return","AAR","")))</f>
        <v/>
      </c>
      <c r="B393" t="str">
        <f>CoverSheet!$G$7</f>
        <v>v:25-03-c</v>
      </c>
      <c r="C393" t="str">
        <f>IF(CoverSheet!$C$29=3,"Q1",IF(CoverSheet!$C$29=6,"Q2",IF(CoverSheet!$C$29=9,"Q3",IF(AND(CoverSheet!$C$29=12,A393="AR"),"Q4","Q4A"))))</f>
        <v>Q4A</v>
      </c>
      <c r="D393" t="str">
        <f>CoverSheet!$C$15</f>
        <v/>
      </c>
      <c r="E393" t="s">
        <v>5895</v>
      </c>
      <c r="F393" t="s">
        <v>6564</v>
      </c>
      <c r="G393" t="s">
        <v>6493</v>
      </c>
      <c r="H393">
        <f>'Crypto Services'!F242</f>
        <v>3</v>
      </c>
      <c r="I393" t="str">
        <f>'Crypto Services'!$M$240</f>
        <v>G</v>
      </c>
    </row>
    <row r="394" spans="1:9" s="374" customFormat="1" x14ac:dyDescent="0.35">
      <c r="A394" t="str">
        <f>IF(CoverSheet!$C$9="Annual Return","AR",IF(CoverSheet!$C$9="Interim Return","IR",IF(CoverSheet!$C$9="Audited Annual Return","AAR","")))</f>
        <v/>
      </c>
      <c r="B394" t="str">
        <f>CoverSheet!$G$7</f>
        <v>v:25-03-c</v>
      </c>
      <c r="C394" t="str">
        <f>IF(CoverSheet!$C$29=3,"Q1",IF(CoverSheet!$C$29=6,"Q2",IF(CoverSheet!$C$29=9,"Q3",IF(AND(CoverSheet!$C$29=12,A394="AR"),"Q4","Q4A"))))</f>
        <v>Q4A</v>
      </c>
      <c r="D394" t="str">
        <f>CoverSheet!$C$15</f>
        <v/>
      </c>
      <c r="E394" t="s">
        <v>5895</v>
      </c>
      <c r="F394" t="s">
        <v>6565</v>
      </c>
      <c r="G394" t="s">
        <v>6495</v>
      </c>
      <c r="H394">
        <f>'Crypto Services'!F243</f>
        <v>4</v>
      </c>
      <c r="I394" t="str">
        <f>'Crypto Services'!$M$240</f>
        <v>G</v>
      </c>
    </row>
    <row r="395" spans="1:9" s="374" customFormat="1" x14ac:dyDescent="0.35">
      <c r="A395" t="str">
        <f>IF(CoverSheet!$C$9="Annual Return","AR",IF(CoverSheet!$C$9="Interim Return","IR",IF(CoverSheet!$C$9="Audited Annual Return","AAR","")))</f>
        <v/>
      </c>
      <c r="B395" t="str">
        <f>CoverSheet!$G$7</f>
        <v>v:25-03-c</v>
      </c>
      <c r="C395" t="str">
        <f>IF(CoverSheet!$C$29=3,"Q1",IF(CoverSheet!$C$29=6,"Q2",IF(CoverSheet!$C$29=9,"Q3",IF(AND(CoverSheet!$C$29=12,A395="AR"),"Q4","Q4A"))))</f>
        <v>Q4A</v>
      </c>
      <c r="D395" t="str">
        <f>CoverSheet!$C$15</f>
        <v/>
      </c>
      <c r="E395" t="s">
        <v>5895</v>
      </c>
      <c r="F395" t="s">
        <v>6566</v>
      </c>
      <c r="G395" t="s">
        <v>6497</v>
      </c>
      <c r="H395">
        <f>'Crypto Services'!F244</f>
        <v>5</v>
      </c>
      <c r="I395" t="str">
        <f>'Crypto Services'!$M$240</f>
        <v>G</v>
      </c>
    </row>
    <row r="396" spans="1:9" s="381" customFormat="1" x14ac:dyDescent="0.35">
      <c r="A396" t="str">
        <f>IF(CoverSheet!$C$9="Annual Return","AR",IF(CoverSheet!$C$9="Interim Return","IR",IF(CoverSheet!$C$9="Audited Annual Return","AAR","")))</f>
        <v/>
      </c>
      <c r="B396" t="str">
        <f>CoverSheet!$G$7</f>
        <v>v:25-03-c</v>
      </c>
      <c r="C396" t="str">
        <f>IF(CoverSheet!$C$29=3,"Q1",IF(CoverSheet!$C$29=6,"Q2",IF(CoverSheet!$C$29=9,"Q3",IF(AND(CoverSheet!$C$29=12,A396="AR"),"Q4","Q4A"))))</f>
        <v>Q4A</v>
      </c>
      <c r="D396" t="str">
        <f>CoverSheet!$C$15</f>
        <v/>
      </c>
      <c r="E396" t="s">
        <v>5895</v>
      </c>
      <c r="F396" t="s">
        <v>6567</v>
      </c>
      <c r="G396" t="s">
        <v>6499</v>
      </c>
      <c r="H396">
        <f>'Crypto Services'!H240</f>
        <v>0</v>
      </c>
      <c r="I396" t="str">
        <f>'Crypto Services'!$M$240</f>
        <v>G</v>
      </c>
    </row>
    <row r="397" spans="1:9" s="381" customFormat="1" x14ac:dyDescent="0.35">
      <c r="A397" t="str">
        <f>IF(CoverSheet!$C$9="Annual Return","AR",IF(CoverSheet!$C$9="Interim Return","IR",IF(CoverSheet!$C$9="Audited Annual Return","AAR","")))</f>
        <v/>
      </c>
      <c r="B397" t="str">
        <f>CoverSheet!$G$7</f>
        <v>v:25-03-c</v>
      </c>
      <c r="C397" t="str">
        <f>IF(CoverSheet!$C$29=3,"Q1",IF(CoverSheet!$C$29=6,"Q2",IF(CoverSheet!$C$29=9,"Q3",IF(AND(CoverSheet!$C$29=12,A397="AR"),"Q4","Q4A"))))</f>
        <v>Q4A</v>
      </c>
      <c r="D397" t="str">
        <f>CoverSheet!$C$15</f>
        <v/>
      </c>
      <c r="E397" t="s">
        <v>5895</v>
      </c>
      <c r="F397" t="s">
        <v>6568</v>
      </c>
      <c r="G397" t="s">
        <v>6501</v>
      </c>
      <c r="H397">
        <f>'Crypto Services'!H241</f>
        <v>0</v>
      </c>
      <c r="I397" t="str">
        <f>'Crypto Services'!$M$240</f>
        <v>G</v>
      </c>
    </row>
    <row r="398" spans="1:9" s="381" customFormat="1" x14ac:dyDescent="0.35">
      <c r="A398" t="str">
        <f>IF(CoverSheet!$C$9="Annual Return","AR",IF(CoverSheet!$C$9="Interim Return","IR",IF(CoverSheet!$C$9="Audited Annual Return","AAR","")))</f>
        <v/>
      </c>
      <c r="B398" t="str">
        <f>CoverSheet!$G$7</f>
        <v>v:25-03-c</v>
      </c>
      <c r="C398" t="str">
        <f>IF(CoverSheet!$C$29=3,"Q1",IF(CoverSheet!$C$29=6,"Q2",IF(CoverSheet!$C$29=9,"Q3",IF(AND(CoverSheet!$C$29=12,A398="AR"),"Q4","Q4A"))))</f>
        <v>Q4A</v>
      </c>
      <c r="D398" t="str">
        <f>CoverSheet!$C$15</f>
        <v/>
      </c>
      <c r="E398" t="s">
        <v>5895</v>
      </c>
      <c r="F398" t="s">
        <v>6569</v>
      </c>
      <c r="G398" t="s">
        <v>6503</v>
      </c>
      <c r="H398">
        <f>'Crypto Services'!H242</f>
        <v>0</v>
      </c>
      <c r="I398" t="str">
        <f>'Crypto Services'!$M$240</f>
        <v>G</v>
      </c>
    </row>
    <row r="399" spans="1:9" s="382" customFormat="1" x14ac:dyDescent="0.35">
      <c r="A399" t="str">
        <f>IF(CoverSheet!$C$9="Annual Return","AR",IF(CoverSheet!$C$9="Interim Return","IR",IF(CoverSheet!$C$9="Audited Annual Return","AAR","")))</f>
        <v/>
      </c>
      <c r="B399" t="str">
        <f>CoverSheet!$G$7</f>
        <v>v:25-03-c</v>
      </c>
      <c r="C399" t="str">
        <f>IF(CoverSheet!$C$29=3,"Q1",IF(CoverSheet!$C$29=6,"Q2",IF(CoverSheet!$C$29=9,"Q3",IF(AND(CoverSheet!$C$29=12,A399="AR"),"Q4","Q4A"))))</f>
        <v>Q4A</v>
      </c>
      <c r="D399" t="str">
        <f>CoverSheet!$C$15</f>
        <v/>
      </c>
      <c r="E399" t="s">
        <v>5895</v>
      </c>
      <c r="F399" t="s">
        <v>6570</v>
      </c>
      <c r="G399" t="s">
        <v>6505</v>
      </c>
      <c r="H399">
        <f>'Crypto Services'!H243</f>
        <v>0</v>
      </c>
      <c r="I399" t="str">
        <f>'Crypto Services'!$M$240</f>
        <v>G</v>
      </c>
    </row>
    <row r="400" spans="1:9" s="382" customFormat="1" x14ac:dyDescent="0.35">
      <c r="A400" t="str">
        <f>IF(CoverSheet!$C$9="Annual Return","AR",IF(CoverSheet!$C$9="Interim Return","IR",IF(CoverSheet!$C$9="Audited Annual Return","AAR","")))</f>
        <v/>
      </c>
      <c r="B400" t="str">
        <f>CoverSheet!$G$7</f>
        <v>v:25-03-c</v>
      </c>
      <c r="C400" t="str">
        <f>IF(CoverSheet!$C$29=3,"Q1",IF(CoverSheet!$C$29=6,"Q2",IF(CoverSheet!$C$29=9,"Q3",IF(AND(CoverSheet!$C$29=12,A400="AR"),"Q4","Q4A"))))</f>
        <v>Q4A</v>
      </c>
      <c r="D400" t="str">
        <f>CoverSheet!$C$15</f>
        <v/>
      </c>
      <c r="E400" t="s">
        <v>5895</v>
      </c>
      <c r="F400" t="s">
        <v>6571</v>
      </c>
      <c r="G400" t="s">
        <v>6507</v>
      </c>
      <c r="H400">
        <f>'Crypto Services'!H244</f>
        <v>0</v>
      </c>
      <c r="I400" t="str">
        <f>'Crypto Services'!$M$240</f>
        <v>G</v>
      </c>
    </row>
    <row r="401" spans="1:9" s="382" customFormat="1" x14ac:dyDescent="0.35">
      <c r="A401" t="str">
        <f>IF(CoverSheet!$C$9="Annual Return","AR",IF(CoverSheet!$C$9="Interim Return","IR",IF(CoverSheet!$C$9="Audited Annual Return","AAR","")))</f>
        <v/>
      </c>
      <c r="B401" t="str">
        <f>CoverSheet!$G$7</f>
        <v>v:25-03-c</v>
      </c>
      <c r="C401" t="str">
        <f>IF(CoverSheet!$C$29=3,"Q1",IF(CoverSheet!$C$29=6,"Q2",IF(CoverSheet!$C$29=9,"Q3",IF(AND(CoverSheet!$C$29=12,A401="AR"),"Q4","Q4A"))))</f>
        <v>Q4A</v>
      </c>
      <c r="D401" t="str">
        <f>CoverSheet!$C$15</f>
        <v/>
      </c>
      <c r="E401" t="s">
        <v>5895</v>
      </c>
      <c r="F401" t="s">
        <v>6572</v>
      </c>
      <c r="G401" t="s">
        <v>6509</v>
      </c>
      <c r="H401">
        <f>'Crypto Services'!I240</f>
        <v>0</v>
      </c>
      <c r="I401"/>
    </row>
    <row r="402" spans="1:9" s="382" customFormat="1" x14ac:dyDescent="0.35">
      <c r="A402" t="str">
        <f>IF(CoverSheet!$C$9="Annual Return","AR",IF(CoverSheet!$C$9="Interim Return","IR",IF(CoverSheet!$C$9="Audited Annual Return","AAR","")))</f>
        <v/>
      </c>
      <c r="B402" t="str">
        <f>CoverSheet!$G$7</f>
        <v>v:25-03-c</v>
      </c>
      <c r="C402" t="str">
        <f>IF(CoverSheet!$C$29=3,"Q1",IF(CoverSheet!$C$29=6,"Q2",IF(CoverSheet!$C$29=9,"Q3",IF(AND(CoverSheet!$C$29=12,A402="AR"),"Q4","Q4A"))))</f>
        <v>Q4A</v>
      </c>
      <c r="D402" t="str">
        <f>CoverSheet!$C$15</f>
        <v/>
      </c>
      <c r="E402" t="s">
        <v>5895</v>
      </c>
      <c r="F402" t="s">
        <v>6573</v>
      </c>
      <c r="G402" t="s">
        <v>6511</v>
      </c>
      <c r="H402">
        <f>'Crypto Services'!I241</f>
        <v>0</v>
      </c>
      <c r="I402"/>
    </row>
    <row r="403" spans="1:9" s="382" customFormat="1" x14ac:dyDescent="0.35">
      <c r="A403" t="str">
        <f>IF(CoverSheet!$C$9="Annual Return","AR",IF(CoverSheet!$C$9="Interim Return","IR",IF(CoverSheet!$C$9="Audited Annual Return","AAR","")))</f>
        <v/>
      </c>
      <c r="B403" t="str">
        <f>CoverSheet!$G$7</f>
        <v>v:25-03-c</v>
      </c>
      <c r="C403" t="str">
        <f>IF(CoverSheet!$C$29=3,"Q1",IF(CoverSheet!$C$29=6,"Q2",IF(CoverSheet!$C$29=9,"Q3",IF(AND(CoverSheet!$C$29=12,A403="AR"),"Q4","Q4A"))))</f>
        <v>Q4A</v>
      </c>
      <c r="D403" t="str">
        <f>CoverSheet!$C$15</f>
        <v/>
      </c>
      <c r="E403" t="s">
        <v>5895</v>
      </c>
      <c r="F403" t="s">
        <v>6574</v>
      </c>
      <c r="G403" t="s">
        <v>6513</v>
      </c>
      <c r="H403">
        <f>'Crypto Services'!I242</f>
        <v>0</v>
      </c>
      <c r="I403"/>
    </row>
    <row r="404" spans="1:9" s="382" customFormat="1" x14ac:dyDescent="0.35">
      <c r="A404" t="str">
        <f>IF(CoverSheet!$C$9="Annual Return","AR",IF(CoverSheet!$C$9="Interim Return","IR",IF(CoverSheet!$C$9="Audited Annual Return","AAR","")))</f>
        <v/>
      </c>
      <c r="B404" t="str">
        <f>CoverSheet!$G$7</f>
        <v>v:25-03-c</v>
      </c>
      <c r="C404" t="str">
        <f>IF(CoverSheet!$C$29=3,"Q1",IF(CoverSheet!$C$29=6,"Q2",IF(CoverSheet!$C$29=9,"Q3",IF(AND(CoverSheet!$C$29=12,A404="AR"),"Q4","Q4A"))))</f>
        <v>Q4A</v>
      </c>
      <c r="D404" t="str">
        <f>CoverSheet!$C$15</f>
        <v/>
      </c>
      <c r="E404" t="s">
        <v>5895</v>
      </c>
      <c r="F404" t="s">
        <v>6575</v>
      </c>
      <c r="G404" t="s">
        <v>6515</v>
      </c>
      <c r="H404">
        <f>'Crypto Services'!I243</f>
        <v>0</v>
      </c>
      <c r="I404"/>
    </row>
    <row r="405" spans="1:9" s="382" customFormat="1" x14ac:dyDescent="0.35">
      <c r="A405" t="str">
        <f>IF(CoverSheet!$C$9="Annual Return","AR",IF(CoverSheet!$C$9="Interim Return","IR",IF(CoverSheet!$C$9="Audited Annual Return","AAR","")))</f>
        <v/>
      </c>
      <c r="B405" t="str">
        <f>CoverSheet!$G$7</f>
        <v>v:25-03-c</v>
      </c>
      <c r="C405" t="str">
        <f>IF(CoverSheet!$C$29=3,"Q1",IF(CoverSheet!$C$29=6,"Q2",IF(CoverSheet!$C$29=9,"Q3",IF(AND(CoverSheet!$C$29=12,A405="AR"),"Q4","Q4A"))))</f>
        <v>Q4A</v>
      </c>
      <c r="D405" t="str">
        <f>CoverSheet!$C$15</f>
        <v/>
      </c>
      <c r="E405" t="s">
        <v>5895</v>
      </c>
      <c r="F405" t="s">
        <v>6576</v>
      </c>
      <c r="G405" t="s">
        <v>6517</v>
      </c>
      <c r="H405">
        <f>'Crypto Services'!I244</f>
        <v>0</v>
      </c>
      <c r="I405"/>
    </row>
    <row r="406" spans="1:9" x14ac:dyDescent="0.35">
      <c r="A406" t="str">
        <f>IF(CoverSheet!$C$9="Annual Return","AR",IF(CoverSheet!$C$9="Interim Return","IR",IF(CoverSheet!$C$9="Audited Annual Return","AAR","")))</f>
        <v/>
      </c>
      <c r="B406" t="str">
        <f>CoverSheet!$G$7</f>
        <v>v:25-03-c</v>
      </c>
      <c r="C406" t="str">
        <f>IF(CoverSheet!$C$29=3,"Q1",IF(CoverSheet!$C$29=6,"Q2",IF(CoverSheet!$C$29=9,"Q3",IF(AND(CoverSheet!$C$29=12,A406="AR"),"Q4","Q4A"))))</f>
        <v>Q4A</v>
      </c>
      <c r="D406" t="str">
        <f>CoverSheet!$C$15</f>
        <v/>
      </c>
      <c r="E406" t="s">
        <v>5895</v>
      </c>
      <c r="F406" t="s">
        <v>6577</v>
      </c>
      <c r="G406" t="s">
        <v>6578</v>
      </c>
      <c r="H406">
        <f>'Crypto Services'!F252</f>
        <v>0</v>
      </c>
      <c r="I406" t="str">
        <f>'Crypto Services'!$M$252</f>
        <v>G</v>
      </c>
    </row>
    <row r="407" spans="1:9" x14ac:dyDescent="0.35">
      <c r="A407" t="str">
        <f>IF(CoverSheet!$C$9="Annual Return","AR",IF(CoverSheet!$C$9="Interim Return","IR",IF(CoverSheet!$C$9="Audited Annual Return","AAR","")))</f>
        <v/>
      </c>
      <c r="B407" t="str">
        <f>CoverSheet!$G$7</f>
        <v>v:25-03-c</v>
      </c>
      <c r="C407" t="str">
        <f>IF(CoverSheet!$C$29=3,"Q1",IF(CoverSheet!$C$29=6,"Q2",IF(CoverSheet!$C$29=9,"Q3",IF(AND(CoverSheet!$C$29=12,A407="AR"),"Q4","Q4A"))))</f>
        <v>Q4A</v>
      </c>
      <c r="D407" t="str">
        <f>CoverSheet!$C$15</f>
        <v/>
      </c>
      <c r="E407" t="s">
        <v>5895</v>
      </c>
      <c r="F407" t="s">
        <v>6579</v>
      </c>
      <c r="G407" t="s">
        <v>6580</v>
      </c>
      <c r="H407">
        <f>'Crypto Services'!G252</f>
        <v>0</v>
      </c>
      <c r="I407" t="str">
        <f>'Crypto Services'!$M$252</f>
        <v>G</v>
      </c>
    </row>
    <row r="408" spans="1:9" x14ac:dyDescent="0.35">
      <c r="A408" t="str">
        <f>IF(CoverSheet!$C$9="Annual Return","AR",IF(CoverSheet!$C$9="Interim Return","IR",IF(CoverSheet!$C$9="Audited Annual Return","AAR","")))</f>
        <v/>
      </c>
      <c r="B408" t="str">
        <f>CoverSheet!$G$7</f>
        <v>v:25-03-c</v>
      </c>
      <c r="C408" t="str">
        <f>IF(CoverSheet!$C$29=3,"Q1",IF(CoverSheet!$C$29=6,"Q2",IF(CoverSheet!$C$29=9,"Q3",IF(AND(CoverSheet!$C$29=12,A408="AR"),"Q4","Q4A"))))</f>
        <v>Q4A</v>
      </c>
      <c r="D408" t="str">
        <f>CoverSheet!$C$15</f>
        <v/>
      </c>
      <c r="E408" t="s">
        <v>5895</v>
      </c>
      <c r="F408" t="s">
        <v>6581</v>
      </c>
      <c r="G408" t="s">
        <v>6582</v>
      </c>
      <c r="H408">
        <f>'Crypto Services'!H252</f>
        <v>0</v>
      </c>
      <c r="I408" t="str">
        <f>'Crypto Services'!$M$252</f>
        <v>G</v>
      </c>
    </row>
    <row r="409" spans="1:9" x14ac:dyDescent="0.35">
      <c r="A409" t="str">
        <f>IF(CoverSheet!$C$9="Annual Return","AR",IF(CoverSheet!$C$9="Interim Return","IR",IF(CoverSheet!$C$9="Audited Annual Return","AAR","")))</f>
        <v/>
      </c>
      <c r="B409" t="str">
        <f>CoverSheet!$G$7</f>
        <v>v:25-03-c</v>
      </c>
      <c r="C409" t="str">
        <f>IF(CoverSheet!$C$29=3,"Q1",IF(CoverSheet!$C$29=6,"Q2",IF(CoverSheet!$C$29=9,"Q3",IF(AND(CoverSheet!$C$29=12,A409="AR"),"Q4","Q4A"))))</f>
        <v>Q4A</v>
      </c>
      <c r="D409" t="str">
        <f>CoverSheet!$C$15</f>
        <v/>
      </c>
      <c r="E409" t="s">
        <v>5895</v>
      </c>
      <c r="F409" t="s">
        <v>6583</v>
      </c>
      <c r="G409" t="s">
        <v>6584</v>
      </c>
      <c r="H409">
        <f>'Crypto Services'!I252</f>
        <v>0</v>
      </c>
      <c r="I409" t="str">
        <f>'Crypto Services'!$M$252</f>
        <v>G</v>
      </c>
    </row>
    <row r="410" spans="1:9" x14ac:dyDescent="0.35">
      <c r="A410" t="str">
        <f>IF(CoverSheet!$C$9="Annual Return","AR",IF(CoverSheet!$C$9="Interim Return","IR",IF(CoverSheet!$C$9="Audited Annual Return","AAR","")))</f>
        <v/>
      </c>
      <c r="B410" t="str">
        <f>CoverSheet!$G$7</f>
        <v>v:25-03-c</v>
      </c>
      <c r="C410" t="str">
        <f>IF(CoverSheet!$C$29=3,"Q1",IF(CoverSheet!$C$29=6,"Q2",IF(CoverSheet!$C$29=9,"Q3",IF(AND(CoverSheet!$C$29=12,A410="AR"),"Q4","Q4A"))))</f>
        <v>Q4A</v>
      </c>
      <c r="D410" t="str">
        <f>CoverSheet!$C$15</f>
        <v/>
      </c>
      <c r="E410" t="s">
        <v>5895</v>
      </c>
      <c r="F410" t="s">
        <v>6585</v>
      </c>
      <c r="G410" t="s">
        <v>6586</v>
      </c>
      <c r="H410">
        <f>'Crypto Services'!J252</f>
        <v>0</v>
      </c>
      <c r="I410" t="str">
        <f>'Crypto Services'!$M$252</f>
        <v>G</v>
      </c>
    </row>
    <row r="411" spans="1:9" x14ac:dyDescent="0.35">
      <c r="A411" t="str">
        <f>IF(CoverSheet!$C$9="Annual Return","AR",IF(CoverSheet!$C$9="Interim Return","IR",IF(CoverSheet!$C$9="Audited Annual Return","AAR","")))</f>
        <v/>
      </c>
      <c r="B411" t="str">
        <f>CoverSheet!$G$7</f>
        <v>v:25-03-c</v>
      </c>
      <c r="C411" t="str">
        <f>IF(CoverSheet!$C$29=3,"Q1",IF(CoverSheet!$C$29=6,"Q2",IF(CoverSheet!$C$29=9,"Q3",IF(AND(CoverSheet!$C$29=12,A411="AR"),"Q4","Q4A"))))</f>
        <v>Q4A</v>
      </c>
      <c r="D411" t="str">
        <f>CoverSheet!$C$15</f>
        <v/>
      </c>
      <c r="E411" t="s">
        <v>5895</v>
      </c>
      <c r="F411" t="s">
        <v>6587</v>
      </c>
      <c r="G411" t="s">
        <v>6588</v>
      </c>
      <c r="H411">
        <f>'Crypto Services'!K252</f>
        <v>0</v>
      </c>
      <c r="I411" t="str">
        <f>'Crypto Services'!$M$252</f>
        <v>G</v>
      </c>
    </row>
    <row r="412" spans="1:9" x14ac:dyDescent="0.35">
      <c r="A412" t="str">
        <f>IF(CoverSheet!$C$9="Annual Return","AR",IF(CoverSheet!$C$9="Interim Return","IR",IF(CoverSheet!$C$9="Audited Annual Return","AAR","")))</f>
        <v/>
      </c>
      <c r="B412" t="str">
        <f>CoverSheet!$G$7</f>
        <v>v:25-03-c</v>
      </c>
      <c r="C412" t="str">
        <f>IF(CoverSheet!$C$29=3,"Q1",IF(CoverSheet!$C$29=6,"Q2",IF(CoverSheet!$C$29=9,"Q3",IF(AND(CoverSheet!$C$29=12,A412="AR"),"Q4","Q4A"))))</f>
        <v>Q4A</v>
      </c>
      <c r="D412" t="str">
        <f>CoverSheet!$C$15</f>
        <v/>
      </c>
      <c r="E412" t="s">
        <v>5895</v>
      </c>
      <c r="F412" t="s">
        <v>6589</v>
      </c>
      <c r="G412" t="s">
        <v>6590</v>
      </c>
      <c r="H412">
        <f>'Crypto Services'!L252</f>
        <v>0</v>
      </c>
      <c r="I412" t="str">
        <f>'Crypto Services'!$M$252</f>
        <v>G</v>
      </c>
    </row>
    <row r="413" spans="1:9" x14ac:dyDescent="0.35">
      <c r="A413" t="str">
        <f>IF(CoverSheet!$C$9="Annual Return","AR",IF(CoverSheet!$C$9="Interim Return","IR",IF(CoverSheet!$C$9="Audited Annual Return","AAR","")))</f>
        <v/>
      </c>
      <c r="B413" t="str">
        <f>CoverSheet!$G$7</f>
        <v>v:25-03-c</v>
      </c>
      <c r="C413" t="str">
        <f>IF(CoverSheet!$C$29=3,"Q1",IF(CoverSheet!$C$29=6,"Q2",IF(CoverSheet!$C$29=9,"Q3",IF(AND(CoverSheet!$C$29=12,A413="AR"),"Q4","Q4A"))))</f>
        <v>Q4A</v>
      </c>
      <c r="D413" t="str">
        <f>CoverSheet!$C$15</f>
        <v/>
      </c>
      <c r="E413" t="s">
        <v>5895</v>
      </c>
      <c r="F413" t="s">
        <v>6591</v>
      </c>
      <c r="G413" t="s">
        <v>6489</v>
      </c>
      <c r="H413">
        <f>'Crypto Services'!F255</f>
        <v>1</v>
      </c>
      <c r="I413" t="str">
        <f>'Crypto Services'!$M$255</f>
        <v>G</v>
      </c>
    </row>
    <row r="414" spans="1:9" x14ac:dyDescent="0.35">
      <c r="A414" t="str">
        <f>IF(CoverSheet!$C$9="Annual Return","AR",IF(CoverSheet!$C$9="Interim Return","IR",IF(CoverSheet!$C$9="Audited Annual Return","AAR","")))</f>
        <v/>
      </c>
      <c r="B414" t="str">
        <f>CoverSheet!$G$7</f>
        <v>v:25-03-c</v>
      </c>
      <c r="C414" t="str">
        <f>IF(CoverSheet!$C$29=3,"Q1",IF(CoverSheet!$C$29=6,"Q2",IF(CoverSheet!$C$29=9,"Q3",IF(AND(CoverSheet!$C$29=12,A414="AR"),"Q4","Q4A"))))</f>
        <v>Q4A</v>
      </c>
      <c r="D414" t="str">
        <f>CoverSheet!$C$15</f>
        <v/>
      </c>
      <c r="E414" t="s">
        <v>5895</v>
      </c>
      <c r="F414" t="s">
        <v>6592</v>
      </c>
      <c r="G414" t="s">
        <v>6491</v>
      </c>
      <c r="H414">
        <f>'Crypto Services'!F256</f>
        <v>2</v>
      </c>
      <c r="I414" t="str">
        <f>'Crypto Services'!$M$255</f>
        <v>G</v>
      </c>
    </row>
    <row r="415" spans="1:9" x14ac:dyDescent="0.35">
      <c r="A415" t="str">
        <f>IF(CoverSheet!$C$9="Annual Return","AR",IF(CoverSheet!$C$9="Interim Return","IR",IF(CoverSheet!$C$9="Audited Annual Return","AAR","")))</f>
        <v/>
      </c>
      <c r="B415" t="str">
        <f>CoverSheet!$G$7</f>
        <v>v:25-03-c</v>
      </c>
      <c r="C415" t="str">
        <f>IF(CoverSheet!$C$29=3,"Q1",IF(CoverSheet!$C$29=6,"Q2",IF(CoverSheet!$C$29=9,"Q3",IF(AND(CoverSheet!$C$29=12,A415="AR"),"Q4","Q4A"))))</f>
        <v>Q4A</v>
      </c>
      <c r="D415" t="str">
        <f>CoverSheet!$C$15</f>
        <v/>
      </c>
      <c r="E415" t="s">
        <v>5895</v>
      </c>
      <c r="F415" t="s">
        <v>6593</v>
      </c>
      <c r="G415" t="s">
        <v>6493</v>
      </c>
      <c r="H415">
        <f>'Crypto Services'!F257</f>
        <v>3</v>
      </c>
      <c r="I415" t="str">
        <f>'Crypto Services'!$M$255</f>
        <v>G</v>
      </c>
    </row>
    <row r="416" spans="1:9" s="374" customFormat="1" x14ac:dyDescent="0.35">
      <c r="A416" t="str">
        <f>IF(CoverSheet!$C$9="Annual Return","AR",IF(CoverSheet!$C$9="Interim Return","IR",IF(CoverSheet!$C$9="Audited Annual Return","AAR","")))</f>
        <v/>
      </c>
      <c r="B416" t="str">
        <f>CoverSheet!$G$7</f>
        <v>v:25-03-c</v>
      </c>
      <c r="C416" t="str">
        <f>IF(CoverSheet!$C$29=3,"Q1",IF(CoverSheet!$C$29=6,"Q2",IF(CoverSheet!$C$29=9,"Q3",IF(AND(CoverSheet!$C$29=12,A416="AR"),"Q4","Q4A"))))</f>
        <v>Q4A</v>
      </c>
      <c r="D416" t="str">
        <f>CoverSheet!$C$15</f>
        <v/>
      </c>
      <c r="E416" t="s">
        <v>5895</v>
      </c>
      <c r="F416" t="s">
        <v>6594</v>
      </c>
      <c r="G416" t="s">
        <v>6495</v>
      </c>
      <c r="H416">
        <f>'Crypto Services'!F258</f>
        <v>4</v>
      </c>
      <c r="I416" t="str">
        <f>'Crypto Services'!$M$255</f>
        <v>G</v>
      </c>
    </row>
    <row r="417" spans="1:9" s="374" customFormat="1" x14ac:dyDescent="0.35">
      <c r="A417" t="str">
        <f>IF(CoverSheet!$C$9="Annual Return","AR",IF(CoverSheet!$C$9="Interim Return","IR",IF(CoverSheet!$C$9="Audited Annual Return","AAR","")))</f>
        <v/>
      </c>
      <c r="B417" t="str">
        <f>CoverSheet!$G$7</f>
        <v>v:25-03-c</v>
      </c>
      <c r="C417" t="str">
        <f>IF(CoverSheet!$C$29=3,"Q1",IF(CoverSheet!$C$29=6,"Q2",IF(CoverSheet!$C$29=9,"Q3",IF(AND(CoverSheet!$C$29=12,A417="AR"),"Q4","Q4A"))))</f>
        <v>Q4A</v>
      </c>
      <c r="D417" t="str">
        <f>CoverSheet!$C$15</f>
        <v/>
      </c>
      <c r="E417" t="s">
        <v>5895</v>
      </c>
      <c r="F417" t="s">
        <v>6595</v>
      </c>
      <c r="G417" t="s">
        <v>6497</v>
      </c>
      <c r="H417">
        <f>'Crypto Services'!F259</f>
        <v>5</v>
      </c>
      <c r="I417" t="str">
        <f>'Crypto Services'!$M$255</f>
        <v>G</v>
      </c>
    </row>
    <row r="418" spans="1:9" s="381" customFormat="1" x14ac:dyDescent="0.35">
      <c r="A418" t="str">
        <f>IF(CoverSheet!$C$9="Annual Return","AR",IF(CoverSheet!$C$9="Interim Return","IR",IF(CoverSheet!$C$9="Audited Annual Return","AAR","")))</f>
        <v/>
      </c>
      <c r="B418" t="str">
        <f>CoverSheet!$G$7</f>
        <v>v:25-03-c</v>
      </c>
      <c r="C418" t="str">
        <f>IF(CoverSheet!$C$29=3,"Q1",IF(CoverSheet!$C$29=6,"Q2",IF(CoverSheet!$C$29=9,"Q3",IF(AND(CoverSheet!$C$29=12,A418="AR"),"Q4","Q4A"))))</f>
        <v>Q4A</v>
      </c>
      <c r="D418" t="str">
        <f>CoverSheet!$C$15</f>
        <v/>
      </c>
      <c r="E418" t="s">
        <v>5895</v>
      </c>
      <c r="F418" t="s">
        <v>6596</v>
      </c>
      <c r="G418" t="s">
        <v>6499</v>
      </c>
      <c r="H418">
        <f>'Crypto Services'!H255</f>
        <v>0</v>
      </c>
      <c r="I418" t="str">
        <f>'Crypto Services'!$M$255</f>
        <v>G</v>
      </c>
    </row>
    <row r="419" spans="1:9" s="381" customFormat="1" x14ac:dyDescent="0.35">
      <c r="A419" t="str">
        <f>IF(CoverSheet!$C$9="Annual Return","AR",IF(CoverSheet!$C$9="Interim Return","IR",IF(CoverSheet!$C$9="Audited Annual Return","AAR","")))</f>
        <v/>
      </c>
      <c r="B419" t="str">
        <f>CoverSheet!$G$7</f>
        <v>v:25-03-c</v>
      </c>
      <c r="C419" t="str">
        <f>IF(CoverSheet!$C$29=3,"Q1",IF(CoverSheet!$C$29=6,"Q2",IF(CoverSheet!$C$29=9,"Q3",IF(AND(CoverSheet!$C$29=12,A419="AR"),"Q4","Q4A"))))</f>
        <v>Q4A</v>
      </c>
      <c r="D419" t="str">
        <f>CoverSheet!$C$15</f>
        <v/>
      </c>
      <c r="E419" t="s">
        <v>5895</v>
      </c>
      <c r="F419" t="s">
        <v>6597</v>
      </c>
      <c r="G419" t="s">
        <v>6501</v>
      </c>
      <c r="H419">
        <f>'Crypto Services'!H256</f>
        <v>0</v>
      </c>
      <c r="I419" t="str">
        <f>'Crypto Services'!$M$255</f>
        <v>G</v>
      </c>
    </row>
    <row r="420" spans="1:9" s="381" customFormat="1" x14ac:dyDescent="0.35">
      <c r="A420" t="str">
        <f>IF(CoverSheet!$C$9="Annual Return","AR",IF(CoverSheet!$C$9="Interim Return","IR",IF(CoverSheet!$C$9="Audited Annual Return","AAR","")))</f>
        <v/>
      </c>
      <c r="B420" t="str">
        <f>CoverSheet!$G$7</f>
        <v>v:25-03-c</v>
      </c>
      <c r="C420" t="str">
        <f>IF(CoverSheet!$C$29=3,"Q1",IF(CoverSheet!$C$29=6,"Q2",IF(CoverSheet!$C$29=9,"Q3",IF(AND(CoverSheet!$C$29=12,A420="AR"),"Q4","Q4A"))))</f>
        <v>Q4A</v>
      </c>
      <c r="D420" t="str">
        <f>CoverSheet!$C$15</f>
        <v/>
      </c>
      <c r="E420" t="s">
        <v>5895</v>
      </c>
      <c r="F420" t="s">
        <v>6598</v>
      </c>
      <c r="G420" t="s">
        <v>6503</v>
      </c>
      <c r="H420">
        <f>'Crypto Services'!H257</f>
        <v>0</v>
      </c>
      <c r="I420" t="str">
        <f>'Crypto Services'!$M$255</f>
        <v>G</v>
      </c>
    </row>
    <row r="421" spans="1:9" s="382" customFormat="1" x14ac:dyDescent="0.35">
      <c r="A421" t="str">
        <f>IF(CoverSheet!$C$9="Annual Return","AR",IF(CoverSheet!$C$9="Interim Return","IR",IF(CoverSheet!$C$9="Audited Annual Return","AAR","")))</f>
        <v/>
      </c>
      <c r="B421" t="str">
        <f>CoverSheet!$G$7</f>
        <v>v:25-03-c</v>
      </c>
      <c r="C421" t="str">
        <f>IF(CoverSheet!$C$29=3,"Q1",IF(CoverSheet!$C$29=6,"Q2",IF(CoverSheet!$C$29=9,"Q3",IF(AND(CoverSheet!$C$29=12,A421="AR"),"Q4","Q4A"))))</f>
        <v>Q4A</v>
      </c>
      <c r="D421" t="str">
        <f>CoverSheet!$C$15</f>
        <v/>
      </c>
      <c r="E421" t="s">
        <v>5895</v>
      </c>
      <c r="F421" t="s">
        <v>6599</v>
      </c>
      <c r="G421" t="s">
        <v>6505</v>
      </c>
      <c r="H421">
        <f>'Crypto Services'!H258</f>
        <v>0</v>
      </c>
      <c r="I421" t="str">
        <f>'Crypto Services'!$M$255</f>
        <v>G</v>
      </c>
    </row>
    <row r="422" spans="1:9" s="382" customFormat="1" x14ac:dyDescent="0.35">
      <c r="A422" t="str">
        <f>IF(CoverSheet!$C$9="Annual Return","AR",IF(CoverSheet!$C$9="Interim Return","IR",IF(CoverSheet!$C$9="Audited Annual Return","AAR","")))</f>
        <v/>
      </c>
      <c r="B422" t="str">
        <f>CoverSheet!$G$7</f>
        <v>v:25-03-c</v>
      </c>
      <c r="C422" t="str">
        <f>IF(CoverSheet!$C$29=3,"Q1",IF(CoverSheet!$C$29=6,"Q2",IF(CoverSheet!$C$29=9,"Q3",IF(AND(CoverSheet!$C$29=12,A422="AR"),"Q4","Q4A"))))</f>
        <v>Q4A</v>
      </c>
      <c r="D422" t="str">
        <f>CoverSheet!$C$15</f>
        <v/>
      </c>
      <c r="E422" t="s">
        <v>5895</v>
      </c>
      <c r="F422" t="s">
        <v>6600</v>
      </c>
      <c r="G422" t="s">
        <v>6507</v>
      </c>
      <c r="H422">
        <f>'Crypto Services'!H259</f>
        <v>0</v>
      </c>
      <c r="I422" t="str">
        <f>'Crypto Services'!$M$255</f>
        <v>G</v>
      </c>
    </row>
    <row r="423" spans="1:9" s="382" customFormat="1" x14ac:dyDescent="0.35">
      <c r="A423" t="str">
        <f>IF(CoverSheet!$C$9="Annual Return","AR",IF(CoverSheet!$C$9="Interim Return","IR",IF(CoverSheet!$C$9="Audited Annual Return","AAR","")))</f>
        <v/>
      </c>
      <c r="B423" t="str">
        <f>CoverSheet!$G$7</f>
        <v>v:25-03-c</v>
      </c>
      <c r="C423" t="str">
        <f>IF(CoverSheet!$C$29=3,"Q1",IF(CoverSheet!$C$29=6,"Q2",IF(CoverSheet!$C$29=9,"Q3",IF(AND(CoverSheet!$C$29=12,A423="AR"),"Q4","Q4A"))))</f>
        <v>Q4A</v>
      </c>
      <c r="D423" t="str">
        <f>CoverSheet!$C$15</f>
        <v/>
      </c>
      <c r="E423" t="s">
        <v>5895</v>
      </c>
      <c r="F423" t="s">
        <v>6601</v>
      </c>
      <c r="G423" t="s">
        <v>6509</v>
      </c>
      <c r="H423">
        <f>'Crypto Services'!I255</f>
        <v>0</v>
      </c>
      <c r="I423"/>
    </row>
    <row r="424" spans="1:9" s="382" customFormat="1" x14ac:dyDescent="0.35">
      <c r="A424" t="str">
        <f>IF(CoverSheet!$C$9="Annual Return","AR",IF(CoverSheet!$C$9="Interim Return","IR",IF(CoverSheet!$C$9="Audited Annual Return","AAR","")))</f>
        <v/>
      </c>
      <c r="B424" t="str">
        <f>CoverSheet!$G$7</f>
        <v>v:25-03-c</v>
      </c>
      <c r="C424" t="str">
        <f>IF(CoverSheet!$C$29=3,"Q1",IF(CoverSheet!$C$29=6,"Q2",IF(CoverSheet!$C$29=9,"Q3",IF(AND(CoverSheet!$C$29=12,A424="AR"),"Q4","Q4A"))))</f>
        <v>Q4A</v>
      </c>
      <c r="D424" t="str">
        <f>CoverSheet!$C$15</f>
        <v/>
      </c>
      <c r="E424" t="s">
        <v>5895</v>
      </c>
      <c r="F424" t="s">
        <v>6602</v>
      </c>
      <c r="G424" t="s">
        <v>6511</v>
      </c>
      <c r="H424">
        <f>'Crypto Services'!I256</f>
        <v>0</v>
      </c>
      <c r="I424"/>
    </row>
    <row r="425" spans="1:9" s="382" customFormat="1" x14ac:dyDescent="0.35">
      <c r="A425" t="str">
        <f>IF(CoverSheet!$C$9="Annual Return","AR",IF(CoverSheet!$C$9="Interim Return","IR",IF(CoverSheet!$C$9="Audited Annual Return","AAR","")))</f>
        <v/>
      </c>
      <c r="B425" t="str">
        <f>CoverSheet!$G$7</f>
        <v>v:25-03-c</v>
      </c>
      <c r="C425" t="str">
        <f>IF(CoverSheet!$C$29=3,"Q1",IF(CoverSheet!$C$29=6,"Q2",IF(CoverSheet!$C$29=9,"Q3",IF(AND(CoverSheet!$C$29=12,A425="AR"),"Q4","Q4A"))))</f>
        <v>Q4A</v>
      </c>
      <c r="D425" t="str">
        <f>CoverSheet!$C$15</f>
        <v/>
      </c>
      <c r="E425" t="s">
        <v>5895</v>
      </c>
      <c r="F425" t="s">
        <v>6603</v>
      </c>
      <c r="G425" t="s">
        <v>6513</v>
      </c>
      <c r="H425">
        <f>'Crypto Services'!I257</f>
        <v>0</v>
      </c>
      <c r="I425"/>
    </row>
    <row r="426" spans="1:9" s="382" customFormat="1" x14ac:dyDescent="0.35">
      <c r="A426" t="str">
        <f>IF(CoverSheet!$C$9="Annual Return","AR",IF(CoverSheet!$C$9="Interim Return","IR",IF(CoverSheet!$C$9="Audited Annual Return","AAR","")))</f>
        <v/>
      </c>
      <c r="B426" t="str">
        <f>CoverSheet!$G$7</f>
        <v>v:25-03-c</v>
      </c>
      <c r="C426" t="str">
        <f>IF(CoverSheet!$C$29=3,"Q1",IF(CoverSheet!$C$29=6,"Q2",IF(CoverSheet!$C$29=9,"Q3",IF(AND(CoverSheet!$C$29=12,A426="AR"),"Q4","Q4A"))))</f>
        <v>Q4A</v>
      </c>
      <c r="D426" t="str">
        <f>CoverSheet!$C$15</f>
        <v/>
      </c>
      <c r="E426" t="s">
        <v>5895</v>
      </c>
      <c r="F426" t="s">
        <v>6604</v>
      </c>
      <c r="G426" t="s">
        <v>6515</v>
      </c>
      <c r="H426">
        <f>'Crypto Services'!I258</f>
        <v>0</v>
      </c>
      <c r="I426"/>
    </row>
    <row r="427" spans="1:9" s="382" customFormat="1" x14ac:dyDescent="0.35">
      <c r="A427" t="str">
        <f>IF(CoverSheet!$C$9="Annual Return","AR",IF(CoverSheet!$C$9="Interim Return","IR",IF(CoverSheet!$C$9="Audited Annual Return","AAR","")))</f>
        <v/>
      </c>
      <c r="B427" t="str">
        <f>CoverSheet!$G$7</f>
        <v>v:25-03-c</v>
      </c>
      <c r="C427" t="str">
        <f>IF(CoverSheet!$C$29=3,"Q1",IF(CoverSheet!$C$29=6,"Q2",IF(CoverSheet!$C$29=9,"Q3",IF(AND(CoverSheet!$C$29=12,A427="AR"),"Q4","Q4A"))))</f>
        <v>Q4A</v>
      </c>
      <c r="D427" t="str">
        <f>CoverSheet!$C$15</f>
        <v/>
      </c>
      <c r="E427" t="s">
        <v>5895</v>
      </c>
      <c r="F427" t="s">
        <v>6605</v>
      </c>
      <c r="G427" t="s">
        <v>6517</v>
      </c>
      <c r="H427">
        <f>'Crypto Services'!I259</f>
        <v>0</v>
      </c>
      <c r="I427"/>
    </row>
  </sheetData>
  <phoneticPr fontId="4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1376-CF26-413B-BC2B-45527843FB3F}">
  <sheetPr codeName="Sheet21">
    <tabColor rgb="FFEDD9C4"/>
  </sheetPr>
  <dimension ref="A1:N90"/>
  <sheetViews>
    <sheetView zoomScale="85" zoomScaleNormal="85" workbookViewId="0"/>
  </sheetViews>
  <sheetFormatPr defaultColWidth="0" defaultRowHeight="14.5" zeroHeight="1" x14ac:dyDescent="0.35"/>
  <cols>
    <col min="1" max="1" width="1.453125" style="253" customWidth="1"/>
    <col min="2" max="2" width="9.81640625" style="253" customWidth="1"/>
    <col min="3" max="3" width="14" style="253" customWidth="1"/>
    <col min="4" max="4" width="55.1796875" style="253" customWidth="1"/>
    <col min="5" max="5" width="33" style="253" customWidth="1"/>
    <col min="6" max="6" width="20.54296875" style="253" customWidth="1"/>
    <col min="7" max="9" width="22.26953125" style="253" customWidth="1"/>
    <col min="10" max="11" width="1.453125" style="253" customWidth="1"/>
    <col min="12" max="16384" width="8.7265625" style="253" hidden="1"/>
  </cols>
  <sheetData>
    <row r="1" spans="1:13" ht="7.4" customHeight="1" x14ac:dyDescent="0.35">
      <c r="A1" s="8"/>
      <c r="B1" s="116"/>
      <c r="C1" s="116"/>
      <c r="D1" s="54"/>
      <c r="E1" s="54"/>
      <c r="F1" s="54"/>
      <c r="G1" s="54"/>
      <c r="H1" s="54"/>
      <c r="I1" s="54"/>
      <c r="J1" s="54"/>
      <c r="K1" s="5"/>
    </row>
    <row r="2" spans="1:13" ht="15.5" x14ac:dyDescent="0.35">
      <c r="A2" s="8"/>
      <c r="B2" s="467" t="e" vm="4">
        <v>#VALUE!</v>
      </c>
      <c r="C2" s="467"/>
      <c r="D2" s="501" t="s">
        <v>62</v>
      </c>
      <c r="E2" s="501"/>
      <c r="F2" s="501"/>
      <c r="G2" s="501"/>
      <c r="H2" s="501"/>
      <c r="I2" s="54"/>
      <c r="J2" s="54"/>
      <c r="K2" s="5"/>
    </row>
    <row r="3" spans="1:13" ht="15.5" x14ac:dyDescent="0.35">
      <c r="A3" s="54"/>
      <c r="B3" s="467"/>
      <c r="C3" s="467"/>
      <c r="D3" s="501"/>
      <c r="E3" s="501"/>
      <c r="F3" s="501"/>
      <c r="G3" s="501"/>
      <c r="H3" s="501"/>
      <c r="I3" s="54"/>
      <c r="J3" s="54"/>
      <c r="K3" s="120"/>
    </row>
    <row r="4" spans="1:13" ht="15.5" x14ac:dyDescent="0.35">
      <c r="A4" s="54"/>
      <c r="B4" s="116"/>
      <c r="C4" s="116"/>
      <c r="D4" s="54"/>
      <c r="E4" s="54"/>
      <c r="F4" s="54"/>
      <c r="G4" s="54"/>
      <c r="H4" s="54"/>
      <c r="I4" s="56" t="str">
        <f>CoverSheet!G7</f>
        <v>v:25-03-c</v>
      </c>
      <c r="J4" s="56"/>
      <c r="K4" s="130"/>
    </row>
    <row r="5" spans="1:13" ht="7.4" customHeight="1" x14ac:dyDescent="0.35">
      <c r="A5" s="6"/>
      <c r="B5" s="122"/>
      <c r="C5" s="122"/>
      <c r="D5" s="6"/>
      <c r="E5" s="6"/>
      <c r="F5" s="6"/>
      <c r="G5" s="6"/>
      <c r="H5" s="6"/>
      <c r="I5" s="6"/>
      <c r="J5" s="6"/>
      <c r="K5" s="130"/>
      <c r="L5" s="5"/>
    </row>
    <row r="6" spans="1:13" x14ac:dyDescent="0.35">
      <c r="A6" s="6"/>
      <c r="B6" s="122"/>
      <c r="C6" s="122"/>
      <c r="D6" s="57" t="s">
        <v>42</v>
      </c>
      <c r="E6" s="58">
        <f>CoverSheet!$C$11</f>
        <v>0</v>
      </c>
      <c r="F6" s="6"/>
      <c r="G6" s="6"/>
      <c r="H6" s="6"/>
      <c r="I6" s="6"/>
      <c r="J6" s="6"/>
      <c r="K6" s="130"/>
      <c r="L6" s="5"/>
    </row>
    <row r="7" spans="1:13" x14ac:dyDescent="0.35">
      <c r="A7" s="6"/>
      <c r="B7" s="122"/>
      <c r="C7" s="122"/>
      <c r="D7" s="57" t="s">
        <v>47</v>
      </c>
      <c r="E7" s="58" t="str">
        <f>IF(OR(CoverSheet!$G$26=0,CoverSheet!$G$27=0),"",(TEXT(CoverSheet!$G$26,"DD/MM/YYYY")&amp;" - "&amp;(TEXT(CoverSheet!$G$27,"dd/mm/yyyy"))))</f>
        <v xml:space="preserve"> - </v>
      </c>
      <c r="F7" s="6"/>
      <c r="G7" s="488" t="s">
        <v>290</v>
      </c>
      <c r="H7" s="488"/>
      <c r="I7" s="59" t="str">
        <f>CoverSheet!C29</f>
        <v/>
      </c>
      <c r="K7" s="130"/>
      <c r="L7" s="5"/>
    </row>
    <row r="8" spans="1:13" ht="7.4" customHeight="1" thickBot="1" x14ac:dyDescent="0.4">
      <c r="A8" s="61"/>
      <c r="B8" s="133"/>
      <c r="C8" s="133"/>
      <c r="D8" s="61"/>
      <c r="E8" s="61"/>
      <c r="F8" s="61"/>
      <c r="G8" s="61"/>
      <c r="H8" s="61"/>
      <c r="I8" s="61"/>
      <c r="J8" s="61"/>
      <c r="K8" s="130"/>
      <c r="L8" s="5"/>
    </row>
    <row r="9" spans="1:13" ht="7.4" customHeight="1" thickTop="1" x14ac:dyDescent="0.35">
      <c r="A9" s="6"/>
      <c r="B9" s="6"/>
      <c r="C9" s="6"/>
      <c r="D9" s="6"/>
      <c r="E9" s="6"/>
      <c r="F9" s="6"/>
      <c r="G9" s="6"/>
      <c r="H9" s="6"/>
      <c r="I9" s="6"/>
      <c r="J9" s="6"/>
      <c r="K9" s="132"/>
    </row>
    <row r="10" spans="1:13" ht="14.5" customHeight="1" x14ac:dyDescent="0.35">
      <c r="A10" s="6"/>
      <c r="B10" s="18" t="s">
        <v>6606</v>
      </c>
      <c r="C10" s="6"/>
      <c r="D10" s="6"/>
      <c r="E10" s="6"/>
      <c r="F10" s="6"/>
      <c r="G10" s="6"/>
      <c r="H10" s="6"/>
      <c r="I10" s="6"/>
      <c r="J10" s="6"/>
      <c r="K10" s="132"/>
    </row>
    <row r="11" spans="1:13" ht="7.4" customHeight="1" x14ac:dyDescent="0.35">
      <c r="A11" s="6"/>
      <c r="B11" s="6"/>
      <c r="C11" s="6"/>
      <c r="D11" s="6"/>
      <c r="E11" s="6"/>
      <c r="F11" s="6"/>
      <c r="G11" s="6"/>
      <c r="H11" s="6"/>
      <c r="I11" s="6"/>
      <c r="J11" s="6"/>
      <c r="K11" s="132"/>
    </row>
    <row r="12" spans="1:13" ht="14.5" customHeight="1" thickBot="1" x14ac:dyDescent="0.4">
      <c r="A12" s="6"/>
      <c r="B12" s="234"/>
      <c r="C12" s="234" t="s">
        <v>6607</v>
      </c>
      <c r="D12" s="234"/>
      <c r="E12" s="234"/>
      <c r="F12" s="234"/>
      <c r="G12" s="234"/>
      <c r="H12" s="234"/>
      <c r="I12" s="234"/>
      <c r="J12" s="6"/>
      <c r="K12" s="132"/>
    </row>
    <row r="13" spans="1:13" ht="7.4" customHeight="1" x14ac:dyDescent="0.35">
      <c r="A13" s="6"/>
      <c r="B13" s="6"/>
      <c r="C13" s="6"/>
      <c r="D13" s="6"/>
      <c r="E13" s="6"/>
      <c r="F13" s="6"/>
      <c r="G13" s="6"/>
      <c r="H13" s="6"/>
      <c r="I13" s="6"/>
      <c r="J13" s="6"/>
      <c r="K13" s="132"/>
    </row>
    <row r="14" spans="1:13" x14ac:dyDescent="0.35">
      <c r="A14" s="6"/>
      <c r="B14" s="6"/>
      <c r="C14" s="6"/>
      <c r="D14" s="6"/>
      <c r="E14" s="6"/>
      <c r="F14" s="115" t="s">
        <v>298</v>
      </c>
      <c r="G14" s="115" t="s">
        <v>299</v>
      </c>
      <c r="H14" s="115" t="s">
        <v>300</v>
      </c>
      <c r="I14" s="178" t="s">
        <v>301</v>
      </c>
      <c r="J14" s="6"/>
      <c r="K14" s="132"/>
    </row>
    <row r="15" spans="1:13" x14ac:dyDescent="0.35">
      <c r="A15" s="6"/>
      <c r="B15" s="6" t="s">
        <v>6608</v>
      </c>
      <c r="C15" s="6" t="s">
        <v>6609</v>
      </c>
      <c r="D15" s="6"/>
      <c r="E15" s="6"/>
      <c r="F15" s="35"/>
      <c r="G15" s="35"/>
      <c r="H15" s="35"/>
      <c r="I15" s="321">
        <f>SUM(F15:H15)</f>
        <v>0</v>
      </c>
      <c r="J15" s="6" t="str">
        <f>IF(AND('Crypto Services'!F12="yes",COUNTA(F15:H15)=0),"R","G")</f>
        <v>G</v>
      </c>
      <c r="K15" s="132"/>
    </row>
    <row r="16" spans="1:13" s="6" customFormat="1" ht="7.4" customHeight="1" x14ac:dyDescent="0.35">
      <c r="K16" s="132"/>
      <c r="L16" s="5"/>
      <c r="M16" s="5"/>
    </row>
    <row r="17" spans="1:14" s="6" customFormat="1" ht="7.4" customHeight="1" x14ac:dyDescent="0.35">
      <c r="A17" s="147"/>
      <c r="B17" s="147"/>
      <c r="C17" s="147"/>
      <c r="D17" s="147"/>
      <c r="E17" s="147"/>
      <c r="F17" s="147"/>
      <c r="G17" s="147"/>
      <c r="H17" s="147"/>
      <c r="I17" s="147"/>
      <c r="J17" s="147"/>
      <c r="K17" s="132"/>
      <c r="L17" s="5"/>
      <c r="M17" s="149"/>
    </row>
    <row r="18" spans="1:14" ht="7.4" customHeight="1" x14ac:dyDescent="0.35">
      <c r="A18" s="6"/>
      <c r="B18" s="6"/>
      <c r="C18" s="6"/>
      <c r="D18" s="6"/>
      <c r="E18" s="6"/>
      <c r="F18" s="6"/>
      <c r="G18" s="6"/>
      <c r="H18" s="6"/>
      <c r="I18" s="6"/>
      <c r="J18" s="6"/>
      <c r="K18" s="132"/>
      <c r="L18" s="5"/>
    </row>
    <row r="19" spans="1:14" ht="18.5" thickBot="1" x14ac:dyDescent="0.45">
      <c r="A19" s="6"/>
      <c r="B19" s="82"/>
      <c r="C19" s="140" t="s">
        <v>6610</v>
      </c>
      <c r="D19" s="82"/>
      <c r="E19" s="82"/>
      <c r="F19" s="82"/>
      <c r="G19" s="82"/>
      <c r="H19" s="82"/>
      <c r="I19" s="82"/>
      <c r="J19" s="82"/>
      <c r="K19" s="132"/>
      <c r="L19" s="5"/>
      <c r="M19" s="5"/>
      <c r="N19" s="132"/>
    </row>
    <row r="20" spans="1:14" ht="7.4" customHeight="1" x14ac:dyDescent="0.35">
      <c r="A20" s="6"/>
      <c r="B20" s="6"/>
      <c r="C20" s="6"/>
      <c r="D20" s="6"/>
      <c r="E20" s="6"/>
      <c r="F20" s="6"/>
      <c r="G20" s="6"/>
      <c r="H20" s="6"/>
      <c r="I20" s="6"/>
      <c r="J20" s="6"/>
      <c r="K20" s="132"/>
      <c r="L20" s="5"/>
    </row>
    <row r="21" spans="1:14" x14ac:dyDescent="0.35">
      <c r="A21" s="6"/>
      <c r="B21" s="6" t="s">
        <v>6611</v>
      </c>
      <c r="C21" s="6" t="s">
        <v>6612</v>
      </c>
      <c r="D21" s="6"/>
      <c r="E21" s="6"/>
      <c r="F21" s="6"/>
      <c r="G21" s="6"/>
      <c r="I21" s="143"/>
      <c r="J21" s="6" t="str">
        <f>IF(AND($I$15&gt;0,ISBLANK(I21)),"R","G")</f>
        <v>G</v>
      </c>
      <c r="K21" s="132"/>
    </row>
    <row r="22" spans="1:14" ht="7.4" customHeight="1" x14ac:dyDescent="0.35">
      <c r="A22" s="6"/>
      <c r="B22" s="6"/>
      <c r="C22" s="6"/>
      <c r="D22" s="6"/>
      <c r="E22" s="6"/>
      <c r="F22" s="6"/>
      <c r="G22" s="6"/>
      <c r="H22" s="6"/>
      <c r="I22" s="6"/>
      <c r="J22" s="6"/>
      <c r="K22" s="132"/>
    </row>
    <row r="23" spans="1:14" x14ac:dyDescent="0.35">
      <c r="A23" s="6"/>
      <c r="B23" s="6"/>
      <c r="C23" s="6"/>
      <c r="D23" s="6"/>
      <c r="E23" s="6"/>
      <c r="F23" s="115" t="s">
        <v>298</v>
      </c>
      <c r="G23" s="115" t="s">
        <v>299</v>
      </c>
      <c r="H23" s="115" t="s">
        <v>300</v>
      </c>
      <c r="I23" s="178" t="s">
        <v>301</v>
      </c>
      <c r="J23" s="6"/>
      <c r="K23" s="132"/>
    </row>
    <row r="24" spans="1:14" x14ac:dyDescent="0.35">
      <c r="A24" s="6"/>
      <c r="B24" s="6" t="s">
        <v>6613</v>
      </c>
      <c r="C24" s="6" t="s">
        <v>6614</v>
      </c>
      <c r="D24" s="6"/>
      <c r="E24" s="6"/>
      <c r="F24" s="35"/>
      <c r="G24" s="35"/>
      <c r="H24" s="35"/>
      <c r="I24" s="320">
        <f>SUM(F24:H24)</f>
        <v>0</v>
      </c>
      <c r="J24" s="6" t="str">
        <f>IF(AND(I21="yes",COUNTA(F24:H24)=0),"R","G")</f>
        <v>G</v>
      </c>
      <c r="K24" s="132"/>
    </row>
    <row r="25" spans="1:14" x14ac:dyDescent="0.35">
      <c r="A25" s="6"/>
      <c r="B25" s="6" t="s">
        <v>6615</v>
      </c>
      <c r="C25" s="6" t="s">
        <v>6616</v>
      </c>
      <c r="D25" s="6"/>
      <c r="E25" s="57">
        <f>CoverSheet!$C$31</f>
        <v>0</v>
      </c>
      <c r="F25" s="35"/>
      <c r="G25" s="35"/>
      <c r="H25" s="35"/>
      <c r="I25" s="281">
        <f>SUM(F25:H25)</f>
        <v>0</v>
      </c>
      <c r="J25" s="6" t="str">
        <f>IF(OR(COUNTA(F24:H24)&lt;&gt;COUNTA(F25:H25),NOT(I25&gt;=I24)),"R","G")</f>
        <v>G</v>
      </c>
      <c r="K25" s="132"/>
    </row>
    <row r="26" spans="1:14" x14ac:dyDescent="0.35">
      <c r="A26" s="6"/>
      <c r="B26" s="6"/>
      <c r="C26" s="6"/>
      <c r="D26" s="6"/>
      <c r="E26" s="57" t="s">
        <v>5351</v>
      </c>
      <c r="F26" s="281">
        <f>F25*CoverSheet!$C$33</f>
        <v>0</v>
      </c>
      <c r="G26" s="281">
        <f>G25*CoverSheet!$C$33</f>
        <v>0</v>
      </c>
      <c r="H26" s="281">
        <f>H25*CoverSheet!$C$33</f>
        <v>0</v>
      </c>
      <c r="I26" s="281">
        <f>I25*CoverSheet!$C$33</f>
        <v>0</v>
      </c>
      <c r="J26" s="6"/>
      <c r="K26" s="132"/>
    </row>
    <row r="27" spans="1:14" ht="7.4" customHeight="1" x14ac:dyDescent="0.35">
      <c r="A27" s="6"/>
      <c r="B27" s="6"/>
      <c r="C27" s="6"/>
      <c r="D27" s="6"/>
      <c r="E27" s="6"/>
      <c r="F27" s="6"/>
      <c r="G27" s="6"/>
      <c r="H27" s="6"/>
      <c r="I27" s="6"/>
      <c r="J27" s="6"/>
      <c r="K27" s="132"/>
    </row>
    <row r="28" spans="1:14" x14ac:dyDescent="0.35">
      <c r="A28" s="6"/>
      <c r="B28" s="6" t="s">
        <v>6617</v>
      </c>
      <c r="C28" s="6" t="s">
        <v>6618</v>
      </c>
      <c r="D28" s="6"/>
      <c r="E28" s="6"/>
      <c r="F28" s="6"/>
      <c r="G28" s="6"/>
      <c r="I28" s="35"/>
      <c r="J28" s="6" t="str">
        <f>IF(AND(I21="yes",ISBLANK(I28)),"R",IF(AND(I28=0,I21="yes"),"Y","G"))</f>
        <v>G</v>
      </c>
      <c r="K28" s="132"/>
    </row>
    <row r="29" spans="1:14" x14ac:dyDescent="0.35">
      <c r="A29" s="6"/>
      <c r="B29" s="6" t="s">
        <v>6619</v>
      </c>
      <c r="C29" s="6" t="s">
        <v>6620</v>
      </c>
      <c r="D29" s="6"/>
      <c r="E29" s="6"/>
      <c r="F29" s="567"/>
      <c r="G29" s="567"/>
      <c r="H29" s="567"/>
      <c r="I29" s="567"/>
      <c r="J29" s="6" t="str">
        <f>IF(AND(I28&gt;0,ISBLANK(F29)),"R","G")</f>
        <v>G</v>
      </c>
      <c r="K29" s="132"/>
    </row>
    <row r="30" spans="1:14" s="6" customFormat="1" ht="7.4" customHeight="1" x14ac:dyDescent="0.35">
      <c r="K30" s="132"/>
      <c r="L30" s="5"/>
      <c r="M30" s="5"/>
    </row>
    <row r="31" spans="1:14" s="6" customFormat="1" ht="7.4" customHeight="1" x14ac:dyDescent="0.35">
      <c r="A31" s="147"/>
      <c r="B31" s="147"/>
      <c r="C31" s="147"/>
      <c r="D31" s="147"/>
      <c r="E31" s="147"/>
      <c r="F31" s="147"/>
      <c r="G31" s="147"/>
      <c r="H31" s="147"/>
      <c r="I31" s="147"/>
      <c r="J31" s="147"/>
      <c r="K31" s="132"/>
      <c r="L31" s="5"/>
      <c r="M31" s="149"/>
    </row>
    <row r="32" spans="1:14" ht="7.4" customHeight="1" x14ac:dyDescent="0.35">
      <c r="A32" s="6"/>
      <c r="B32" s="6"/>
      <c r="C32" s="6"/>
      <c r="D32" s="6"/>
      <c r="E32" s="6"/>
      <c r="F32" s="6"/>
      <c r="G32" s="6"/>
      <c r="H32" s="6"/>
      <c r="I32" s="6"/>
      <c r="J32" s="6"/>
      <c r="K32" s="132"/>
      <c r="L32" s="5"/>
    </row>
    <row r="33" spans="1:14" ht="18.5" thickBot="1" x14ac:dyDescent="0.45">
      <c r="A33" s="6"/>
      <c r="B33" s="82"/>
      <c r="C33" s="140" t="s">
        <v>6621</v>
      </c>
      <c r="D33" s="82"/>
      <c r="E33" s="82"/>
      <c r="F33" s="82"/>
      <c r="G33" s="82"/>
      <c r="H33" s="82"/>
      <c r="I33" s="82"/>
      <c r="J33" s="82"/>
      <c r="K33" s="132"/>
      <c r="L33" s="5"/>
      <c r="M33" s="5"/>
      <c r="N33" s="132"/>
    </row>
    <row r="34" spans="1:14" ht="7.4" customHeight="1" x14ac:dyDescent="0.35">
      <c r="A34" s="6"/>
      <c r="B34" s="6"/>
      <c r="C34" s="6"/>
      <c r="D34" s="6"/>
      <c r="E34" s="6"/>
      <c r="F34" s="6"/>
      <c r="G34" s="6"/>
      <c r="H34" s="6"/>
      <c r="I34" s="6"/>
      <c r="J34" s="6"/>
      <c r="K34" s="132"/>
      <c r="L34" s="5"/>
    </row>
    <row r="35" spans="1:14" x14ac:dyDescent="0.35">
      <c r="A35" s="6"/>
      <c r="B35" s="6" t="s">
        <v>6622</v>
      </c>
      <c r="C35" s="6" t="s">
        <v>6623</v>
      </c>
      <c r="D35" s="6"/>
      <c r="E35" s="6"/>
      <c r="F35" s="6"/>
      <c r="G35" s="6"/>
      <c r="H35" s="6"/>
      <c r="I35" s="143"/>
      <c r="J35" s="6" t="str">
        <f>IF(AND($I$15&gt;0,ISBLANK(I35)),"R","G")</f>
        <v>G</v>
      </c>
      <c r="K35" s="132"/>
    </row>
    <row r="36" spans="1:14" ht="7.4" customHeight="1" x14ac:dyDescent="0.35">
      <c r="A36" s="6"/>
      <c r="B36" s="6"/>
      <c r="C36" s="6"/>
      <c r="D36" s="6"/>
      <c r="E36" s="6"/>
      <c r="F36" s="6"/>
      <c r="G36" s="6"/>
      <c r="H36" s="6"/>
      <c r="I36" s="6"/>
      <c r="J36" s="6"/>
      <c r="K36" s="132"/>
    </row>
    <row r="37" spans="1:14" x14ac:dyDescent="0.35">
      <c r="A37" s="6"/>
      <c r="B37" s="6"/>
      <c r="C37" s="6"/>
      <c r="D37" s="6"/>
      <c r="E37" s="6"/>
      <c r="F37" s="115" t="s">
        <v>298</v>
      </c>
      <c r="G37" s="115" t="s">
        <v>299</v>
      </c>
      <c r="H37" s="115" t="s">
        <v>300</v>
      </c>
      <c r="I37" s="178" t="s">
        <v>301</v>
      </c>
      <c r="J37" s="6"/>
      <c r="K37" s="132"/>
    </row>
    <row r="38" spans="1:14" x14ac:dyDescent="0.35">
      <c r="A38" s="6"/>
      <c r="B38" s="6" t="s">
        <v>6624</v>
      </c>
      <c r="C38" s="6" t="s">
        <v>6625</v>
      </c>
      <c r="D38" s="6"/>
      <c r="E38" s="6"/>
      <c r="F38" s="35"/>
      <c r="G38" s="35"/>
      <c r="H38" s="35"/>
      <c r="I38" s="320">
        <f>SUM(F38:H38)</f>
        <v>0</v>
      </c>
      <c r="J38" s="6" t="str">
        <f>IF(OR(AND(I35="yes",COUNTA(F38:H38)=0),AND(I15&gt;0,I38=0,I35="yes")),"R","G")</f>
        <v>G</v>
      </c>
      <c r="K38" s="132"/>
    </row>
    <row r="39" spans="1:14" x14ac:dyDescent="0.35">
      <c r="A39" s="6"/>
      <c r="B39" s="6" t="s">
        <v>6626</v>
      </c>
      <c r="C39" s="6" t="s">
        <v>6627</v>
      </c>
      <c r="D39" s="6"/>
      <c r="E39" s="57">
        <f>CoverSheet!$C$31</f>
        <v>0</v>
      </c>
      <c r="F39" s="35"/>
      <c r="G39" s="35"/>
      <c r="H39" s="35"/>
      <c r="I39" s="281">
        <f>SUM(F39:H39)</f>
        <v>0</v>
      </c>
      <c r="J39" s="6" t="str">
        <f>IF(OR(COUNTA(F38:H38)&lt;&gt;COUNTA(F39:H39),NOT(I39&gt;=I38)),"R","G")</f>
        <v>G</v>
      </c>
      <c r="K39" s="132"/>
    </row>
    <row r="40" spans="1:14" x14ac:dyDescent="0.35">
      <c r="A40" s="6"/>
      <c r="B40" s="6"/>
      <c r="C40" s="6"/>
      <c r="D40" s="6"/>
      <c r="E40" s="57" t="s">
        <v>5351</v>
      </c>
      <c r="F40" s="281">
        <f>F39*CoverSheet!$C$33</f>
        <v>0</v>
      </c>
      <c r="G40" s="281">
        <f>G39*CoverSheet!$C$33</f>
        <v>0</v>
      </c>
      <c r="H40" s="281">
        <f>H39*CoverSheet!$C$33</f>
        <v>0</v>
      </c>
      <c r="I40" s="281">
        <f>I39*CoverSheet!$C$33</f>
        <v>0</v>
      </c>
      <c r="J40" s="6"/>
      <c r="K40" s="132"/>
    </row>
    <row r="41" spans="1:14" ht="7.4" customHeight="1" x14ac:dyDescent="0.35">
      <c r="A41" s="6"/>
      <c r="B41" s="6"/>
      <c r="C41" s="6"/>
      <c r="D41" s="6"/>
      <c r="E41" s="6"/>
      <c r="F41" s="6"/>
      <c r="G41" s="6"/>
      <c r="H41" s="6"/>
      <c r="I41" s="6"/>
      <c r="J41" s="6"/>
      <c r="K41" s="132"/>
    </row>
    <row r="42" spans="1:14" x14ac:dyDescent="0.35">
      <c r="A42" s="6"/>
      <c r="B42" s="6" t="s">
        <v>6628</v>
      </c>
      <c r="C42" s="6" t="s">
        <v>6629</v>
      </c>
      <c r="D42" s="6"/>
      <c r="E42" s="6"/>
      <c r="F42" s="6"/>
      <c r="G42" s="6"/>
      <c r="H42" s="6"/>
      <c r="I42" s="6"/>
      <c r="J42" s="6" t="str">
        <f>IF(OR(AND(I35="yes",COUNTA(D45:D49)=0),COUNTA(D45:G49)&lt;&gt;3*COUNTA(D45:D49),AND(COUNTA(D45:D49)&lt;5,SUM(F45:G49)&lt;&gt;I39)),"R","G")</f>
        <v>G</v>
      </c>
      <c r="K42" s="132"/>
    </row>
    <row r="43" spans="1:14" ht="7.4" customHeight="1" x14ac:dyDescent="0.35">
      <c r="A43" s="6"/>
      <c r="B43" s="6"/>
      <c r="C43" s="6"/>
      <c r="D43" s="6"/>
      <c r="E43" s="6"/>
      <c r="F43" s="6"/>
      <c r="G43" s="6"/>
      <c r="H43" s="6"/>
      <c r="I43" s="6"/>
      <c r="J43" s="6"/>
      <c r="K43" s="132"/>
    </row>
    <row r="44" spans="1:14" x14ac:dyDescent="0.35">
      <c r="A44" s="6"/>
      <c r="B44" s="6"/>
      <c r="C44" s="6"/>
      <c r="D44" s="10" t="s">
        <v>6630</v>
      </c>
      <c r="E44" s="10" t="s">
        <v>5354</v>
      </c>
      <c r="F44" s="552" t="s">
        <v>6631</v>
      </c>
      <c r="G44" s="552"/>
      <c r="H44" s="10" t="s">
        <v>5351</v>
      </c>
      <c r="I44" s="6"/>
      <c r="J44" s="6"/>
      <c r="K44" s="132"/>
    </row>
    <row r="45" spans="1:14" x14ac:dyDescent="0.35">
      <c r="A45" s="6"/>
      <c r="B45" s="6"/>
      <c r="C45" s="246">
        <v>1</v>
      </c>
      <c r="D45" s="35"/>
      <c r="E45" s="34"/>
      <c r="F45" s="473"/>
      <c r="G45" s="475"/>
      <c r="H45" s="281">
        <f>F45*CoverSheet!$C$33</f>
        <v>0</v>
      </c>
      <c r="I45" s="6"/>
      <c r="J45" s="6"/>
      <c r="K45" s="132"/>
    </row>
    <row r="46" spans="1:14" x14ac:dyDescent="0.35">
      <c r="A46" s="6"/>
      <c r="B46" s="6"/>
      <c r="C46" s="246">
        <v>2</v>
      </c>
      <c r="D46" s="35"/>
      <c r="E46" s="34"/>
      <c r="F46" s="473"/>
      <c r="G46" s="475"/>
      <c r="H46" s="281">
        <f>F46*CoverSheet!$C$33</f>
        <v>0</v>
      </c>
      <c r="I46" s="6"/>
      <c r="J46" s="6"/>
      <c r="K46" s="132"/>
    </row>
    <row r="47" spans="1:14" x14ac:dyDescent="0.35">
      <c r="A47" s="6"/>
      <c r="B47" s="6"/>
      <c r="C47" s="246">
        <v>3</v>
      </c>
      <c r="D47" s="35"/>
      <c r="E47" s="34"/>
      <c r="F47" s="473"/>
      <c r="G47" s="475"/>
      <c r="H47" s="281">
        <f>F47*CoverSheet!$C$33</f>
        <v>0</v>
      </c>
      <c r="I47" s="6"/>
      <c r="J47" s="6"/>
      <c r="K47" s="132"/>
    </row>
    <row r="48" spans="1:14" x14ac:dyDescent="0.35">
      <c r="A48" s="6"/>
      <c r="B48" s="6"/>
      <c r="C48" s="246">
        <v>4</v>
      </c>
      <c r="D48" s="35"/>
      <c r="E48" s="34"/>
      <c r="F48" s="473"/>
      <c r="G48" s="475"/>
      <c r="H48" s="281">
        <f>F48*CoverSheet!$C$33</f>
        <v>0</v>
      </c>
      <c r="I48" s="6"/>
      <c r="J48" s="6"/>
      <c r="K48" s="132"/>
    </row>
    <row r="49" spans="1:14" x14ac:dyDescent="0.35">
      <c r="A49" s="6"/>
      <c r="B49" s="6"/>
      <c r="C49" s="246">
        <v>5</v>
      </c>
      <c r="D49" s="35"/>
      <c r="E49" s="34"/>
      <c r="F49" s="473"/>
      <c r="G49" s="475"/>
      <c r="H49" s="281">
        <f>F49*CoverSheet!$C$33</f>
        <v>0</v>
      </c>
      <c r="I49" s="6"/>
      <c r="J49" s="6"/>
      <c r="K49" s="132"/>
    </row>
    <row r="50" spans="1:14" ht="7.4" customHeight="1" x14ac:dyDescent="0.35">
      <c r="A50" s="6"/>
      <c r="B50" s="6"/>
      <c r="C50" s="6"/>
      <c r="D50" s="6"/>
      <c r="E50" s="6"/>
      <c r="F50" s="6"/>
      <c r="G50" s="6"/>
      <c r="H50" s="6"/>
      <c r="I50" s="6"/>
      <c r="J50" s="6"/>
      <c r="K50" s="132"/>
    </row>
    <row r="51" spans="1:14" ht="7.4" customHeight="1" x14ac:dyDescent="0.35">
      <c r="A51" s="147"/>
      <c r="B51" s="147"/>
      <c r="C51" s="147"/>
      <c r="D51" s="147"/>
      <c r="E51" s="147"/>
      <c r="F51" s="147"/>
      <c r="G51" s="147"/>
      <c r="H51" s="147"/>
      <c r="I51" s="147"/>
      <c r="J51" s="147"/>
      <c r="K51" s="132"/>
    </row>
    <row r="52" spans="1:14" ht="7.4" customHeight="1" x14ac:dyDescent="0.35">
      <c r="A52" s="6"/>
      <c r="B52" s="6"/>
      <c r="C52" s="6"/>
      <c r="D52" s="6"/>
      <c r="E52" s="6"/>
      <c r="F52" s="6"/>
      <c r="G52" s="6"/>
      <c r="H52" s="6"/>
      <c r="I52" s="6"/>
      <c r="J52" s="6"/>
      <c r="K52" s="132"/>
    </row>
    <row r="53" spans="1:14" x14ac:dyDescent="0.35">
      <c r="A53" s="6"/>
      <c r="B53" s="6"/>
      <c r="C53" s="6"/>
      <c r="D53" s="6"/>
      <c r="E53" s="6"/>
      <c r="F53" s="115" t="s">
        <v>298</v>
      </c>
      <c r="G53" s="115" t="s">
        <v>299</v>
      </c>
      <c r="H53" s="115" t="s">
        <v>300</v>
      </c>
      <c r="I53" s="178" t="s">
        <v>301</v>
      </c>
      <c r="J53" s="6"/>
      <c r="K53" s="132"/>
    </row>
    <row r="54" spans="1:14" x14ac:dyDescent="0.35">
      <c r="A54" s="6"/>
      <c r="B54" s="6" t="s">
        <v>6632</v>
      </c>
      <c r="C54" s="6" t="s">
        <v>6633</v>
      </c>
      <c r="D54" s="6"/>
      <c r="E54" s="6"/>
      <c r="F54" s="281">
        <f>SUM(F40,F26)</f>
        <v>0</v>
      </c>
      <c r="G54" s="281">
        <f t="shared" ref="G54:I54" si="0">SUM(G40,G26)</f>
        <v>0</v>
      </c>
      <c r="H54" s="281">
        <f t="shared" si="0"/>
        <v>0</v>
      </c>
      <c r="I54" s="281">
        <f t="shared" si="0"/>
        <v>0</v>
      </c>
      <c r="J54" s="6"/>
      <c r="K54" s="132"/>
    </row>
    <row r="55" spans="1:14" s="6" customFormat="1" ht="7.4" customHeight="1" x14ac:dyDescent="0.35">
      <c r="K55" s="132"/>
      <c r="L55" s="5"/>
      <c r="M55" s="5"/>
    </row>
    <row r="56" spans="1:14" s="6" customFormat="1" ht="7.4" customHeight="1" x14ac:dyDescent="0.35">
      <c r="A56" s="147"/>
      <c r="B56" s="147"/>
      <c r="C56" s="147"/>
      <c r="D56" s="147"/>
      <c r="E56" s="147"/>
      <c r="F56" s="147"/>
      <c r="G56" s="147"/>
      <c r="H56" s="147"/>
      <c r="I56" s="147"/>
      <c r="J56" s="147"/>
      <c r="K56" s="132"/>
      <c r="L56" s="5"/>
      <c r="M56" s="149"/>
    </row>
    <row r="57" spans="1:14" ht="7.4" customHeight="1" x14ac:dyDescent="0.35">
      <c r="A57" s="6"/>
      <c r="B57" s="6"/>
      <c r="C57" s="6"/>
      <c r="D57" s="6"/>
      <c r="E57" s="6"/>
      <c r="F57" s="6"/>
      <c r="G57" s="6"/>
      <c r="H57" s="6"/>
      <c r="I57" s="6"/>
      <c r="J57" s="6"/>
      <c r="K57" s="132"/>
      <c r="L57" s="5"/>
    </row>
    <row r="58" spans="1:14" ht="18.5" thickBot="1" x14ac:dyDescent="0.45">
      <c r="A58" s="6"/>
      <c r="B58" s="82"/>
      <c r="C58" s="140" t="s">
        <v>6634</v>
      </c>
      <c r="D58" s="82"/>
      <c r="E58" s="82"/>
      <c r="F58" s="82"/>
      <c r="G58" s="82"/>
      <c r="H58" s="82"/>
      <c r="I58" s="82"/>
      <c r="J58" s="82"/>
      <c r="K58" s="132"/>
      <c r="L58" s="5"/>
      <c r="M58" s="5"/>
      <c r="N58" s="132"/>
    </row>
    <row r="59" spans="1:14" ht="7.4" customHeight="1" x14ac:dyDescent="0.35">
      <c r="A59" s="6"/>
      <c r="B59" s="6"/>
      <c r="C59" s="6"/>
      <c r="D59" s="6"/>
      <c r="E59" s="6"/>
      <c r="F59" s="6"/>
      <c r="G59" s="6"/>
      <c r="H59" s="6"/>
      <c r="I59" s="6"/>
      <c r="J59" s="6"/>
      <c r="K59" s="132"/>
    </row>
    <row r="60" spans="1:14" x14ac:dyDescent="0.35">
      <c r="A60" s="6"/>
      <c r="B60" s="6" t="s">
        <v>6635</v>
      </c>
      <c r="C60" s="6" t="s">
        <v>6636</v>
      </c>
      <c r="D60" s="6"/>
      <c r="E60" s="6"/>
      <c r="F60" s="6"/>
      <c r="G60" s="6"/>
      <c r="H60" s="6"/>
      <c r="I60" s="152"/>
      <c r="J60" s="6" t="str">
        <f>IF(AND($I$21="yes",ISBLANK(I60)),"R","G")</f>
        <v>G</v>
      </c>
      <c r="K60" s="132"/>
    </row>
    <row r="61" spans="1:14" x14ac:dyDescent="0.35">
      <c r="A61" s="6"/>
      <c r="B61" s="6" t="s">
        <v>6637</v>
      </c>
      <c r="C61" s="6" t="s">
        <v>6638</v>
      </c>
      <c r="D61" s="6"/>
      <c r="E61" s="6"/>
      <c r="F61" s="6"/>
      <c r="G61" s="6"/>
      <c r="H61" s="6"/>
      <c r="I61" s="152"/>
      <c r="J61" s="6" t="str">
        <f>IF(AND($I$21="yes",ISBLANK(I61)),"R","G")</f>
        <v>G</v>
      </c>
      <c r="K61" s="132"/>
    </row>
    <row r="62" spans="1:14" x14ac:dyDescent="0.35">
      <c r="A62" s="6"/>
      <c r="B62" s="6" t="s">
        <v>6639</v>
      </c>
      <c r="C62" s="6" t="s">
        <v>6640</v>
      </c>
      <c r="D62" s="6"/>
      <c r="E62" s="6"/>
      <c r="F62" s="6"/>
      <c r="G62" s="6"/>
      <c r="H62" s="6"/>
      <c r="I62" s="143"/>
      <c r="J62" s="6" t="str">
        <f>IF(AND($I$21="yes",ISBLANK(I62)),"R","G")</f>
        <v>G</v>
      </c>
      <c r="K62" s="132"/>
    </row>
    <row r="63" spans="1:14" s="6" customFormat="1" ht="7.4" customHeight="1" x14ac:dyDescent="0.35">
      <c r="K63" s="132"/>
      <c r="L63" s="5"/>
      <c r="M63" s="5"/>
    </row>
    <row r="64" spans="1:14" s="6" customFormat="1" ht="7.4" customHeight="1" x14ac:dyDescent="0.35">
      <c r="A64" s="147"/>
      <c r="B64" s="147"/>
      <c r="C64" s="147"/>
      <c r="D64" s="147"/>
      <c r="E64" s="147"/>
      <c r="F64" s="147"/>
      <c r="G64" s="147"/>
      <c r="H64" s="147"/>
      <c r="I64" s="147"/>
      <c r="J64" s="147"/>
      <c r="K64" s="132"/>
      <c r="L64" s="5"/>
      <c r="M64" s="149"/>
    </row>
    <row r="65" spans="1:14" ht="7.4" customHeight="1" x14ac:dyDescent="0.35">
      <c r="A65" s="6"/>
      <c r="B65" s="6"/>
      <c r="C65" s="6"/>
      <c r="D65" s="6"/>
      <c r="E65" s="6"/>
      <c r="F65" s="6"/>
      <c r="G65" s="6"/>
      <c r="H65" s="6"/>
      <c r="I65" s="6"/>
      <c r="J65" s="6"/>
      <c r="K65" s="132"/>
      <c r="L65" s="5"/>
    </row>
    <row r="66" spans="1:14" ht="18.5" thickBot="1" x14ac:dyDescent="0.45">
      <c r="A66" s="6"/>
      <c r="B66" s="82"/>
      <c r="C66" s="140" t="s">
        <v>6641</v>
      </c>
      <c r="D66" s="82"/>
      <c r="E66" s="82"/>
      <c r="F66" s="82"/>
      <c r="G66" s="82"/>
      <c r="H66" s="82"/>
      <c r="I66" s="82"/>
      <c r="J66" s="82"/>
      <c r="K66" s="132"/>
      <c r="L66" s="5"/>
      <c r="M66" s="5"/>
      <c r="N66" s="132"/>
    </row>
    <row r="67" spans="1:14" ht="7.4" customHeight="1" x14ac:dyDescent="0.35">
      <c r="A67" s="6"/>
      <c r="B67" s="6"/>
      <c r="C67" s="6"/>
      <c r="D67" s="6"/>
      <c r="E67" s="6"/>
      <c r="F67" s="6"/>
      <c r="G67" s="6"/>
      <c r="H67" s="6"/>
      <c r="I67" s="6"/>
      <c r="J67" s="6"/>
      <c r="K67" s="132"/>
    </row>
    <row r="68" spans="1:14" ht="14.5" customHeight="1" x14ac:dyDescent="0.35">
      <c r="A68" s="6"/>
      <c r="B68" s="6" t="s">
        <v>6642</v>
      </c>
      <c r="C68" s="18" t="s">
        <v>6643</v>
      </c>
      <c r="D68" s="6"/>
      <c r="E68" s="6"/>
      <c r="F68" s="6"/>
      <c r="G68" s="6"/>
      <c r="H68" s="6"/>
      <c r="I68" s="6"/>
      <c r="J68" s="6" t="str">
        <f>IF(AND('Crypto Services'!F12="yes",OR(COUNTA(D71:D75)&lt;&gt;5,COUNTA(Custody!E71:E75)&lt;&gt;COUNTIFS(D71:D75,"Other",D71:D75,"USD Denominated Stablecoin",D71:D75,"EUR Denominated Stablecoin"),COUNTIF(I71:I75,"&gt;1")&gt;0)),"R","G")</f>
        <v>G</v>
      </c>
      <c r="K68" s="132"/>
    </row>
    <row r="69" spans="1:14" ht="7.4" customHeight="1" x14ac:dyDescent="0.35">
      <c r="A69" s="6"/>
      <c r="B69" s="6"/>
      <c r="C69" s="18"/>
      <c r="D69" s="6"/>
      <c r="E69" s="6"/>
      <c r="F69" s="6"/>
      <c r="G69" s="6"/>
      <c r="H69" s="6"/>
      <c r="I69" s="6"/>
      <c r="J69" s="6"/>
      <c r="K69" s="132"/>
    </row>
    <row r="70" spans="1:14" ht="29" x14ac:dyDescent="0.35">
      <c r="A70" s="6"/>
      <c r="B70" s="6"/>
      <c r="C70" s="10"/>
      <c r="D70" s="10" t="s">
        <v>6644</v>
      </c>
      <c r="E70" s="375" t="s">
        <v>6645</v>
      </c>
      <c r="F70" s="10" t="s">
        <v>6646</v>
      </c>
      <c r="G70" s="10" t="s">
        <v>6647</v>
      </c>
      <c r="H70" s="10" t="s">
        <v>6648</v>
      </c>
      <c r="I70" s="115" t="s">
        <v>301</v>
      </c>
      <c r="J70" s="6"/>
      <c r="K70" s="132"/>
    </row>
    <row r="71" spans="1:14" x14ac:dyDescent="0.35">
      <c r="A71" s="6"/>
      <c r="B71" s="6"/>
      <c r="C71" s="246">
        <v>1</v>
      </c>
      <c r="D71" s="35"/>
      <c r="E71" s="34"/>
      <c r="F71" s="153"/>
      <c r="G71" s="153"/>
      <c r="H71" s="153"/>
      <c r="I71" s="322">
        <f>SUM(F71:H71)</f>
        <v>0</v>
      </c>
      <c r="J71" s="6"/>
      <c r="K71" s="132"/>
    </row>
    <row r="72" spans="1:14" x14ac:dyDescent="0.35">
      <c r="A72" s="6"/>
      <c r="B72" s="6"/>
      <c r="C72" s="246">
        <v>2</v>
      </c>
      <c r="D72" s="35"/>
      <c r="E72" s="34"/>
      <c r="F72" s="153"/>
      <c r="G72" s="153"/>
      <c r="H72" s="153"/>
      <c r="I72" s="322">
        <f>SUM(F72:H72)</f>
        <v>0</v>
      </c>
      <c r="J72" s="6"/>
      <c r="K72" s="132"/>
    </row>
    <row r="73" spans="1:14" x14ac:dyDescent="0.35">
      <c r="A73" s="6"/>
      <c r="B73" s="6"/>
      <c r="C73" s="246">
        <v>3</v>
      </c>
      <c r="D73" s="35"/>
      <c r="E73" s="34"/>
      <c r="F73" s="153"/>
      <c r="G73" s="153"/>
      <c r="H73" s="153"/>
      <c r="I73" s="322">
        <f>SUM(F73:H73)</f>
        <v>0</v>
      </c>
      <c r="J73" s="6"/>
      <c r="K73" s="132"/>
    </row>
    <row r="74" spans="1:14" x14ac:dyDescent="0.35">
      <c r="A74" s="6"/>
      <c r="B74" s="6"/>
      <c r="C74" s="246">
        <v>4</v>
      </c>
      <c r="D74" s="35"/>
      <c r="E74" s="34"/>
      <c r="F74" s="153"/>
      <c r="G74" s="153"/>
      <c r="H74" s="153"/>
      <c r="I74" s="322">
        <f>SUM(F74:H74)</f>
        <v>0</v>
      </c>
      <c r="J74" s="6"/>
      <c r="K74" s="132"/>
    </row>
    <row r="75" spans="1:14" x14ac:dyDescent="0.35">
      <c r="A75" s="6"/>
      <c r="B75" s="6"/>
      <c r="C75" s="246">
        <v>5</v>
      </c>
      <c r="D75" s="35"/>
      <c r="E75" s="34"/>
      <c r="F75" s="153"/>
      <c r="G75" s="153"/>
      <c r="H75" s="153"/>
      <c r="I75" s="322">
        <f>SUM(F75:H75)</f>
        <v>0</v>
      </c>
      <c r="J75" s="6"/>
      <c r="K75" s="132"/>
    </row>
    <row r="76" spans="1:14" s="6" customFormat="1" ht="7.4" customHeight="1" x14ac:dyDescent="0.35">
      <c r="K76" s="132"/>
      <c r="L76" s="5"/>
      <c r="M76" s="5"/>
    </row>
    <row r="77" spans="1:14" s="6" customFormat="1" ht="7.4" customHeight="1" x14ac:dyDescent="0.35">
      <c r="A77" s="147"/>
      <c r="B77" s="147"/>
      <c r="C77" s="147"/>
      <c r="D77" s="147"/>
      <c r="E77" s="147"/>
      <c r="F77" s="147"/>
      <c r="G77" s="147"/>
      <c r="H77" s="147"/>
      <c r="I77" s="147"/>
      <c r="J77" s="147"/>
      <c r="K77" s="132"/>
      <c r="L77" s="5"/>
      <c r="M77" s="149"/>
    </row>
    <row r="78" spans="1:14" ht="7.4" customHeight="1" x14ac:dyDescent="0.35">
      <c r="A78" s="6"/>
      <c r="B78" s="6"/>
      <c r="C78" s="6"/>
      <c r="D78" s="6"/>
      <c r="E78" s="6"/>
      <c r="F78" s="6"/>
      <c r="G78" s="6"/>
      <c r="H78" s="6"/>
      <c r="I78" s="6"/>
      <c r="J78" s="6"/>
      <c r="K78" s="132"/>
      <c r="L78" s="5"/>
    </row>
    <row r="79" spans="1:14" ht="18.5" thickBot="1" x14ac:dyDescent="0.45">
      <c r="A79" s="6"/>
      <c r="B79" s="82"/>
      <c r="C79" s="140" t="s">
        <v>6649</v>
      </c>
      <c r="D79" s="82"/>
      <c r="E79" s="82"/>
      <c r="F79" s="82"/>
      <c r="G79" s="82"/>
      <c r="H79" s="82"/>
      <c r="I79" s="82"/>
      <c r="J79" s="82"/>
      <c r="K79" s="132"/>
      <c r="L79" s="5"/>
      <c r="M79" s="5"/>
      <c r="N79" s="132"/>
    </row>
    <row r="80" spans="1:14" ht="7.4" customHeight="1" x14ac:dyDescent="0.35">
      <c r="A80" s="6"/>
      <c r="B80" s="6"/>
      <c r="C80" s="6"/>
      <c r="D80" s="6"/>
      <c r="E80" s="6"/>
      <c r="F80" s="6"/>
      <c r="G80" s="6"/>
      <c r="H80" s="6"/>
      <c r="I80" s="6"/>
      <c r="J80" s="6"/>
      <c r="K80" s="132"/>
    </row>
    <row r="81" spans="1:11" x14ac:dyDescent="0.35">
      <c r="A81" s="6"/>
      <c r="B81" s="6" t="s">
        <v>6650</v>
      </c>
      <c r="C81" s="6" t="s">
        <v>6651</v>
      </c>
      <c r="D81" s="6"/>
      <c r="E81" s="6"/>
      <c r="F81" s="6"/>
      <c r="G81" s="6"/>
      <c r="H81" s="6"/>
      <c r="I81" s="143"/>
      <c r="J81" s="6" t="str">
        <f>IF(AND($I$15&gt;0,ISBLANK(I81)),"R","G")</f>
        <v>G</v>
      </c>
      <c r="K81" s="132"/>
    </row>
    <row r="82" spans="1:11" ht="7.4" customHeight="1" x14ac:dyDescent="0.35">
      <c r="A82" s="6"/>
      <c r="B82" s="6"/>
      <c r="C82" s="6"/>
      <c r="D82" s="6"/>
      <c r="E82" s="6"/>
      <c r="F82" s="6"/>
      <c r="G82" s="6"/>
      <c r="H82" s="6"/>
      <c r="I82" s="6"/>
      <c r="J82" s="6"/>
      <c r="K82" s="132"/>
    </row>
    <row r="83" spans="1:11" x14ac:dyDescent="0.35">
      <c r="A83" s="6"/>
      <c r="B83" s="6" t="s">
        <v>6652</v>
      </c>
      <c r="C83" s="6" t="s">
        <v>6653</v>
      </c>
      <c r="D83" s="6"/>
      <c r="E83" s="6"/>
      <c r="F83" s="6"/>
      <c r="G83" s="6"/>
      <c r="H83" s="6"/>
      <c r="I83" s="35"/>
      <c r="J83" s="6" t="str">
        <f>IF(AND(I81="yes",OR(ISBLANK(I83),I83=0)),"R","G")</f>
        <v>G</v>
      </c>
      <c r="K83" s="132"/>
    </row>
    <row r="84" spans="1:11" ht="7.4" customHeight="1" x14ac:dyDescent="0.35">
      <c r="A84" s="6"/>
      <c r="B84" s="6"/>
      <c r="C84" s="6"/>
      <c r="D84" s="6"/>
      <c r="E84" s="6"/>
      <c r="F84" s="6"/>
      <c r="G84" s="6"/>
      <c r="H84" s="6"/>
      <c r="I84" s="6"/>
      <c r="J84" s="6"/>
      <c r="K84" s="132"/>
    </row>
    <row r="85" spans="1:11" x14ac:dyDescent="0.35">
      <c r="A85" s="6"/>
      <c r="B85" s="6" t="s">
        <v>6654</v>
      </c>
      <c r="C85" s="6" t="s">
        <v>6655</v>
      </c>
      <c r="D85" s="6"/>
      <c r="E85" s="6"/>
      <c r="F85" s="6"/>
      <c r="G85" s="6"/>
      <c r="H85" s="6"/>
      <c r="I85" s="444"/>
      <c r="J85" s="6" t="str">
        <f>IF(AND(I15&gt;0,ISBLANK(I85)),"R","G")</f>
        <v>G</v>
      </c>
      <c r="K85" s="132"/>
    </row>
    <row r="86" spans="1:11" ht="7.4" customHeight="1" x14ac:dyDescent="0.35">
      <c r="A86" s="6"/>
      <c r="B86" s="6"/>
      <c r="C86" s="6"/>
      <c r="D86" s="6"/>
      <c r="E86" s="6"/>
      <c r="F86" s="6"/>
      <c r="G86" s="6"/>
      <c r="H86" s="6"/>
      <c r="I86" s="6"/>
      <c r="J86" s="6"/>
      <c r="K86" s="132"/>
    </row>
    <row r="87" spans="1:11" x14ac:dyDescent="0.35">
      <c r="A87" s="6"/>
      <c r="B87" s="6" t="s">
        <v>6656</v>
      </c>
      <c r="C87" s="6" t="s">
        <v>6657</v>
      </c>
      <c r="D87" s="6"/>
      <c r="E87" s="560"/>
      <c r="F87" s="561"/>
      <c r="G87" s="561"/>
      <c r="H87" s="561"/>
      <c r="I87" s="562"/>
      <c r="J87" s="566" t="str">
        <f>IF(AND(NOT(ISBLANK(I85)),ISBLANK(E87)),"R","G")</f>
        <v>G</v>
      </c>
      <c r="K87" s="132"/>
    </row>
    <row r="88" spans="1:11" x14ac:dyDescent="0.35">
      <c r="A88" s="6"/>
      <c r="B88" s="6"/>
      <c r="C88" s="6"/>
      <c r="D88" s="6"/>
      <c r="E88" s="563"/>
      <c r="F88" s="564"/>
      <c r="G88" s="564"/>
      <c r="H88" s="564"/>
      <c r="I88" s="565"/>
      <c r="J88" s="566"/>
      <c r="K88" s="132"/>
    </row>
    <row r="89" spans="1:11" ht="7.4" customHeight="1" x14ac:dyDescent="0.35">
      <c r="A89" s="6"/>
      <c r="B89" s="6"/>
      <c r="C89" s="6"/>
      <c r="D89" s="6"/>
      <c r="E89" s="6"/>
      <c r="F89" s="6"/>
      <c r="G89" s="6"/>
      <c r="H89" s="6"/>
      <c r="I89" s="6"/>
      <c r="J89" s="6"/>
      <c r="K89" s="132"/>
    </row>
    <row r="90" spans="1:11" ht="7.4" customHeight="1" x14ac:dyDescent="0.35">
      <c r="A90" s="54"/>
      <c r="B90" s="54"/>
      <c r="C90" s="54"/>
      <c r="D90" s="54"/>
      <c r="E90" s="54"/>
      <c r="F90" s="54"/>
      <c r="G90" s="54"/>
      <c r="H90" s="54"/>
      <c r="I90" s="54"/>
      <c r="J90" s="54"/>
      <c r="K90" s="132"/>
    </row>
  </sheetData>
  <sheetProtection algorithmName="SHA-512" hashValue="cu7OjrcUnTgVSZgEjtDzC3nad2Y8RTeqY/vcVsWMsdIWPKazJsjMK8wTBqm3p+tQ+Bx5jgtfH1JpArWc0i+pCQ==" saltValue="1QkyILOjieJZ9dlWI33CXA==" spinCount="100000" sheet="1" objects="1" scenarios="1"/>
  <mergeCells count="12">
    <mergeCell ref="E87:I88"/>
    <mergeCell ref="J87:J88"/>
    <mergeCell ref="B2:C3"/>
    <mergeCell ref="D2:H3"/>
    <mergeCell ref="G7:H7"/>
    <mergeCell ref="F49:G49"/>
    <mergeCell ref="F29:I29"/>
    <mergeCell ref="F44:G44"/>
    <mergeCell ref="F45:G45"/>
    <mergeCell ref="F46:G46"/>
    <mergeCell ref="F47:G47"/>
    <mergeCell ref="F48:G48"/>
  </mergeCells>
  <conditionalFormatting sqref="B29:C29">
    <cfRule type="expression" dxfId="59" priority="2">
      <formula>$I$28&lt;1</formula>
    </cfRule>
  </conditionalFormatting>
  <conditionalFormatting sqref="B23:I29">
    <cfRule type="expression" dxfId="57" priority="6">
      <formula>$I$21&lt;&gt;"yes"</formula>
    </cfRule>
  </conditionalFormatting>
  <conditionalFormatting sqref="B60:I62">
    <cfRule type="expression" dxfId="56" priority="5">
      <formula>$I$21&lt;&gt;"yes"</formula>
    </cfRule>
  </conditionalFormatting>
  <conditionalFormatting sqref="B83:I83">
    <cfRule type="expression" dxfId="55" priority="3">
      <formula>$I$81&lt;&gt;"yes"</formula>
    </cfRule>
  </conditionalFormatting>
  <conditionalFormatting sqref="F29:I29">
    <cfRule type="expression" dxfId="54" priority="4">
      <formula>$I$28&gt;0</formula>
    </cfRule>
  </conditionalFormatting>
  <conditionalFormatting sqref="J1:J87 J89:J1048576">
    <cfRule type="cellIs" dxfId="53" priority="7" operator="equal">
      <formula>"Y"</formula>
    </cfRule>
    <cfRule type="cellIs" dxfId="52" priority="8" operator="equal">
      <formula>"G"</formula>
    </cfRule>
    <cfRule type="cellIs" dxfId="51" priority="9" operator="equal">
      <formula>"R"</formula>
    </cfRule>
  </conditionalFormatting>
  <dataValidations count="7">
    <dataValidation type="decimal" operator="greaterThanOrEqual" allowBlank="1" showInputMessage="1" showErrorMessage="1" sqref="F15:H15 F24:H25 I28 I60:I61 F38:H39 F45:G49 I83" xr:uid="{2CB20F2D-257D-463D-B345-8E333F3918EB}">
      <formula1>0</formula1>
    </dataValidation>
    <dataValidation type="list" allowBlank="1" showInputMessage="1" showErrorMessage="1" sqref="I21 I35 I62 I81" xr:uid="{4C42352F-5E9F-4BA8-A6D6-3A7E654CDFC7}">
      <formula1>YesNo</formula1>
    </dataValidation>
    <dataValidation type="list" operator="greaterThanOrEqual" allowBlank="1" showInputMessage="1" showErrorMessage="1" sqref="E45:E49" xr:uid="{6E7CD9A3-4F52-4FB6-B3EE-3BB22659503F}">
      <formula1>EU</formula1>
    </dataValidation>
    <dataValidation type="textLength" operator="greaterThanOrEqual" allowBlank="1" showInputMessage="1" showErrorMessage="1" sqref="D45:D49 F29:I29 F71:H75" xr:uid="{ADCD1A36-9ED4-4C10-8A9A-89AEEDF5D083}">
      <formula1>0</formula1>
    </dataValidation>
    <dataValidation type="list" operator="greaterThanOrEqual" allowBlank="1" showInputMessage="1" showErrorMessage="1" sqref="D71:D75" xr:uid="{51047530-92D0-4DD7-9AA5-56C3DC6559C1}">
      <formula1>CryptoAssetsList</formula1>
    </dataValidation>
    <dataValidation type="list" allowBlank="1" showInputMessage="1" showErrorMessage="1" sqref="I85" xr:uid="{688235EA-D022-4EF8-AC88-0387EF06CF6B}">
      <formula1>Reconciliation</formula1>
    </dataValidation>
    <dataValidation type="textLength" operator="greaterThanOrEqual" allowBlank="1" showInputMessage="1" showErrorMessage="1" prompt="Please Specify" sqref="E71:E75" xr:uid="{584D1FB1-A95B-4736-AC8B-56C1DD9E0374}">
      <formula1>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23A93D51-152D-43D0-87BF-BCFF1D4EDED4}">
            <xm:f>'Crypto Services'!$F$12&lt;&gt;"yes"</xm:f>
            <x14:dxf>
              <font>
                <color theme="0"/>
              </font>
              <fill>
                <patternFill>
                  <bgColor theme="0"/>
                </patternFill>
              </fill>
              <border>
                <left/>
                <right/>
                <top/>
                <bottom/>
                <vertical/>
                <horizontal/>
              </border>
            </x14:dxf>
          </x14:cfRule>
          <xm:sqref>B12:I88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938E-6C34-4D6E-BDEB-A6D18C90DEEB}">
  <sheetPr codeName="Sheet22"/>
  <dimension ref="A1:J97"/>
  <sheetViews>
    <sheetView topLeftCell="A56" zoomScale="98" zoomScaleNormal="100" workbookViewId="0">
      <selection activeCell="F56" sqref="A1:I97"/>
    </sheetView>
  </sheetViews>
  <sheetFormatPr defaultRowHeight="14.5" x14ac:dyDescent="0.35"/>
  <cols>
    <col min="6" max="6" width="13" customWidth="1"/>
    <col min="7" max="7" width="78.81640625"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6658</v>
      </c>
      <c r="F1" t="s">
        <v>6659</v>
      </c>
      <c r="G1" t="s">
        <v>6660</v>
      </c>
      <c r="H1">
        <f>Custody!F15</f>
        <v>0</v>
      </c>
      <c r="I1" t="str">
        <f>Custody!$J$15</f>
        <v>G</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6658</v>
      </c>
      <c r="F2" t="s">
        <v>6661</v>
      </c>
      <c r="G2" t="s">
        <v>6662</v>
      </c>
      <c r="H2">
        <f>Custody!G15</f>
        <v>0</v>
      </c>
      <c r="I2" t="str">
        <f>Custody!$J$15</f>
        <v>G</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6658</v>
      </c>
      <c r="F3" t="s">
        <v>6663</v>
      </c>
      <c r="G3" t="s">
        <v>6664</v>
      </c>
      <c r="H3">
        <f>Custody!H15</f>
        <v>0</v>
      </c>
      <c r="I3" t="str">
        <f>Custody!$J$15</f>
        <v>G</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6658</v>
      </c>
      <c r="F4" t="s">
        <v>6665</v>
      </c>
      <c r="G4" t="s">
        <v>6666</v>
      </c>
      <c r="H4" s="433">
        <f>Custody!I15</f>
        <v>0</v>
      </c>
      <c r="I4" t="str">
        <f>Custody!$J$15</f>
        <v>G</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6658</v>
      </c>
      <c r="F5" t="s">
        <v>6611</v>
      </c>
      <c r="G5" t="s">
        <v>6612</v>
      </c>
      <c r="H5" s="235">
        <f>Custody!I21</f>
        <v>0</v>
      </c>
      <c r="I5" t="str">
        <f>Custody!J21</f>
        <v>G</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6658</v>
      </c>
      <c r="F6" t="s">
        <v>6667</v>
      </c>
      <c r="G6" t="s">
        <v>6668</v>
      </c>
      <c r="H6">
        <f>Custody!F24</f>
        <v>0</v>
      </c>
      <c r="I6" t="str">
        <f>Custody!$J$24</f>
        <v>G</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6658</v>
      </c>
      <c r="F7" t="s">
        <v>6669</v>
      </c>
      <c r="G7" t="s">
        <v>6670</v>
      </c>
      <c r="H7">
        <f>Custody!G24</f>
        <v>0</v>
      </c>
      <c r="I7" t="str">
        <f>Custody!$J$24</f>
        <v>G</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6658</v>
      </c>
      <c r="F8" t="s">
        <v>6671</v>
      </c>
      <c r="G8" t="s">
        <v>6672</v>
      </c>
      <c r="H8">
        <f>Custody!H24</f>
        <v>0</v>
      </c>
      <c r="I8" t="str">
        <f>Custody!$J$24</f>
        <v>G</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6658</v>
      </c>
      <c r="F9" t="s">
        <v>6673</v>
      </c>
      <c r="G9" t="s">
        <v>6674</v>
      </c>
      <c r="H9" s="433">
        <f>Custody!I24</f>
        <v>0</v>
      </c>
      <c r="I9" t="str">
        <f>Custody!$J$24</f>
        <v>G</v>
      </c>
    </row>
    <row r="10" spans="1:9" s="374" customFormat="1"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6658</v>
      </c>
      <c r="F10" t="s">
        <v>6675</v>
      </c>
      <c r="G10" t="s">
        <v>6676</v>
      </c>
      <c r="H10">
        <f>Custody!F25</f>
        <v>0</v>
      </c>
      <c r="I10" t="str">
        <f>Custody!$J$25</f>
        <v>G</v>
      </c>
    </row>
    <row r="11" spans="1:9" s="374" customFormat="1"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6658</v>
      </c>
      <c r="F11" t="s">
        <v>6677</v>
      </c>
      <c r="G11" t="s">
        <v>6678</v>
      </c>
      <c r="H11">
        <f>Custody!G25</f>
        <v>0</v>
      </c>
      <c r="I11" t="str">
        <f>Custody!$J$25</f>
        <v>G</v>
      </c>
    </row>
    <row r="12" spans="1:9" s="374" customFormat="1"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6658</v>
      </c>
      <c r="F12" t="s">
        <v>6679</v>
      </c>
      <c r="G12" t="s">
        <v>6680</v>
      </c>
      <c r="H12">
        <f>Custody!H25</f>
        <v>0</v>
      </c>
      <c r="I12" t="str">
        <f>Custody!$J$25</f>
        <v>G</v>
      </c>
    </row>
    <row r="13" spans="1:9" s="374" customFormat="1"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6658</v>
      </c>
      <c r="F13" t="s">
        <v>6681</v>
      </c>
      <c r="G13" t="s">
        <v>6682</v>
      </c>
      <c r="H13">
        <f>Custody!I25</f>
        <v>0</v>
      </c>
      <c r="I13" t="str">
        <f>Custody!$J$25</f>
        <v>G</v>
      </c>
    </row>
    <row r="14" spans="1:9" s="382" customFormat="1"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6658</v>
      </c>
      <c r="F14" t="s">
        <v>6683</v>
      </c>
      <c r="G14" t="s">
        <v>6684</v>
      </c>
      <c r="H14">
        <f>Custody!F26</f>
        <v>0</v>
      </c>
      <c r="I14"/>
    </row>
    <row r="15" spans="1:9" s="382" customFormat="1"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6658</v>
      </c>
      <c r="F15" t="s">
        <v>6685</v>
      </c>
      <c r="G15" t="s">
        <v>6686</v>
      </c>
      <c r="H15">
        <f>Custody!G26</f>
        <v>0</v>
      </c>
      <c r="I15"/>
    </row>
    <row r="16" spans="1:9" s="382" customFormat="1"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6658</v>
      </c>
      <c r="F16" t="s">
        <v>6687</v>
      </c>
      <c r="G16" t="s">
        <v>6688</v>
      </c>
      <c r="H16">
        <f>Custody!H26</f>
        <v>0</v>
      </c>
      <c r="I16"/>
    </row>
    <row r="17" spans="1:9" s="382" customFormat="1"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6658</v>
      </c>
      <c r="F17" t="s">
        <v>6689</v>
      </c>
      <c r="G17" t="s">
        <v>6690</v>
      </c>
      <c r="H17">
        <f>Custody!I26</f>
        <v>0</v>
      </c>
      <c r="I17"/>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6658</v>
      </c>
      <c r="F18" t="s">
        <v>6617</v>
      </c>
      <c r="G18" t="s">
        <v>6618</v>
      </c>
      <c r="H18">
        <f>Custody!I28</f>
        <v>0</v>
      </c>
      <c r="I18" t="str">
        <f>Custody!J28</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6658</v>
      </c>
      <c r="F19" t="s">
        <v>6619</v>
      </c>
      <c r="G19" t="s">
        <v>6620</v>
      </c>
      <c r="H19">
        <f>Custody!F29</f>
        <v>0</v>
      </c>
      <c r="I19" t="str">
        <f>Custody!J29</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6658</v>
      </c>
      <c r="F20" t="s">
        <v>6622</v>
      </c>
      <c r="G20" t="s">
        <v>6623</v>
      </c>
      <c r="H20" s="235">
        <f>Custody!I35</f>
        <v>0</v>
      </c>
      <c r="I20" t="str">
        <f>Custody!J35</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6658</v>
      </c>
      <c r="F21" t="s">
        <v>6691</v>
      </c>
      <c r="G21" t="s">
        <v>6692</v>
      </c>
      <c r="H21">
        <f>Custody!F38</f>
        <v>0</v>
      </c>
      <c r="I21" t="str">
        <f>Custody!$J$38</f>
        <v>G</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6658</v>
      </c>
      <c r="F22" t="s">
        <v>6693</v>
      </c>
      <c r="G22" t="s">
        <v>6694</v>
      </c>
      <c r="H22">
        <f>Custody!G38</f>
        <v>0</v>
      </c>
      <c r="I22" t="str">
        <f>Custody!$J$38</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6658</v>
      </c>
      <c r="F23" t="s">
        <v>6695</v>
      </c>
      <c r="G23" t="s">
        <v>6696</v>
      </c>
      <c r="H23">
        <f>Custody!H38</f>
        <v>0</v>
      </c>
      <c r="I23" t="str">
        <f>Custody!$J$38</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6658</v>
      </c>
      <c r="F24" t="s">
        <v>6697</v>
      </c>
      <c r="G24" t="s">
        <v>6698</v>
      </c>
      <c r="H24" s="433">
        <f>Custody!I38</f>
        <v>0</v>
      </c>
      <c r="I24" t="str">
        <f>Custody!$J$38</f>
        <v>G</v>
      </c>
    </row>
    <row r="25" spans="1:9" s="374" customFormat="1"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6658</v>
      </c>
      <c r="F25" t="s">
        <v>6699</v>
      </c>
      <c r="G25" t="s">
        <v>6700</v>
      </c>
      <c r="H25">
        <f>Custody!F39</f>
        <v>0</v>
      </c>
      <c r="I25" t="str">
        <f>Custody!$J$39</f>
        <v>G</v>
      </c>
    </row>
    <row r="26" spans="1:9" s="374" customFormat="1"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6658</v>
      </c>
      <c r="F26" t="s">
        <v>6701</v>
      </c>
      <c r="G26" t="s">
        <v>6700</v>
      </c>
      <c r="H26">
        <f>Custody!G39</f>
        <v>0</v>
      </c>
      <c r="I26" t="str">
        <f>Custody!$J$39</f>
        <v>G</v>
      </c>
    </row>
    <row r="27" spans="1:9" s="374" customFormat="1"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6658</v>
      </c>
      <c r="F27" t="s">
        <v>6702</v>
      </c>
      <c r="G27" t="s">
        <v>6700</v>
      </c>
      <c r="H27">
        <f>Custody!H39</f>
        <v>0</v>
      </c>
      <c r="I27" t="str">
        <f>Custody!$J$39</f>
        <v>G</v>
      </c>
    </row>
    <row r="28" spans="1:9" s="374" customFormat="1"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6658</v>
      </c>
      <c r="F28" t="s">
        <v>6703</v>
      </c>
      <c r="G28" t="s">
        <v>6700</v>
      </c>
      <c r="H28">
        <f>Custody!I39</f>
        <v>0</v>
      </c>
      <c r="I28" t="str">
        <f>Custody!$J$39</f>
        <v>G</v>
      </c>
    </row>
    <row r="29" spans="1:9" s="381" customFormat="1"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6658</v>
      </c>
      <c r="F29" t="s">
        <v>6704</v>
      </c>
      <c r="G29" t="s">
        <v>6705</v>
      </c>
      <c r="H29">
        <f>Custody!F40</f>
        <v>0</v>
      </c>
      <c r="I29"/>
    </row>
    <row r="30" spans="1:9" s="381" customFormat="1"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6658</v>
      </c>
      <c r="F30" t="s">
        <v>6706</v>
      </c>
      <c r="G30" t="s">
        <v>6705</v>
      </c>
      <c r="H30">
        <f>Custody!G40</f>
        <v>0</v>
      </c>
      <c r="I30"/>
    </row>
    <row r="31" spans="1:9" s="381" customFormat="1"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6658</v>
      </c>
      <c r="F31" t="s">
        <v>6707</v>
      </c>
      <c r="G31" t="s">
        <v>6705</v>
      </c>
      <c r="H31">
        <f>Custody!H40</f>
        <v>0</v>
      </c>
      <c r="I31"/>
    </row>
    <row r="32" spans="1:9" s="381" customFormat="1"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6658</v>
      </c>
      <c r="F32" t="s">
        <v>6708</v>
      </c>
      <c r="G32" t="s">
        <v>6705</v>
      </c>
      <c r="H32">
        <f>Custody!I40</f>
        <v>0</v>
      </c>
      <c r="I32"/>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6658</v>
      </c>
      <c r="F33" t="s">
        <v>6709</v>
      </c>
      <c r="G33" t="s">
        <v>6710</v>
      </c>
      <c r="H33">
        <f>Custody!D45</f>
        <v>0</v>
      </c>
      <c r="I33" t="str">
        <f>Custody!$J$42</f>
        <v>G</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6658</v>
      </c>
      <c r="F34" t="s">
        <v>6711</v>
      </c>
      <c r="G34" t="s">
        <v>6712</v>
      </c>
      <c r="H34">
        <f>Custody!D46</f>
        <v>0</v>
      </c>
      <c r="I34" t="str">
        <f>Custody!$J$42</f>
        <v>G</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6658</v>
      </c>
      <c r="F35" t="s">
        <v>6713</v>
      </c>
      <c r="G35" t="s">
        <v>6714</v>
      </c>
      <c r="H35">
        <f>Custody!D47</f>
        <v>0</v>
      </c>
      <c r="I35" t="str">
        <f>Custody!$J$42</f>
        <v>G</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6658</v>
      </c>
      <c r="F36" t="s">
        <v>6715</v>
      </c>
      <c r="G36" t="s">
        <v>6716</v>
      </c>
      <c r="H36">
        <f>Custody!D48</f>
        <v>0</v>
      </c>
      <c r="I36" t="str">
        <f>Custody!$J$42</f>
        <v>G</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6658</v>
      </c>
      <c r="F37" t="s">
        <v>6717</v>
      </c>
      <c r="G37" t="s">
        <v>6718</v>
      </c>
      <c r="H37">
        <f>Custody!D49</f>
        <v>0</v>
      </c>
      <c r="I37" t="str">
        <f>Custody!$J$42</f>
        <v>G</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6658</v>
      </c>
      <c r="F38" t="s">
        <v>6719</v>
      </c>
      <c r="G38" t="s">
        <v>5381</v>
      </c>
      <c r="H38">
        <f>Custody!E45</f>
        <v>0</v>
      </c>
      <c r="I38" t="str">
        <f>Custody!$J$42</f>
        <v>G</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6658</v>
      </c>
      <c r="F39" t="s">
        <v>6720</v>
      </c>
      <c r="G39" t="s">
        <v>5383</v>
      </c>
      <c r="H39">
        <f>Custody!E46</f>
        <v>0</v>
      </c>
      <c r="I39" t="str">
        <f>Custody!$J$42</f>
        <v>G</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6658</v>
      </c>
      <c r="F40" t="s">
        <v>6721</v>
      </c>
      <c r="G40" t="s">
        <v>5385</v>
      </c>
      <c r="H40">
        <f>Custody!E47</f>
        <v>0</v>
      </c>
      <c r="I40" t="str">
        <f>Custody!$J$42</f>
        <v>G</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6658</v>
      </c>
      <c r="F41" t="s">
        <v>6722</v>
      </c>
      <c r="G41" t="s">
        <v>5387</v>
      </c>
      <c r="H41">
        <f>Custody!E48</f>
        <v>0</v>
      </c>
      <c r="I41" t="str">
        <f>Custody!$J$42</f>
        <v>G</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6658</v>
      </c>
      <c r="F42" t="s">
        <v>6723</v>
      </c>
      <c r="G42" t="s">
        <v>5389</v>
      </c>
      <c r="H42">
        <f>Custody!E49</f>
        <v>0</v>
      </c>
      <c r="I42" t="str">
        <f>Custody!$J$42</f>
        <v>G</v>
      </c>
    </row>
    <row r="43" spans="1:9" s="374" customFormat="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6658</v>
      </c>
      <c r="F43" t="s">
        <v>6724</v>
      </c>
      <c r="G43" t="s">
        <v>6725</v>
      </c>
      <c r="H43">
        <f>Custody!F45</f>
        <v>0</v>
      </c>
      <c r="I43" t="str">
        <f>Custody!$J$42</f>
        <v>G</v>
      </c>
    </row>
    <row r="44" spans="1:9" s="374" customFormat="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6658</v>
      </c>
      <c r="F44" t="s">
        <v>6726</v>
      </c>
      <c r="G44" t="s">
        <v>6727</v>
      </c>
      <c r="H44">
        <f>Custody!F46</f>
        <v>0</v>
      </c>
      <c r="I44" t="str">
        <f>Custody!$J$42</f>
        <v>G</v>
      </c>
    </row>
    <row r="45" spans="1:9" s="374" customFormat="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6658</v>
      </c>
      <c r="F45" t="s">
        <v>6728</v>
      </c>
      <c r="G45" t="s">
        <v>6729</v>
      </c>
      <c r="H45">
        <f>Custody!F47</f>
        <v>0</v>
      </c>
      <c r="I45" t="str">
        <f>Custody!$J$42</f>
        <v>G</v>
      </c>
    </row>
    <row r="46" spans="1:9" s="374" customFormat="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6658</v>
      </c>
      <c r="F46" t="s">
        <v>6730</v>
      </c>
      <c r="G46" t="s">
        <v>6731</v>
      </c>
      <c r="H46">
        <f>Custody!F48</f>
        <v>0</v>
      </c>
      <c r="I46" t="str">
        <f>Custody!$J$42</f>
        <v>G</v>
      </c>
    </row>
    <row r="47" spans="1:9" s="374" customFormat="1"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6658</v>
      </c>
      <c r="F47" t="s">
        <v>6732</v>
      </c>
      <c r="G47" t="s">
        <v>6733</v>
      </c>
      <c r="H47">
        <f>Custody!F49</f>
        <v>0</v>
      </c>
      <c r="I47" t="str">
        <f>Custody!$J$42</f>
        <v>G</v>
      </c>
    </row>
    <row r="48" spans="1:9" s="381"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6658</v>
      </c>
      <c r="F48" t="s">
        <v>6734</v>
      </c>
      <c r="G48" t="s">
        <v>6735</v>
      </c>
      <c r="H48">
        <f>Custody!H45</f>
        <v>0</v>
      </c>
      <c r="I48" t="str">
        <f>Custody!$J$42</f>
        <v>G</v>
      </c>
    </row>
    <row r="49" spans="1:9" s="381"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6658</v>
      </c>
      <c r="F49" t="s">
        <v>6736</v>
      </c>
      <c r="G49" t="s">
        <v>6737</v>
      </c>
      <c r="H49">
        <f>Custody!H46</f>
        <v>0</v>
      </c>
      <c r="I49" t="str">
        <f>Custody!$J$42</f>
        <v>G</v>
      </c>
    </row>
    <row r="50" spans="1:9" s="381" customFormat="1"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6658</v>
      </c>
      <c r="F50" t="s">
        <v>6738</v>
      </c>
      <c r="G50" t="s">
        <v>6739</v>
      </c>
      <c r="H50">
        <f>Custody!H47</f>
        <v>0</v>
      </c>
      <c r="I50" t="str">
        <f>Custody!$J$42</f>
        <v>G</v>
      </c>
    </row>
    <row r="51" spans="1:9" s="381"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6658</v>
      </c>
      <c r="F51" t="s">
        <v>6740</v>
      </c>
      <c r="G51" t="s">
        <v>6741</v>
      </c>
      <c r="H51">
        <f>Custody!H48</f>
        <v>0</v>
      </c>
      <c r="I51" t="str">
        <f>Custody!$J$42</f>
        <v>G</v>
      </c>
    </row>
    <row r="52" spans="1:9" s="381" customFormat="1"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6658</v>
      </c>
      <c r="F52" t="s">
        <v>6742</v>
      </c>
      <c r="G52" t="s">
        <v>6743</v>
      </c>
      <c r="H52">
        <f>Custody!H49</f>
        <v>0</v>
      </c>
      <c r="I52" t="str">
        <f>Custody!$J$42</f>
        <v>G</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6658</v>
      </c>
      <c r="F53" t="s">
        <v>6744</v>
      </c>
      <c r="G53" t="s">
        <v>6745</v>
      </c>
      <c r="H53">
        <f>Custody!F54</f>
        <v>0</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6658</v>
      </c>
      <c r="F54" t="s">
        <v>6746</v>
      </c>
      <c r="G54" t="s">
        <v>6747</v>
      </c>
      <c r="H54">
        <f>Custody!G54</f>
        <v>0</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6658</v>
      </c>
      <c r="F55" t="s">
        <v>6748</v>
      </c>
      <c r="G55" t="s">
        <v>6749</v>
      </c>
      <c r="H55">
        <f>Custody!H54</f>
        <v>0</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6658</v>
      </c>
      <c r="F56" t="s">
        <v>6750</v>
      </c>
      <c r="G56" t="s">
        <v>6751</v>
      </c>
      <c r="H56">
        <f>Custody!I54</f>
        <v>0</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6658</v>
      </c>
      <c r="F57" t="s">
        <v>6635</v>
      </c>
      <c r="G57" t="s">
        <v>6752</v>
      </c>
      <c r="H57">
        <f>Custody!I60</f>
        <v>0</v>
      </c>
      <c r="I57" t="str">
        <f>Custody!J60</f>
        <v>G</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6658</v>
      </c>
      <c r="F58" t="s">
        <v>6637</v>
      </c>
      <c r="G58" t="s">
        <v>6753</v>
      </c>
      <c r="H58">
        <f>Custody!I61</f>
        <v>0</v>
      </c>
      <c r="I58" t="str">
        <f>Custody!J61</f>
        <v>G</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6658</v>
      </c>
      <c r="F59" t="s">
        <v>6639</v>
      </c>
      <c r="G59" t="s">
        <v>6640</v>
      </c>
      <c r="H59">
        <f>Custody!I62</f>
        <v>0</v>
      </c>
      <c r="I59" t="str">
        <f>Custody!J62</f>
        <v>G</v>
      </c>
    </row>
    <row r="60" spans="1:9"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6658</v>
      </c>
      <c r="F60" t="s">
        <v>6754</v>
      </c>
      <c r="G60" t="s">
        <v>6755</v>
      </c>
      <c r="H60">
        <f>Custody!D71</f>
        <v>0</v>
      </c>
      <c r="I60" t="str">
        <f>Custody!$J$68</f>
        <v>G</v>
      </c>
    </row>
    <row r="61" spans="1:9"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6658</v>
      </c>
      <c r="F61" t="s">
        <v>6756</v>
      </c>
      <c r="G61" t="s">
        <v>6757</v>
      </c>
      <c r="H61">
        <f>Custody!D72</f>
        <v>0</v>
      </c>
      <c r="I61" t="str">
        <f>Custody!$J$68</f>
        <v>G</v>
      </c>
    </row>
    <row r="62" spans="1:9"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6658</v>
      </c>
      <c r="F62" t="s">
        <v>6758</v>
      </c>
      <c r="G62" t="s">
        <v>6759</v>
      </c>
      <c r="H62">
        <f>Custody!D73</f>
        <v>0</v>
      </c>
      <c r="I62" t="str">
        <f>Custody!$J$68</f>
        <v>G</v>
      </c>
    </row>
    <row r="63" spans="1:9"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6658</v>
      </c>
      <c r="F63" t="s">
        <v>6760</v>
      </c>
      <c r="G63" t="s">
        <v>6761</v>
      </c>
      <c r="H63">
        <f>Custody!D74</f>
        <v>0</v>
      </c>
      <c r="I63" t="str">
        <f>Custody!$J$68</f>
        <v>G</v>
      </c>
    </row>
    <row r="64" spans="1:9"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6658</v>
      </c>
      <c r="F64" t="s">
        <v>6762</v>
      </c>
      <c r="G64" t="s">
        <v>6763</v>
      </c>
      <c r="H64">
        <f>Custody!D75</f>
        <v>0</v>
      </c>
      <c r="I64" t="str">
        <f>Custody!$J$68</f>
        <v>G</v>
      </c>
    </row>
    <row r="65" spans="1:10" s="374"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6658</v>
      </c>
      <c r="F65" t="s">
        <v>6764</v>
      </c>
      <c r="G65" t="s">
        <v>6765</v>
      </c>
      <c r="H65">
        <f>Custody!E71</f>
        <v>0</v>
      </c>
      <c r="I65" t="str">
        <f>Custody!$J$68</f>
        <v>G</v>
      </c>
      <c r="J65" s="242"/>
    </row>
    <row r="66" spans="1:10" s="374" customFormat="1"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6658</v>
      </c>
      <c r="F66" t="s">
        <v>6766</v>
      </c>
      <c r="G66" t="s">
        <v>6767</v>
      </c>
      <c r="H66">
        <f>Custody!E72</f>
        <v>0</v>
      </c>
      <c r="I66" t="str">
        <f>Custody!$J$68</f>
        <v>G</v>
      </c>
      <c r="J66" s="242"/>
    </row>
    <row r="67" spans="1:10" s="374" customFormat="1"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6658</v>
      </c>
      <c r="F67" t="s">
        <v>6768</v>
      </c>
      <c r="G67" t="s">
        <v>6769</v>
      </c>
      <c r="H67">
        <f>Custody!E73</f>
        <v>0</v>
      </c>
      <c r="I67" t="str">
        <f>Custody!$J$68</f>
        <v>G</v>
      </c>
      <c r="J67" s="242"/>
    </row>
    <row r="68" spans="1:10" s="374" customFormat="1"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6658</v>
      </c>
      <c r="F68" t="s">
        <v>6770</v>
      </c>
      <c r="G68" t="s">
        <v>6771</v>
      </c>
      <c r="H68">
        <f>Custody!E74</f>
        <v>0</v>
      </c>
      <c r="I68" t="str">
        <f>Custody!$J$68</f>
        <v>G</v>
      </c>
      <c r="J68" s="242"/>
    </row>
    <row r="69" spans="1:10" s="374" customFormat="1"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6658</v>
      </c>
      <c r="F69" t="s">
        <v>6772</v>
      </c>
      <c r="G69" t="s">
        <v>6773</v>
      </c>
      <c r="H69">
        <f>Custody!E75</f>
        <v>0</v>
      </c>
      <c r="I69" t="str">
        <f>Custody!$J$68</f>
        <v>G</v>
      </c>
      <c r="J69" s="242"/>
    </row>
    <row r="70" spans="1:10"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6658</v>
      </c>
      <c r="F70" t="s">
        <v>6774</v>
      </c>
      <c r="G70" t="s">
        <v>6775</v>
      </c>
      <c r="H70" s="434">
        <f>Custody!F71</f>
        <v>0</v>
      </c>
      <c r="I70" t="str">
        <f>Custody!$J$68</f>
        <v>G</v>
      </c>
    </row>
    <row r="71" spans="1:10"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6658</v>
      </c>
      <c r="F71" t="s">
        <v>6776</v>
      </c>
      <c r="G71" t="s">
        <v>6777</v>
      </c>
      <c r="H71" s="434">
        <f>Custody!F72</f>
        <v>0</v>
      </c>
      <c r="I71" t="str">
        <f>Custody!$J$68</f>
        <v>G</v>
      </c>
    </row>
    <row r="72" spans="1:10"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6658</v>
      </c>
      <c r="F72" t="s">
        <v>6778</v>
      </c>
      <c r="G72" t="s">
        <v>6779</v>
      </c>
      <c r="H72" s="434">
        <f>Custody!F73</f>
        <v>0</v>
      </c>
      <c r="I72" t="str">
        <f>Custody!$J$68</f>
        <v>G</v>
      </c>
    </row>
    <row r="73" spans="1:10"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6658</v>
      </c>
      <c r="F73" t="s">
        <v>6780</v>
      </c>
      <c r="G73" t="s">
        <v>6781</v>
      </c>
      <c r="H73" s="434">
        <f>Custody!F74</f>
        <v>0</v>
      </c>
      <c r="I73" t="str">
        <f>Custody!$J$68</f>
        <v>G</v>
      </c>
    </row>
    <row r="74" spans="1:10"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6658</v>
      </c>
      <c r="F74" t="s">
        <v>6782</v>
      </c>
      <c r="G74" t="s">
        <v>6783</v>
      </c>
      <c r="H74" s="434">
        <f>Custody!F75</f>
        <v>0</v>
      </c>
      <c r="I74" t="str">
        <f>Custody!$J$68</f>
        <v>G</v>
      </c>
    </row>
    <row r="75" spans="1:10"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6658</v>
      </c>
      <c r="F75" t="s">
        <v>6784</v>
      </c>
      <c r="G75" t="s">
        <v>6785</v>
      </c>
      <c r="H75" s="434">
        <f>Custody!G71</f>
        <v>0</v>
      </c>
      <c r="I75" t="str">
        <f>Custody!$J$68</f>
        <v>G</v>
      </c>
    </row>
    <row r="76" spans="1:10"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6658</v>
      </c>
      <c r="F76" t="s">
        <v>6786</v>
      </c>
      <c r="G76" t="s">
        <v>6787</v>
      </c>
      <c r="H76" s="434">
        <f>Custody!G72</f>
        <v>0</v>
      </c>
      <c r="I76" t="str">
        <f>Custody!$J$68</f>
        <v>G</v>
      </c>
    </row>
    <row r="77" spans="1:10"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6658</v>
      </c>
      <c r="F77" t="s">
        <v>6788</v>
      </c>
      <c r="G77" t="s">
        <v>6789</v>
      </c>
      <c r="H77" s="434">
        <f>Custody!G73</f>
        <v>0</v>
      </c>
      <c r="I77" t="str">
        <f>Custody!$J$68</f>
        <v>G</v>
      </c>
    </row>
    <row r="78" spans="1:10"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6658</v>
      </c>
      <c r="F78" t="s">
        <v>6790</v>
      </c>
      <c r="G78" t="s">
        <v>6791</v>
      </c>
      <c r="H78" s="434">
        <f>Custody!G74</f>
        <v>0</v>
      </c>
      <c r="I78" t="str">
        <f>Custody!$J$68</f>
        <v>G</v>
      </c>
    </row>
    <row r="79" spans="1:10"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6658</v>
      </c>
      <c r="F79" t="s">
        <v>6792</v>
      </c>
      <c r="G79" t="s">
        <v>6793</v>
      </c>
      <c r="H79" s="434">
        <f>Custody!G75</f>
        <v>0</v>
      </c>
      <c r="I79" t="str">
        <f>Custody!$J$68</f>
        <v>G</v>
      </c>
    </row>
    <row r="80" spans="1:10"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6658</v>
      </c>
      <c r="F80" t="s">
        <v>6794</v>
      </c>
      <c r="G80" t="s">
        <v>6795</v>
      </c>
      <c r="H80" s="434">
        <f>Custody!H71</f>
        <v>0</v>
      </c>
      <c r="I80" t="str">
        <f>Custody!$J$68</f>
        <v>G</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6658</v>
      </c>
      <c r="F81" t="s">
        <v>6796</v>
      </c>
      <c r="G81" t="s">
        <v>6797</v>
      </c>
      <c r="H81" s="434">
        <f>Custody!H72</f>
        <v>0</v>
      </c>
      <c r="I81" t="str">
        <f>Custody!$J$68</f>
        <v>G</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6658</v>
      </c>
      <c r="F82" t="s">
        <v>6798</v>
      </c>
      <c r="G82" t="s">
        <v>6799</v>
      </c>
      <c r="H82" s="434">
        <f>Custody!H73</f>
        <v>0</v>
      </c>
      <c r="I82" t="str">
        <f>Custody!$J$68</f>
        <v>G</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6658</v>
      </c>
      <c r="F83" t="s">
        <v>6800</v>
      </c>
      <c r="G83" t="s">
        <v>6801</v>
      </c>
      <c r="H83" s="434">
        <f>Custody!H74</f>
        <v>0</v>
      </c>
      <c r="I83" t="str">
        <f>Custody!$J$68</f>
        <v>G</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6658</v>
      </c>
      <c r="F84" t="s">
        <v>6802</v>
      </c>
      <c r="G84" t="s">
        <v>6803</v>
      </c>
      <c r="H84" s="434">
        <f>Custody!H75</f>
        <v>0</v>
      </c>
      <c r="I84" t="str">
        <f>Custody!$J$68</f>
        <v>G</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6658</v>
      </c>
      <c r="F85" t="s">
        <v>6804</v>
      </c>
      <c r="G85" t="s">
        <v>6805</v>
      </c>
      <c r="H85" s="434">
        <f>Custody!I71</f>
        <v>0</v>
      </c>
      <c r="I85" t="str">
        <f>Custody!$J$68</f>
        <v>G</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6658</v>
      </c>
      <c r="F86" t="s">
        <v>6806</v>
      </c>
      <c r="G86" t="s">
        <v>6807</v>
      </c>
      <c r="H86" s="434">
        <f>Custody!I72</f>
        <v>0</v>
      </c>
      <c r="I86" t="str">
        <f>Custody!$J$68</f>
        <v>G</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6658</v>
      </c>
      <c r="F87" t="s">
        <v>6808</v>
      </c>
      <c r="G87" t="s">
        <v>6809</v>
      </c>
      <c r="H87" s="434">
        <f>Custody!I73</f>
        <v>0</v>
      </c>
      <c r="I87" t="str">
        <f>Custody!$J$68</f>
        <v>G</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6658</v>
      </c>
      <c r="F88" t="s">
        <v>6810</v>
      </c>
      <c r="G88" t="s">
        <v>6811</v>
      </c>
      <c r="H88" s="434">
        <f>Custody!I74</f>
        <v>0</v>
      </c>
      <c r="I88" t="str">
        <f>Custody!$J$68</f>
        <v>G</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6658</v>
      </c>
      <c r="F89" t="s">
        <v>6812</v>
      </c>
      <c r="G89" t="s">
        <v>6813</v>
      </c>
      <c r="H89" s="434">
        <f>Custody!I75</f>
        <v>0</v>
      </c>
      <c r="I89" t="str">
        <f>Custody!$J$68</f>
        <v>G</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6658</v>
      </c>
      <c r="F90" t="s">
        <v>6650</v>
      </c>
      <c r="G90" t="s">
        <v>6651</v>
      </c>
      <c r="H90" s="235">
        <f>Custody!I81</f>
        <v>0</v>
      </c>
      <c r="I90" t="str">
        <f>Custody!J81</f>
        <v>G</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6658</v>
      </c>
      <c r="F91" t="s">
        <v>6652</v>
      </c>
      <c r="G91" t="s">
        <v>6653</v>
      </c>
      <c r="H91" s="235">
        <f>Custody!I83</f>
        <v>0</v>
      </c>
      <c r="I91" t="str">
        <f>Custody!J83</f>
        <v>G</v>
      </c>
    </row>
    <row r="92" spans="1:9" s="382" customFormat="1"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6658</v>
      </c>
      <c r="F92" t="s">
        <v>6654</v>
      </c>
      <c r="G92" t="s">
        <v>6814</v>
      </c>
      <c r="H92" s="235">
        <f>Custody!I85</f>
        <v>0</v>
      </c>
      <c r="I92" s="235" t="str">
        <f>Custody!J85</f>
        <v>G</v>
      </c>
    </row>
    <row r="93" spans="1:9" s="382" customFormat="1"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6658</v>
      </c>
      <c r="F93" t="s">
        <v>6656</v>
      </c>
      <c r="G93" t="s">
        <v>6815</v>
      </c>
      <c r="H93" s="235">
        <f>Custody!E87</f>
        <v>0</v>
      </c>
      <c r="I93" t="str">
        <f>Custody!J87</f>
        <v>G</v>
      </c>
    </row>
    <row r="94" spans="1:9" s="381" customFormat="1"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6658</v>
      </c>
      <c r="F94" t="s">
        <v>6816</v>
      </c>
      <c r="G94" t="s">
        <v>6817</v>
      </c>
      <c r="H94">
        <f>Custody!F54*CoverSheet!$C$33</f>
        <v>0</v>
      </c>
      <c r="I94"/>
    </row>
    <row r="95" spans="1:9" s="381" customFormat="1"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6658</v>
      </c>
      <c r="F95" t="s">
        <v>6818</v>
      </c>
      <c r="G95" t="s">
        <v>6819</v>
      </c>
      <c r="H95">
        <f>Custody!G54*CoverSheet!$C$33</f>
        <v>0</v>
      </c>
      <c r="I95"/>
    </row>
    <row r="96" spans="1:9" s="381" customFormat="1"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6658</v>
      </c>
      <c r="F96" t="s">
        <v>6820</v>
      </c>
      <c r="G96" t="s">
        <v>6821</v>
      </c>
      <c r="H96">
        <f>Custody!H54*CoverSheet!$C$33</f>
        <v>0</v>
      </c>
      <c r="I96"/>
    </row>
    <row r="97" spans="1:9" s="381" customFormat="1"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6658</v>
      </c>
      <c r="F97" t="s">
        <v>6822</v>
      </c>
      <c r="G97" t="s">
        <v>6823</v>
      </c>
      <c r="H97">
        <f>Custody!I54*CoverSheet!$C$33</f>
        <v>0</v>
      </c>
      <c r="I97"/>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C548-5AA1-4FDB-817F-700933135777}">
  <sheetPr codeName="Sheet33">
    <tabColor rgb="FFEDD9C4"/>
  </sheetPr>
  <dimension ref="A1:P92"/>
  <sheetViews>
    <sheetView zoomScale="70" zoomScaleNormal="70" workbookViewId="0"/>
  </sheetViews>
  <sheetFormatPr defaultColWidth="0" defaultRowHeight="14.5" zeroHeight="1" x14ac:dyDescent="0.35"/>
  <cols>
    <col min="1" max="1" width="3.453125" style="253" customWidth="1"/>
    <col min="2" max="2" width="9.54296875" style="253" bestFit="1" customWidth="1"/>
    <col min="3" max="3" width="19.453125" style="253" bestFit="1" customWidth="1"/>
    <col min="4" max="4" width="35.54296875" style="253" customWidth="1"/>
    <col min="5" max="5" width="25.453125" style="253" customWidth="1"/>
    <col min="6" max="6" width="21.453125" style="253" customWidth="1"/>
    <col min="7" max="7" width="19.81640625" style="253" customWidth="1"/>
    <col min="8" max="11" width="11.54296875" style="253" customWidth="1"/>
    <col min="12" max="14" width="1.453125" style="253" customWidth="1"/>
    <col min="15" max="16" width="0" style="253" hidden="1" customWidth="1"/>
    <col min="17" max="16384" width="8.7265625" style="253" hidden="1"/>
  </cols>
  <sheetData>
    <row r="1" spans="1:14" ht="7.4" customHeight="1" x14ac:dyDescent="0.35">
      <c r="A1" s="54"/>
      <c r="B1" s="54"/>
      <c r="C1" s="54"/>
      <c r="D1" s="54"/>
      <c r="E1" s="54"/>
      <c r="F1" s="54"/>
      <c r="G1" s="54"/>
      <c r="H1" s="54"/>
      <c r="I1" s="54"/>
      <c r="J1" s="54"/>
      <c r="K1" s="54"/>
      <c r="L1" s="54"/>
      <c r="M1" s="54"/>
      <c r="N1" s="132"/>
    </row>
    <row r="2" spans="1:14" ht="14.5" customHeight="1" x14ac:dyDescent="0.35">
      <c r="A2" s="54"/>
      <c r="B2" s="467" t="e" vm="4">
        <v>#VALUE!</v>
      </c>
      <c r="C2" s="467"/>
      <c r="D2" s="501" t="s">
        <v>61</v>
      </c>
      <c r="E2" s="501"/>
      <c r="F2" s="501"/>
      <c r="G2" s="501"/>
      <c r="H2" s="501"/>
      <c r="I2" s="55"/>
      <c r="J2" s="55"/>
      <c r="K2" s="55"/>
      <c r="L2" s="54"/>
      <c r="M2" s="54"/>
      <c r="N2" s="132"/>
    </row>
    <row r="3" spans="1:14" ht="14.5" customHeight="1" x14ac:dyDescent="0.35">
      <c r="A3" s="54"/>
      <c r="B3" s="467"/>
      <c r="C3" s="467"/>
      <c r="D3" s="501"/>
      <c r="E3" s="501"/>
      <c r="F3" s="501"/>
      <c r="G3" s="501"/>
      <c r="H3" s="501"/>
      <c r="I3" s="55"/>
      <c r="J3" s="55"/>
      <c r="K3" s="55"/>
      <c r="L3" s="54"/>
      <c r="M3" s="54"/>
      <c r="N3" s="132"/>
    </row>
    <row r="4" spans="1:14" ht="14.5" customHeight="1" x14ac:dyDescent="0.35">
      <c r="A4" s="54"/>
      <c r="B4" s="114"/>
      <c r="C4" s="114"/>
      <c r="D4" s="54"/>
      <c r="E4" s="55"/>
      <c r="F4" s="55"/>
      <c r="G4" s="55"/>
      <c r="H4" s="55"/>
      <c r="I4" s="55"/>
      <c r="J4" s="55"/>
      <c r="K4" s="56" t="str">
        <f>CoverSheet!G7</f>
        <v>v:25-03-c</v>
      </c>
      <c r="L4" s="54"/>
      <c r="M4" s="54"/>
      <c r="N4" s="132"/>
    </row>
    <row r="5" spans="1:14" ht="7.4" customHeight="1" x14ac:dyDescent="0.35">
      <c r="A5" s="6"/>
      <c r="B5" s="122"/>
      <c r="C5" s="122"/>
      <c r="D5" s="6"/>
      <c r="E5" s="6"/>
      <c r="F5" s="6"/>
      <c r="G5" s="6"/>
      <c r="H5" s="6"/>
      <c r="I5" s="6"/>
      <c r="J5" s="6"/>
      <c r="K5" s="21"/>
      <c r="L5" s="21"/>
      <c r="M5" s="21"/>
      <c r="N5" s="132"/>
    </row>
    <row r="6" spans="1:14" x14ac:dyDescent="0.35">
      <c r="A6" s="6"/>
      <c r="B6" s="122"/>
      <c r="C6" s="122"/>
      <c r="D6" s="57" t="s">
        <v>42</v>
      </c>
      <c r="E6" s="58">
        <f>CoverSheet!$C$11</f>
        <v>0</v>
      </c>
      <c r="F6" s="6"/>
      <c r="G6" s="6"/>
      <c r="H6" s="6"/>
      <c r="I6" s="6"/>
      <c r="J6" s="6"/>
      <c r="K6" s="21"/>
      <c r="L6" s="21"/>
      <c r="M6" s="21"/>
      <c r="N6" s="132"/>
    </row>
    <row r="7" spans="1:14" x14ac:dyDescent="0.35">
      <c r="A7" s="6"/>
      <c r="B7" s="122"/>
      <c r="C7" s="122"/>
      <c r="D7" s="57" t="s">
        <v>47</v>
      </c>
      <c r="E7" s="58" t="str">
        <f>IF(OR(CoverSheet!$G$26=0,CoverSheet!$G$27=0),"",(TEXT(CoverSheet!$G$26,"DD/MM/YYYY")&amp;" - "&amp;(TEXT(CoverSheet!$G$27,"dd/mm/yyyy"))))</f>
        <v xml:space="preserve"> - </v>
      </c>
      <c r="F7" s="6"/>
      <c r="G7" s="488" t="s">
        <v>290</v>
      </c>
      <c r="H7" s="488"/>
      <c r="I7" s="488"/>
      <c r="J7" s="84" t="str">
        <f>CoverSheet!C29</f>
        <v/>
      </c>
      <c r="K7" s="21"/>
      <c r="L7" s="21"/>
      <c r="M7" s="21"/>
      <c r="N7" s="132"/>
    </row>
    <row r="8" spans="1:14" ht="7.4" customHeight="1" thickBot="1" x14ac:dyDescent="0.4">
      <c r="A8" s="61"/>
      <c r="B8" s="133"/>
      <c r="C8" s="133"/>
      <c r="D8" s="61"/>
      <c r="E8" s="61"/>
      <c r="F8" s="61"/>
      <c r="G8" s="61"/>
      <c r="H8" s="61"/>
      <c r="I8" s="61"/>
      <c r="J8" s="61"/>
      <c r="K8" s="134"/>
      <c r="L8" s="134"/>
      <c r="M8" s="134"/>
      <c r="N8" s="132"/>
    </row>
    <row r="9" spans="1:14" ht="7.4" customHeight="1" thickTop="1" x14ac:dyDescent="0.35">
      <c r="A9" s="6"/>
      <c r="B9" s="6"/>
      <c r="C9" s="6"/>
      <c r="D9" s="6"/>
      <c r="E9" s="6"/>
      <c r="F9" s="6"/>
      <c r="G9" s="6"/>
      <c r="H9" s="6"/>
      <c r="I9" s="6"/>
      <c r="J9" s="6"/>
      <c r="K9" s="6"/>
      <c r="L9" s="6"/>
      <c r="M9" s="6"/>
      <c r="N9" s="132"/>
    </row>
    <row r="10" spans="1:14" ht="18.5" thickBot="1" x14ac:dyDescent="0.45">
      <c r="A10" s="140"/>
      <c r="B10" s="140" t="s">
        <v>6824</v>
      </c>
      <c r="C10" s="140"/>
      <c r="D10" s="140"/>
      <c r="E10" s="140"/>
      <c r="F10" s="140"/>
      <c r="G10" s="140"/>
      <c r="H10" s="140"/>
      <c r="I10" s="140"/>
      <c r="J10" s="140"/>
      <c r="K10" s="140"/>
      <c r="L10" s="140"/>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6825</v>
      </c>
      <c r="C12" s="6" t="s">
        <v>6826</v>
      </c>
      <c r="D12" s="6"/>
      <c r="E12" s="6"/>
      <c r="F12" s="6"/>
      <c r="G12" s="6"/>
      <c r="H12" s="6"/>
      <c r="I12" s="6"/>
      <c r="J12" s="6"/>
      <c r="K12" s="6"/>
      <c r="L12" s="6"/>
      <c r="M12" s="6" t="str">
        <f>IF(OR(COUNTA(C16:C90)=0,COUNTIF(M16:M90,"R")&gt;0),"R","G")</f>
        <v>R</v>
      </c>
      <c r="N12" s="132"/>
    </row>
    <row r="13" spans="1:14" ht="7.4" customHeight="1" x14ac:dyDescent="0.35">
      <c r="A13" s="6"/>
      <c r="B13" s="6"/>
      <c r="C13" s="6"/>
      <c r="D13" s="6"/>
      <c r="E13" s="6"/>
      <c r="F13" s="6"/>
      <c r="G13" s="6"/>
      <c r="H13" s="6"/>
      <c r="I13" s="6"/>
      <c r="J13" s="6"/>
      <c r="K13" s="6"/>
      <c r="L13" s="6"/>
      <c r="M13" s="6"/>
      <c r="N13" s="132"/>
    </row>
    <row r="14" spans="1:14" x14ac:dyDescent="0.35">
      <c r="A14" s="6"/>
      <c r="B14" s="10"/>
      <c r="C14" s="426" t="s">
        <v>6827</v>
      </c>
      <c r="D14" s="426" t="s">
        <v>6828</v>
      </c>
      <c r="E14" s="426" t="s">
        <v>6829</v>
      </c>
      <c r="F14" s="426" t="s">
        <v>6830</v>
      </c>
      <c r="G14" s="426" t="s">
        <v>6831</v>
      </c>
      <c r="H14" s="426"/>
      <c r="I14" s="426" t="s">
        <v>6832</v>
      </c>
      <c r="J14" s="426"/>
      <c r="K14" s="426"/>
      <c r="L14" s="6"/>
      <c r="M14" s="6"/>
      <c r="N14" s="132"/>
    </row>
    <row r="15" spans="1:14" ht="55" customHeight="1" x14ac:dyDescent="0.35">
      <c r="A15" s="6"/>
      <c r="B15" s="6"/>
      <c r="C15" s="427" t="s">
        <v>6833</v>
      </c>
      <c r="D15" s="427" t="s">
        <v>6834</v>
      </c>
      <c r="E15" s="427" t="s">
        <v>6835</v>
      </c>
      <c r="F15" s="427" t="s">
        <v>6836</v>
      </c>
      <c r="G15" s="427" t="s">
        <v>6837</v>
      </c>
      <c r="H15" s="427" t="s">
        <v>6838</v>
      </c>
      <c r="I15" s="427" t="s">
        <v>298</v>
      </c>
      <c r="J15" s="427" t="s">
        <v>299</v>
      </c>
      <c r="K15" s="427" t="s">
        <v>300</v>
      </c>
      <c r="L15" s="6"/>
      <c r="M15" s="6"/>
      <c r="N15" s="132"/>
    </row>
    <row r="16" spans="1:14" x14ac:dyDescent="0.35">
      <c r="A16" s="6"/>
      <c r="B16" s="6"/>
      <c r="C16" s="568"/>
      <c r="D16" s="568"/>
      <c r="E16" s="387"/>
      <c r="F16" s="568"/>
      <c r="G16" s="568"/>
      <c r="H16" s="571">
        <f>SUM(I16:K20)</f>
        <v>0</v>
      </c>
      <c r="I16" s="568"/>
      <c r="J16" s="568"/>
      <c r="K16" s="568"/>
      <c r="L16" s="6"/>
      <c r="M16" s="6" t="str">
        <f>IF(OR(AND(NOT(ISBLANK(C16)),OR(COUNTA(D16,G16,I16,J16,K16)&lt;&gt;5,COUNTA(E16:E20)=0)),AND(NOT(ISBLANK(C16)),COUNTIF(E16:E20,"Other")&gt;0,ISBLANK(F16))),"R","G")</f>
        <v>G</v>
      </c>
      <c r="N16" s="132"/>
    </row>
    <row r="17" spans="1:14" x14ac:dyDescent="0.35">
      <c r="A17" s="6"/>
      <c r="B17" s="6"/>
      <c r="C17" s="569"/>
      <c r="D17" s="569"/>
      <c r="E17" s="387"/>
      <c r="F17" s="569"/>
      <c r="G17" s="569"/>
      <c r="H17" s="572"/>
      <c r="I17" s="569"/>
      <c r="J17" s="569"/>
      <c r="K17" s="569"/>
      <c r="L17" s="6"/>
      <c r="M17" s="6"/>
      <c r="N17" s="132"/>
    </row>
    <row r="18" spans="1:14" x14ac:dyDescent="0.35">
      <c r="A18" s="6"/>
      <c r="B18" s="316">
        <v>1</v>
      </c>
      <c r="C18" s="569"/>
      <c r="D18" s="569"/>
      <c r="E18" s="387"/>
      <c r="F18" s="569"/>
      <c r="G18" s="569"/>
      <c r="H18" s="572"/>
      <c r="I18" s="569"/>
      <c r="J18" s="569"/>
      <c r="K18" s="569"/>
      <c r="L18" s="6"/>
      <c r="M18" s="6"/>
      <c r="N18" s="132"/>
    </row>
    <row r="19" spans="1:14" x14ac:dyDescent="0.35">
      <c r="A19" s="6"/>
      <c r="B19" s="6"/>
      <c r="C19" s="569"/>
      <c r="D19" s="569"/>
      <c r="E19" s="387"/>
      <c r="F19" s="569"/>
      <c r="G19" s="569"/>
      <c r="H19" s="572"/>
      <c r="I19" s="569"/>
      <c r="J19" s="569"/>
      <c r="K19" s="569"/>
      <c r="L19" s="6"/>
      <c r="M19" s="6"/>
      <c r="N19" s="132"/>
    </row>
    <row r="20" spans="1:14" x14ac:dyDescent="0.35">
      <c r="A20" s="6"/>
      <c r="B20" s="6"/>
      <c r="C20" s="570"/>
      <c r="D20" s="570"/>
      <c r="E20" s="388"/>
      <c r="F20" s="570"/>
      <c r="G20" s="570"/>
      <c r="H20" s="573"/>
      <c r="I20" s="570"/>
      <c r="J20" s="570"/>
      <c r="K20" s="570"/>
      <c r="L20" s="6"/>
      <c r="M20" s="6"/>
      <c r="N20" s="132"/>
    </row>
    <row r="21" spans="1:14" x14ac:dyDescent="0.35">
      <c r="A21" s="6"/>
      <c r="B21" s="6"/>
      <c r="C21" s="568"/>
      <c r="D21" s="568"/>
      <c r="E21" s="387"/>
      <c r="F21" s="568"/>
      <c r="G21" s="568"/>
      <c r="H21" s="571">
        <f>SUM(I21:K25)</f>
        <v>0</v>
      </c>
      <c r="I21" s="568"/>
      <c r="J21" s="568"/>
      <c r="K21" s="568"/>
      <c r="L21" s="6"/>
      <c r="M21" s="6" t="str">
        <f>IF(OR(AND(NOT(ISBLANK(C21)),OR(COUNTA(D21,G21,I21,J21,K21)&lt;&gt;5,COUNTA(E21:E25)=0)),AND(NOT(ISBLANK(C21)),COUNTIF(E21:E25,"Other")&gt;0,ISBLANK(F21))),"R","G")</f>
        <v>G</v>
      </c>
      <c r="N21" s="132"/>
    </row>
    <row r="22" spans="1:14" x14ac:dyDescent="0.35">
      <c r="A22" s="6"/>
      <c r="B22" s="6"/>
      <c r="C22" s="569"/>
      <c r="D22" s="569"/>
      <c r="E22" s="387"/>
      <c r="F22" s="569"/>
      <c r="G22" s="569"/>
      <c r="H22" s="572"/>
      <c r="I22" s="569"/>
      <c r="J22" s="569"/>
      <c r="K22" s="569"/>
      <c r="L22" s="6"/>
      <c r="M22" s="6"/>
      <c r="N22" s="132"/>
    </row>
    <row r="23" spans="1:14" x14ac:dyDescent="0.35">
      <c r="A23" s="6"/>
      <c r="B23" s="316">
        <v>2</v>
      </c>
      <c r="C23" s="569"/>
      <c r="D23" s="569"/>
      <c r="E23" s="387"/>
      <c r="F23" s="569"/>
      <c r="G23" s="569"/>
      <c r="H23" s="572"/>
      <c r="I23" s="569"/>
      <c r="J23" s="569"/>
      <c r="K23" s="569"/>
      <c r="L23" s="6"/>
      <c r="M23" s="6"/>
      <c r="N23" s="132"/>
    </row>
    <row r="24" spans="1:14" x14ac:dyDescent="0.35">
      <c r="A24" s="6"/>
      <c r="B24" s="6"/>
      <c r="C24" s="569"/>
      <c r="D24" s="569"/>
      <c r="E24" s="387"/>
      <c r="F24" s="569"/>
      <c r="G24" s="569"/>
      <c r="H24" s="572"/>
      <c r="I24" s="569"/>
      <c r="J24" s="569"/>
      <c r="K24" s="569"/>
      <c r="L24" s="6"/>
      <c r="M24" s="6"/>
      <c r="N24" s="132"/>
    </row>
    <row r="25" spans="1:14" x14ac:dyDescent="0.35">
      <c r="A25" s="6"/>
      <c r="B25" s="6"/>
      <c r="C25" s="570"/>
      <c r="D25" s="570"/>
      <c r="E25" s="388"/>
      <c r="F25" s="570"/>
      <c r="G25" s="570"/>
      <c r="H25" s="573"/>
      <c r="I25" s="570"/>
      <c r="J25" s="570"/>
      <c r="K25" s="570"/>
      <c r="L25" s="6"/>
      <c r="M25" s="6"/>
      <c r="N25" s="132"/>
    </row>
    <row r="26" spans="1:14" x14ac:dyDescent="0.35">
      <c r="A26" s="6"/>
      <c r="B26" s="6"/>
      <c r="C26" s="568"/>
      <c r="D26" s="568"/>
      <c r="E26" s="387"/>
      <c r="F26" s="568"/>
      <c r="G26" s="568"/>
      <c r="H26" s="571">
        <f>SUM(I26:K30)</f>
        <v>0</v>
      </c>
      <c r="I26" s="568"/>
      <c r="J26" s="568"/>
      <c r="K26" s="568"/>
      <c r="L26" s="6"/>
      <c r="M26" s="6" t="str">
        <f>IF(OR(AND(NOT(ISBLANK(C26)),OR(COUNTA(D26,G26,I26,J26,K26)&lt;&gt;5,COUNTA(E26:E30)=0)),AND(NOT(ISBLANK(C26)),COUNTIF(E26:E30,"Other")&gt;0,ISBLANK(F26))),"R","G")</f>
        <v>G</v>
      </c>
      <c r="N26" s="132"/>
    </row>
    <row r="27" spans="1:14" x14ac:dyDescent="0.35">
      <c r="A27" s="6"/>
      <c r="B27" s="6"/>
      <c r="C27" s="569"/>
      <c r="D27" s="569"/>
      <c r="E27" s="387"/>
      <c r="F27" s="569"/>
      <c r="G27" s="569"/>
      <c r="H27" s="572"/>
      <c r="I27" s="569"/>
      <c r="J27" s="569"/>
      <c r="K27" s="569"/>
      <c r="L27" s="6"/>
      <c r="M27" s="6"/>
      <c r="N27" s="132"/>
    </row>
    <row r="28" spans="1:14" x14ac:dyDescent="0.35">
      <c r="A28" s="6"/>
      <c r="B28" s="316">
        <v>3</v>
      </c>
      <c r="C28" s="569"/>
      <c r="D28" s="569"/>
      <c r="E28" s="387"/>
      <c r="F28" s="569"/>
      <c r="G28" s="569"/>
      <c r="H28" s="572"/>
      <c r="I28" s="569"/>
      <c r="J28" s="569"/>
      <c r="K28" s="569"/>
      <c r="L28" s="6"/>
      <c r="M28" s="6"/>
      <c r="N28" s="132"/>
    </row>
    <row r="29" spans="1:14" x14ac:dyDescent="0.35">
      <c r="A29" s="6"/>
      <c r="B29" s="6"/>
      <c r="C29" s="569"/>
      <c r="D29" s="569"/>
      <c r="E29" s="387"/>
      <c r="F29" s="569"/>
      <c r="G29" s="569"/>
      <c r="H29" s="572"/>
      <c r="I29" s="569"/>
      <c r="J29" s="569"/>
      <c r="K29" s="569"/>
      <c r="L29" s="6"/>
      <c r="M29" s="6"/>
      <c r="N29" s="132"/>
    </row>
    <row r="30" spans="1:14" x14ac:dyDescent="0.35">
      <c r="A30" s="6"/>
      <c r="B30" s="6"/>
      <c r="C30" s="570"/>
      <c r="D30" s="570"/>
      <c r="E30" s="388"/>
      <c r="F30" s="570"/>
      <c r="G30" s="570"/>
      <c r="H30" s="573"/>
      <c r="I30" s="570"/>
      <c r="J30" s="570"/>
      <c r="K30" s="570"/>
      <c r="L30" s="6"/>
      <c r="M30" s="6"/>
      <c r="N30" s="132"/>
    </row>
    <row r="31" spans="1:14" x14ac:dyDescent="0.35">
      <c r="A31" s="6"/>
      <c r="B31" s="6"/>
      <c r="C31" s="568"/>
      <c r="D31" s="568"/>
      <c r="E31" s="387"/>
      <c r="F31" s="568"/>
      <c r="G31" s="568"/>
      <c r="H31" s="571">
        <f>SUM(I31:K35)</f>
        <v>0</v>
      </c>
      <c r="I31" s="568"/>
      <c r="J31" s="568"/>
      <c r="K31" s="568"/>
      <c r="L31" s="6"/>
      <c r="M31" s="6" t="str">
        <f>IF(OR(AND(NOT(ISBLANK(C31)),OR(COUNTA(D31,G31,I31,J31,K31)&lt;&gt;5,COUNTA(E31:E35)=0)),AND(NOT(ISBLANK(C31)),COUNTIF(E31:E35,"Other")&gt;0,ISBLANK(F31))),"R","G")</f>
        <v>G</v>
      </c>
      <c r="N31" s="132"/>
    </row>
    <row r="32" spans="1:14" x14ac:dyDescent="0.35">
      <c r="A32" s="6"/>
      <c r="B32" s="6"/>
      <c r="C32" s="569"/>
      <c r="D32" s="569"/>
      <c r="E32" s="387"/>
      <c r="F32" s="569"/>
      <c r="G32" s="569"/>
      <c r="H32" s="572"/>
      <c r="I32" s="569"/>
      <c r="J32" s="569"/>
      <c r="K32" s="569"/>
      <c r="L32" s="6"/>
      <c r="M32" s="6"/>
      <c r="N32" s="132"/>
    </row>
    <row r="33" spans="1:14" x14ac:dyDescent="0.35">
      <c r="A33" s="6"/>
      <c r="B33" s="316">
        <v>4</v>
      </c>
      <c r="C33" s="569"/>
      <c r="D33" s="569"/>
      <c r="E33" s="387"/>
      <c r="F33" s="569"/>
      <c r="G33" s="569"/>
      <c r="H33" s="572"/>
      <c r="I33" s="569"/>
      <c r="J33" s="569"/>
      <c r="K33" s="569"/>
      <c r="L33" s="6"/>
      <c r="M33" s="6"/>
      <c r="N33" s="132"/>
    </row>
    <row r="34" spans="1:14" x14ac:dyDescent="0.35">
      <c r="A34" s="6"/>
      <c r="B34" s="6"/>
      <c r="C34" s="569"/>
      <c r="D34" s="569"/>
      <c r="E34" s="387"/>
      <c r="F34" s="569"/>
      <c r="G34" s="569"/>
      <c r="H34" s="572"/>
      <c r="I34" s="569"/>
      <c r="J34" s="569"/>
      <c r="K34" s="569"/>
      <c r="L34" s="6"/>
      <c r="M34" s="6"/>
      <c r="N34" s="132"/>
    </row>
    <row r="35" spans="1:14" x14ac:dyDescent="0.35">
      <c r="A35" s="6"/>
      <c r="B35" s="6"/>
      <c r="C35" s="570"/>
      <c r="D35" s="570"/>
      <c r="E35" s="388"/>
      <c r="F35" s="570"/>
      <c r="G35" s="570"/>
      <c r="H35" s="573"/>
      <c r="I35" s="570"/>
      <c r="J35" s="570"/>
      <c r="K35" s="570"/>
      <c r="L35" s="6"/>
      <c r="M35" s="6"/>
      <c r="N35" s="132"/>
    </row>
    <row r="36" spans="1:14" x14ac:dyDescent="0.35">
      <c r="A36" s="6"/>
      <c r="B36" s="6"/>
      <c r="C36" s="568"/>
      <c r="D36" s="568"/>
      <c r="E36" s="387"/>
      <c r="F36" s="568"/>
      <c r="G36" s="568"/>
      <c r="H36" s="571">
        <f>SUM(I36:K40)</f>
        <v>0</v>
      </c>
      <c r="I36" s="568"/>
      <c r="J36" s="568"/>
      <c r="K36" s="568"/>
      <c r="L36" s="6"/>
      <c r="M36" s="6" t="str">
        <f>IF(OR(AND(NOT(ISBLANK(C36)),OR(COUNTA(D36,G36,I36,J36,K36)&lt;&gt;5,COUNTA(E36:E40)=0)),AND(NOT(ISBLANK(C36)),COUNTIF(E36:E40,"Other")&gt;0,ISBLANK(F36))),"R","G")</f>
        <v>G</v>
      </c>
      <c r="N36" s="132"/>
    </row>
    <row r="37" spans="1:14" x14ac:dyDescent="0.35">
      <c r="A37" s="6"/>
      <c r="B37" s="6"/>
      <c r="C37" s="569"/>
      <c r="D37" s="569"/>
      <c r="E37" s="387"/>
      <c r="F37" s="569"/>
      <c r="G37" s="569"/>
      <c r="H37" s="572"/>
      <c r="I37" s="569"/>
      <c r="J37" s="569"/>
      <c r="K37" s="569"/>
      <c r="L37" s="6"/>
      <c r="M37" s="6"/>
      <c r="N37" s="132"/>
    </row>
    <row r="38" spans="1:14" x14ac:dyDescent="0.35">
      <c r="A38" s="6"/>
      <c r="B38" s="316">
        <v>5</v>
      </c>
      <c r="C38" s="569"/>
      <c r="D38" s="569"/>
      <c r="E38" s="387"/>
      <c r="F38" s="569"/>
      <c r="G38" s="569"/>
      <c r="H38" s="572"/>
      <c r="I38" s="569"/>
      <c r="J38" s="569"/>
      <c r="K38" s="569"/>
      <c r="L38" s="6"/>
      <c r="M38" s="6"/>
      <c r="N38" s="132"/>
    </row>
    <row r="39" spans="1:14" x14ac:dyDescent="0.35">
      <c r="A39" s="6"/>
      <c r="B39" s="6"/>
      <c r="C39" s="569"/>
      <c r="D39" s="569"/>
      <c r="E39" s="387"/>
      <c r="F39" s="569"/>
      <c r="G39" s="569"/>
      <c r="H39" s="572"/>
      <c r="I39" s="569"/>
      <c r="J39" s="569"/>
      <c r="K39" s="569"/>
      <c r="L39" s="6"/>
      <c r="M39" s="6"/>
      <c r="N39" s="132"/>
    </row>
    <row r="40" spans="1:14" x14ac:dyDescent="0.35">
      <c r="A40" s="6"/>
      <c r="B40" s="6"/>
      <c r="C40" s="570"/>
      <c r="D40" s="570"/>
      <c r="E40" s="388"/>
      <c r="F40" s="570"/>
      <c r="G40" s="570"/>
      <c r="H40" s="573"/>
      <c r="I40" s="570"/>
      <c r="J40" s="570"/>
      <c r="K40" s="570"/>
      <c r="L40" s="6"/>
      <c r="M40" s="6"/>
      <c r="N40" s="132"/>
    </row>
    <row r="41" spans="1:14" x14ac:dyDescent="0.35">
      <c r="A41" s="6"/>
      <c r="B41" s="6"/>
      <c r="C41" s="568"/>
      <c r="D41" s="568"/>
      <c r="E41" s="387"/>
      <c r="F41" s="568"/>
      <c r="G41" s="568"/>
      <c r="H41" s="571">
        <f>SUM(I41:K45)</f>
        <v>0</v>
      </c>
      <c r="I41" s="568"/>
      <c r="J41" s="568"/>
      <c r="K41" s="568"/>
      <c r="L41" s="6"/>
      <c r="M41" s="6" t="str">
        <f>IF(OR(AND(NOT(ISBLANK(C41)),OR(COUNTA(D41,G41,I41,J41,K41)&lt;&gt;5,COUNTA(E41:E45)=0)),AND(NOT(ISBLANK(C41)),COUNTIF(E41:E45,"Other")&gt;0,ISBLANK(F41))),"R","G")</f>
        <v>G</v>
      </c>
      <c r="N41" s="132"/>
    </row>
    <row r="42" spans="1:14" x14ac:dyDescent="0.35">
      <c r="A42" s="6"/>
      <c r="B42" s="6"/>
      <c r="C42" s="569"/>
      <c r="D42" s="569"/>
      <c r="E42" s="387"/>
      <c r="F42" s="569"/>
      <c r="G42" s="569"/>
      <c r="H42" s="572"/>
      <c r="I42" s="569"/>
      <c r="J42" s="569"/>
      <c r="K42" s="569"/>
      <c r="L42" s="6"/>
      <c r="M42" s="6"/>
      <c r="N42" s="132"/>
    </row>
    <row r="43" spans="1:14" x14ac:dyDescent="0.35">
      <c r="A43" s="6"/>
      <c r="B43" s="316">
        <v>6</v>
      </c>
      <c r="C43" s="569"/>
      <c r="D43" s="569"/>
      <c r="E43" s="387"/>
      <c r="F43" s="569"/>
      <c r="G43" s="569"/>
      <c r="H43" s="572"/>
      <c r="I43" s="569"/>
      <c r="J43" s="569"/>
      <c r="K43" s="569"/>
      <c r="L43" s="6"/>
      <c r="M43" s="6"/>
      <c r="N43" s="132"/>
    </row>
    <row r="44" spans="1:14" x14ac:dyDescent="0.35">
      <c r="A44" s="6"/>
      <c r="B44" s="6"/>
      <c r="C44" s="569"/>
      <c r="D44" s="569"/>
      <c r="E44" s="387"/>
      <c r="F44" s="569"/>
      <c r="G44" s="569"/>
      <c r="H44" s="572"/>
      <c r="I44" s="569"/>
      <c r="J44" s="569"/>
      <c r="K44" s="569"/>
      <c r="L44" s="6"/>
      <c r="M44" s="6"/>
      <c r="N44" s="132"/>
    </row>
    <row r="45" spans="1:14" x14ac:dyDescent="0.35">
      <c r="A45" s="6"/>
      <c r="B45" s="6"/>
      <c r="C45" s="570"/>
      <c r="D45" s="570"/>
      <c r="E45" s="388"/>
      <c r="F45" s="570"/>
      <c r="G45" s="570"/>
      <c r="H45" s="573"/>
      <c r="I45" s="570"/>
      <c r="J45" s="570"/>
      <c r="K45" s="570"/>
      <c r="L45" s="6"/>
      <c r="M45" s="6"/>
      <c r="N45" s="132"/>
    </row>
    <row r="46" spans="1:14" x14ac:dyDescent="0.35">
      <c r="A46" s="6"/>
      <c r="B46" s="6"/>
      <c r="C46" s="568"/>
      <c r="D46" s="568"/>
      <c r="E46" s="387"/>
      <c r="F46" s="568"/>
      <c r="G46" s="568"/>
      <c r="H46" s="571">
        <f>SUM(I46:K50)</f>
        <v>0</v>
      </c>
      <c r="I46" s="568"/>
      <c r="J46" s="568"/>
      <c r="K46" s="568"/>
      <c r="L46" s="6"/>
      <c r="M46" s="6" t="str">
        <f>IF(OR(AND(NOT(ISBLANK(C46)),OR(COUNTA(D46,G46,I46,J46,K46)&lt;&gt;5,COUNTA(E46:E50)=0)),AND(NOT(ISBLANK(C46)),COUNTIF(E46:E50,"Other")&gt;0,ISBLANK(F46))),"R","G")</f>
        <v>G</v>
      </c>
      <c r="N46" s="132"/>
    </row>
    <row r="47" spans="1:14" x14ac:dyDescent="0.35">
      <c r="A47" s="6"/>
      <c r="B47" s="6"/>
      <c r="C47" s="569"/>
      <c r="D47" s="569"/>
      <c r="E47" s="387"/>
      <c r="F47" s="569"/>
      <c r="G47" s="569"/>
      <c r="H47" s="572"/>
      <c r="I47" s="569"/>
      <c r="J47" s="569"/>
      <c r="K47" s="569"/>
      <c r="L47" s="6"/>
      <c r="M47" s="6"/>
      <c r="N47" s="132"/>
    </row>
    <row r="48" spans="1:14" x14ac:dyDescent="0.35">
      <c r="A48" s="6"/>
      <c r="B48" s="316">
        <v>7</v>
      </c>
      <c r="C48" s="569"/>
      <c r="D48" s="569"/>
      <c r="E48" s="387"/>
      <c r="F48" s="569"/>
      <c r="G48" s="569"/>
      <c r="H48" s="572"/>
      <c r="I48" s="569"/>
      <c r="J48" s="569"/>
      <c r="K48" s="569"/>
      <c r="L48" s="6"/>
      <c r="M48" s="6"/>
      <c r="N48" s="132"/>
    </row>
    <row r="49" spans="1:14" x14ac:dyDescent="0.35">
      <c r="A49" s="6"/>
      <c r="B49" s="6"/>
      <c r="C49" s="569"/>
      <c r="D49" s="569"/>
      <c r="E49" s="387"/>
      <c r="F49" s="569"/>
      <c r="G49" s="569"/>
      <c r="H49" s="572"/>
      <c r="I49" s="569"/>
      <c r="J49" s="569"/>
      <c r="K49" s="569"/>
      <c r="L49" s="6"/>
      <c r="M49" s="6"/>
      <c r="N49" s="132"/>
    </row>
    <row r="50" spans="1:14" x14ac:dyDescent="0.35">
      <c r="A50" s="6"/>
      <c r="B50" s="6"/>
      <c r="C50" s="570"/>
      <c r="D50" s="570"/>
      <c r="E50" s="388"/>
      <c r="F50" s="570"/>
      <c r="G50" s="570"/>
      <c r="H50" s="573"/>
      <c r="I50" s="570"/>
      <c r="J50" s="570"/>
      <c r="K50" s="570"/>
      <c r="L50" s="6"/>
      <c r="M50" s="6"/>
      <c r="N50" s="132"/>
    </row>
    <row r="51" spans="1:14" x14ac:dyDescent="0.35">
      <c r="A51" s="6"/>
      <c r="B51" s="6"/>
      <c r="C51" s="568"/>
      <c r="D51" s="568"/>
      <c r="E51" s="387"/>
      <c r="F51" s="568"/>
      <c r="G51" s="568"/>
      <c r="H51" s="571">
        <f>SUM(I51:K55)</f>
        <v>0</v>
      </c>
      <c r="I51" s="568"/>
      <c r="J51" s="568"/>
      <c r="K51" s="568"/>
      <c r="L51" s="6"/>
      <c r="M51" s="6" t="str">
        <f>IF(OR(AND(NOT(ISBLANK(C51)),OR(COUNTA(D51,G51,I51,J51,K51)&lt;&gt;5,COUNTA(E51:E55)=0)),AND(NOT(ISBLANK(C51)),COUNTIF(E51:E55,"Other")&gt;0,ISBLANK(F51))),"R","G")</f>
        <v>G</v>
      </c>
      <c r="N51" s="132"/>
    </row>
    <row r="52" spans="1:14" x14ac:dyDescent="0.35">
      <c r="A52" s="6"/>
      <c r="B52" s="6"/>
      <c r="C52" s="569"/>
      <c r="D52" s="569"/>
      <c r="E52" s="387"/>
      <c r="F52" s="569"/>
      <c r="G52" s="569"/>
      <c r="H52" s="572"/>
      <c r="I52" s="569"/>
      <c r="J52" s="569"/>
      <c r="K52" s="569"/>
      <c r="L52" s="6"/>
      <c r="M52" s="6"/>
      <c r="N52" s="132"/>
    </row>
    <row r="53" spans="1:14" x14ac:dyDescent="0.35">
      <c r="A53" s="6"/>
      <c r="B53" s="316">
        <v>8</v>
      </c>
      <c r="C53" s="569"/>
      <c r="D53" s="569"/>
      <c r="E53" s="387"/>
      <c r="F53" s="569"/>
      <c r="G53" s="569"/>
      <c r="H53" s="572"/>
      <c r="I53" s="569"/>
      <c r="J53" s="569"/>
      <c r="K53" s="569"/>
      <c r="L53" s="6"/>
      <c r="M53" s="6"/>
      <c r="N53" s="132"/>
    </row>
    <row r="54" spans="1:14" x14ac:dyDescent="0.35">
      <c r="A54" s="6"/>
      <c r="B54" s="6"/>
      <c r="C54" s="569"/>
      <c r="D54" s="569"/>
      <c r="E54" s="387"/>
      <c r="F54" s="569"/>
      <c r="G54" s="569"/>
      <c r="H54" s="572"/>
      <c r="I54" s="569"/>
      <c r="J54" s="569"/>
      <c r="K54" s="569"/>
      <c r="L54" s="6"/>
      <c r="M54" s="6"/>
      <c r="N54" s="132"/>
    </row>
    <row r="55" spans="1:14" x14ac:dyDescent="0.35">
      <c r="A55" s="6"/>
      <c r="B55" s="6"/>
      <c r="C55" s="570"/>
      <c r="D55" s="570"/>
      <c r="E55" s="388"/>
      <c r="F55" s="570"/>
      <c r="G55" s="570"/>
      <c r="H55" s="573"/>
      <c r="I55" s="570"/>
      <c r="J55" s="570"/>
      <c r="K55" s="570"/>
      <c r="L55" s="6"/>
      <c r="M55" s="6"/>
      <c r="N55" s="132"/>
    </row>
    <row r="56" spans="1:14" x14ac:dyDescent="0.35">
      <c r="A56" s="6"/>
      <c r="B56" s="6"/>
      <c r="C56" s="568"/>
      <c r="D56" s="568"/>
      <c r="E56" s="387"/>
      <c r="F56" s="568"/>
      <c r="G56" s="568"/>
      <c r="H56" s="571">
        <f>SUM(I56:K60)</f>
        <v>0</v>
      </c>
      <c r="I56" s="568"/>
      <c r="J56" s="568"/>
      <c r="K56" s="568"/>
      <c r="L56" s="6"/>
      <c r="M56" s="6" t="str">
        <f>IF(OR(AND(NOT(ISBLANK(C56)),OR(COUNTA(D56,G56,I56,J56,K56)&lt;&gt;5,COUNTA(E56:E60)=0)),AND(NOT(ISBLANK(C56)),COUNTIF(E56:E60,"Other")&gt;0,ISBLANK(F56))),"R","G")</f>
        <v>G</v>
      </c>
      <c r="N56" s="132"/>
    </row>
    <row r="57" spans="1:14" x14ac:dyDescent="0.35">
      <c r="A57" s="6"/>
      <c r="B57" s="6"/>
      <c r="C57" s="569"/>
      <c r="D57" s="569"/>
      <c r="E57" s="387"/>
      <c r="F57" s="569"/>
      <c r="G57" s="569"/>
      <c r="H57" s="572"/>
      <c r="I57" s="569"/>
      <c r="J57" s="569"/>
      <c r="K57" s="569"/>
      <c r="L57" s="6"/>
      <c r="M57" s="6"/>
      <c r="N57" s="132"/>
    </row>
    <row r="58" spans="1:14" x14ac:dyDescent="0.35">
      <c r="A58" s="6"/>
      <c r="B58" s="316">
        <v>9</v>
      </c>
      <c r="C58" s="569"/>
      <c r="D58" s="569"/>
      <c r="E58" s="387"/>
      <c r="F58" s="569"/>
      <c r="G58" s="569"/>
      <c r="H58" s="572"/>
      <c r="I58" s="569"/>
      <c r="J58" s="569"/>
      <c r="K58" s="569"/>
      <c r="L58" s="6"/>
      <c r="M58" s="6"/>
      <c r="N58" s="132"/>
    </row>
    <row r="59" spans="1:14" x14ac:dyDescent="0.35">
      <c r="A59" s="6"/>
      <c r="B59" s="6"/>
      <c r="C59" s="569"/>
      <c r="D59" s="569"/>
      <c r="E59" s="387"/>
      <c r="F59" s="569"/>
      <c r="G59" s="569"/>
      <c r="H59" s="572"/>
      <c r="I59" s="569"/>
      <c r="J59" s="569"/>
      <c r="K59" s="569"/>
      <c r="L59" s="6"/>
      <c r="M59" s="6"/>
      <c r="N59" s="132"/>
    </row>
    <row r="60" spans="1:14" x14ac:dyDescent="0.35">
      <c r="A60" s="6"/>
      <c r="B60" s="6"/>
      <c r="C60" s="570"/>
      <c r="D60" s="570"/>
      <c r="E60" s="388"/>
      <c r="F60" s="570"/>
      <c r="G60" s="570"/>
      <c r="H60" s="573"/>
      <c r="I60" s="570"/>
      <c r="J60" s="570"/>
      <c r="K60" s="570"/>
      <c r="L60" s="6"/>
      <c r="M60" s="6"/>
      <c r="N60" s="132"/>
    </row>
    <row r="61" spans="1:14" x14ac:dyDescent="0.35">
      <c r="A61" s="6"/>
      <c r="B61" s="6"/>
      <c r="C61" s="568"/>
      <c r="D61" s="568"/>
      <c r="E61" s="387"/>
      <c r="F61" s="568"/>
      <c r="G61" s="568"/>
      <c r="H61" s="571">
        <f>SUM(I61:K65)</f>
        <v>0</v>
      </c>
      <c r="I61" s="568"/>
      <c r="J61" s="568"/>
      <c r="K61" s="568"/>
      <c r="L61" s="6"/>
      <c r="M61" s="6" t="str">
        <f>IF(OR(AND(NOT(ISBLANK(C61)),OR(COUNTA(D61,G61,I61,J61,K61)&lt;&gt;5,COUNTA(E61:E65)=0)),AND(NOT(ISBLANK(C61)),COUNTIF(E61:E65,"Other")&gt;0,ISBLANK(F61))),"R","G")</f>
        <v>G</v>
      </c>
      <c r="N61" s="132"/>
    </row>
    <row r="62" spans="1:14" x14ac:dyDescent="0.35">
      <c r="A62" s="6"/>
      <c r="B62" s="6"/>
      <c r="C62" s="569"/>
      <c r="D62" s="569"/>
      <c r="E62" s="387"/>
      <c r="F62" s="569"/>
      <c r="G62" s="569"/>
      <c r="H62" s="572"/>
      <c r="I62" s="569"/>
      <c r="J62" s="569"/>
      <c r="K62" s="569"/>
      <c r="L62" s="6"/>
      <c r="M62" s="6"/>
      <c r="N62" s="132"/>
    </row>
    <row r="63" spans="1:14" x14ac:dyDescent="0.35">
      <c r="A63" s="6"/>
      <c r="B63" s="316">
        <v>10</v>
      </c>
      <c r="C63" s="569"/>
      <c r="D63" s="569"/>
      <c r="E63" s="387"/>
      <c r="F63" s="569"/>
      <c r="G63" s="569"/>
      <c r="H63" s="572"/>
      <c r="I63" s="569"/>
      <c r="J63" s="569"/>
      <c r="K63" s="569"/>
      <c r="L63" s="6"/>
      <c r="M63" s="6"/>
      <c r="N63" s="132"/>
    </row>
    <row r="64" spans="1:14" x14ac:dyDescent="0.35">
      <c r="A64" s="6"/>
      <c r="B64" s="6"/>
      <c r="C64" s="569"/>
      <c r="D64" s="569"/>
      <c r="E64" s="387"/>
      <c r="F64" s="569"/>
      <c r="G64" s="569"/>
      <c r="H64" s="572"/>
      <c r="I64" s="569"/>
      <c r="J64" s="569"/>
      <c r="K64" s="569"/>
      <c r="L64" s="6"/>
      <c r="M64" s="6"/>
      <c r="N64" s="132"/>
    </row>
    <row r="65" spans="1:14" x14ac:dyDescent="0.35">
      <c r="A65" s="6"/>
      <c r="B65" s="6"/>
      <c r="C65" s="570"/>
      <c r="D65" s="570"/>
      <c r="E65" s="388"/>
      <c r="F65" s="570"/>
      <c r="G65" s="570"/>
      <c r="H65" s="573"/>
      <c r="I65" s="570"/>
      <c r="J65" s="570"/>
      <c r="K65" s="570"/>
      <c r="L65" s="6"/>
      <c r="M65" s="6"/>
      <c r="N65" s="132"/>
    </row>
    <row r="66" spans="1:14" x14ac:dyDescent="0.35">
      <c r="A66" s="6"/>
      <c r="B66" s="6"/>
      <c r="C66" s="568"/>
      <c r="D66" s="568"/>
      <c r="E66" s="387"/>
      <c r="F66" s="568"/>
      <c r="G66" s="568"/>
      <c r="H66" s="571">
        <f>SUM(I66:K70)</f>
        <v>0</v>
      </c>
      <c r="I66" s="568"/>
      <c r="J66" s="568"/>
      <c r="K66" s="568"/>
      <c r="L66" s="6"/>
      <c r="M66" s="6" t="str">
        <f>IF(OR(AND(NOT(ISBLANK(C66)),OR(COUNTA(D66,G66,I66,J66,K66)&lt;&gt;5,COUNTA(E66:E70)=0)),AND(NOT(ISBLANK(C66)),COUNTIF(E66:E70,"Other")&gt;0,ISBLANK(F66))),"R","G")</f>
        <v>G</v>
      </c>
      <c r="N66" s="132"/>
    </row>
    <row r="67" spans="1:14" x14ac:dyDescent="0.35">
      <c r="A67" s="6"/>
      <c r="B67" s="6"/>
      <c r="C67" s="569"/>
      <c r="D67" s="569"/>
      <c r="E67" s="387"/>
      <c r="F67" s="569"/>
      <c r="G67" s="569"/>
      <c r="H67" s="572"/>
      <c r="I67" s="569"/>
      <c r="J67" s="569"/>
      <c r="K67" s="569"/>
      <c r="L67" s="6"/>
      <c r="M67" s="6"/>
      <c r="N67" s="132"/>
    </row>
    <row r="68" spans="1:14" x14ac:dyDescent="0.35">
      <c r="A68" s="6"/>
      <c r="B68" s="316">
        <v>11</v>
      </c>
      <c r="C68" s="569"/>
      <c r="D68" s="569"/>
      <c r="E68" s="387"/>
      <c r="F68" s="569"/>
      <c r="G68" s="569"/>
      <c r="H68" s="572"/>
      <c r="I68" s="569"/>
      <c r="J68" s="569"/>
      <c r="K68" s="569"/>
      <c r="L68" s="6"/>
      <c r="M68" s="6"/>
      <c r="N68" s="132"/>
    </row>
    <row r="69" spans="1:14" x14ac:dyDescent="0.35">
      <c r="A69" s="6"/>
      <c r="B69" s="6"/>
      <c r="C69" s="569"/>
      <c r="D69" s="569"/>
      <c r="E69" s="387"/>
      <c r="F69" s="569"/>
      <c r="G69" s="569"/>
      <c r="H69" s="572"/>
      <c r="I69" s="569"/>
      <c r="J69" s="569"/>
      <c r="K69" s="569"/>
      <c r="L69" s="6"/>
      <c r="M69" s="6"/>
      <c r="N69" s="132"/>
    </row>
    <row r="70" spans="1:14" x14ac:dyDescent="0.35">
      <c r="A70" s="6"/>
      <c r="B70" s="6"/>
      <c r="C70" s="570"/>
      <c r="D70" s="570"/>
      <c r="E70" s="388"/>
      <c r="F70" s="570"/>
      <c r="G70" s="570"/>
      <c r="H70" s="573"/>
      <c r="I70" s="570"/>
      <c r="J70" s="570"/>
      <c r="K70" s="570"/>
      <c r="L70" s="6"/>
      <c r="M70" s="6"/>
      <c r="N70" s="132"/>
    </row>
    <row r="71" spans="1:14" x14ac:dyDescent="0.35">
      <c r="A71" s="6"/>
      <c r="B71" s="6"/>
      <c r="C71" s="568"/>
      <c r="D71" s="568"/>
      <c r="E71" s="387"/>
      <c r="F71" s="568"/>
      <c r="G71" s="568"/>
      <c r="H71" s="571">
        <f>SUM(I71:K75)</f>
        <v>0</v>
      </c>
      <c r="I71" s="568"/>
      <c r="J71" s="568"/>
      <c r="K71" s="568"/>
      <c r="L71" s="6"/>
      <c r="M71" s="6" t="str">
        <f>IF(OR(AND(NOT(ISBLANK(C71)),OR(COUNTA(D71,G71,I71,J71,K71)&lt;&gt;5,COUNTA(E71:E75)=0)),AND(NOT(ISBLANK(C71)),COUNTIF(E71:E75,"Other")&gt;0,ISBLANK(F71))),"R","G")</f>
        <v>G</v>
      </c>
      <c r="N71" s="132"/>
    </row>
    <row r="72" spans="1:14" x14ac:dyDescent="0.35">
      <c r="A72" s="6"/>
      <c r="B72" s="6"/>
      <c r="C72" s="569"/>
      <c r="D72" s="569"/>
      <c r="E72" s="387"/>
      <c r="F72" s="569"/>
      <c r="G72" s="569"/>
      <c r="H72" s="572"/>
      <c r="I72" s="569"/>
      <c r="J72" s="569"/>
      <c r="K72" s="569"/>
      <c r="L72" s="6"/>
      <c r="M72" s="6"/>
      <c r="N72" s="132"/>
    </row>
    <row r="73" spans="1:14" x14ac:dyDescent="0.35">
      <c r="A73" s="6"/>
      <c r="B73" s="316">
        <v>12</v>
      </c>
      <c r="C73" s="569"/>
      <c r="D73" s="569"/>
      <c r="E73" s="387"/>
      <c r="F73" s="569"/>
      <c r="G73" s="569"/>
      <c r="H73" s="572"/>
      <c r="I73" s="569"/>
      <c r="J73" s="569"/>
      <c r="K73" s="569"/>
      <c r="L73" s="6"/>
      <c r="M73" s="6"/>
      <c r="N73" s="132"/>
    </row>
    <row r="74" spans="1:14" x14ac:dyDescent="0.35">
      <c r="A74" s="6"/>
      <c r="B74" s="6"/>
      <c r="C74" s="569"/>
      <c r="D74" s="569"/>
      <c r="E74" s="387"/>
      <c r="F74" s="569"/>
      <c r="G74" s="569"/>
      <c r="H74" s="572"/>
      <c r="I74" s="569"/>
      <c r="J74" s="569"/>
      <c r="K74" s="569"/>
      <c r="L74" s="6"/>
      <c r="M74" s="6"/>
      <c r="N74" s="132"/>
    </row>
    <row r="75" spans="1:14" x14ac:dyDescent="0.35">
      <c r="A75" s="6"/>
      <c r="B75" s="6"/>
      <c r="C75" s="570"/>
      <c r="D75" s="570"/>
      <c r="E75" s="388"/>
      <c r="F75" s="570"/>
      <c r="G75" s="570"/>
      <c r="H75" s="573"/>
      <c r="I75" s="570"/>
      <c r="J75" s="570"/>
      <c r="K75" s="570"/>
      <c r="L75" s="6"/>
      <c r="M75" s="6"/>
      <c r="N75" s="132"/>
    </row>
    <row r="76" spans="1:14" x14ac:dyDescent="0.35">
      <c r="A76" s="6"/>
      <c r="B76" s="6"/>
      <c r="C76" s="568"/>
      <c r="D76" s="568"/>
      <c r="E76" s="387"/>
      <c r="F76" s="568"/>
      <c r="G76" s="568"/>
      <c r="H76" s="571">
        <f>SUM(I76:K80)</f>
        <v>0</v>
      </c>
      <c r="I76" s="568"/>
      <c r="J76" s="568"/>
      <c r="K76" s="568"/>
      <c r="L76" s="6"/>
      <c r="M76" s="6" t="str">
        <f>IF(OR(AND(NOT(ISBLANK(C76)),OR(COUNTA(D76,G76,I76,J76,K76)&lt;&gt;5,COUNTA(E76:E80)=0)),AND(NOT(ISBLANK(C76)),COUNTIF(E76:E80,"Other")&gt;0,ISBLANK(F76))),"R","G")</f>
        <v>G</v>
      </c>
      <c r="N76" s="132"/>
    </row>
    <row r="77" spans="1:14" x14ac:dyDescent="0.35">
      <c r="A77" s="6"/>
      <c r="B77" s="6"/>
      <c r="C77" s="569"/>
      <c r="D77" s="569"/>
      <c r="E77" s="387"/>
      <c r="F77" s="569"/>
      <c r="G77" s="569"/>
      <c r="H77" s="572"/>
      <c r="I77" s="569"/>
      <c r="J77" s="569"/>
      <c r="K77" s="569"/>
      <c r="L77" s="6"/>
      <c r="M77" s="6"/>
      <c r="N77" s="132"/>
    </row>
    <row r="78" spans="1:14" x14ac:dyDescent="0.35">
      <c r="A78" s="6"/>
      <c r="B78" s="316">
        <v>13</v>
      </c>
      <c r="C78" s="569"/>
      <c r="D78" s="569"/>
      <c r="E78" s="387"/>
      <c r="F78" s="569"/>
      <c r="G78" s="569"/>
      <c r="H78" s="572"/>
      <c r="I78" s="569"/>
      <c r="J78" s="569"/>
      <c r="K78" s="569"/>
      <c r="L78" s="6"/>
      <c r="M78" s="6"/>
      <c r="N78" s="132"/>
    </row>
    <row r="79" spans="1:14" x14ac:dyDescent="0.35">
      <c r="A79" s="6"/>
      <c r="B79" s="6"/>
      <c r="C79" s="569"/>
      <c r="D79" s="569"/>
      <c r="E79" s="387"/>
      <c r="F79" s="569"/>
      <c r="G79" s="569"/>
      <c r="H79" s="572"/>
      <c r="I79" s="569"/>
      <c r="J79" s="569"/>
      <c r="K79" s="569"/>
      <c r="L79" s="6"/>
      <c r="M79" s="6"/>
      <c r="N79" s="132"/>
    </row>
    <row r="80" spans="1:14" x14ac:dyDescent="0.35">
      <c r="A80" s="6"/>
      <c r="B80" s="6"/>
      <c r="C80" s="570"/>
      <c r="D80" s="570"/>
      <c r="E80" s="388"/>
      <c r="F80" s="570"/>
      <c r="G80" s="570"/>
      <c r="H80" s="573"/>
      <c r="I80" s="570"/>
      <c r="J80" s="570"/>
      <c r="K80" s="570"/>
      <c r="L80" s="6"/>
      <c r="M80" s="6"/>
      <c r="N80" s="132"/>
    </row>
    <row r="81" spans="1:14" x14ac:dyDescent="0.35">
      <c r="A81" s="6"/>
      <c r="B81" s="6"/>
      <c r="C81" s="568"/>
      <c r="D81" s="568"/>
      <c r="E81" s="387"/>
      <c r="F81" s="568"/>
      <c r="G81" s="568"/>
      <c r="H81" s="571">
        <f>SUM(I81:K85)</f>
        <v>0</v>
      </c>
      <c r="I81" s="568"/>
      <c r="J81" s="568"/>
      <c r="K81" s="568"/>
      <c r="L81" s="6"/>
      <c r="M81" s="6" t="str">
        <f>IF(OR(AND(NOT(ISBLANK(C81)),OR(COUNTA(D81,G81,I81,J81,K81)&lt;&gt;5,COUNTA(E81:E85)=0)),AND(NOT(ISBLANK(C81)),COUNTIF(E81:E85,"Other")&gt;0,ISBLANK(F81))),"R","G")</f>
        <v>G</v>
      </c>
      <c r="N81" s="132"/>
    </row>
    <row r="82" spans="1:14" x14ac:dyDescent="0.35">
      <c r="A82" s="6"/>
      <c r="B82" s="6"/>
      <c r="C82" s="569"/>
      <c r="D82" s="569"/>
      <c r="E82" s="387"/>
      <c r="F82" s="569"/>
      <c r="G82" s="569"/>
      <c r="H82" s="572"/>
      <c r="I82" s="569"/>
      <c r="J82" s="569"/>
      <c r="K82" s="569"/>
      <c r="L82" s="6"/>
      <c r="M82" s="6"/>
      <c r="N82" s="132"/>
    </row>
    <row r="83" spans="1:14" x14ac:dyDescent="0.35">
      <c r="A83" s="6"/>
      <c r="B83" s="316">
        <v>14</v>
      </c>
      <c r="C83" s="569"/>
      <c r="D83" s="569"/>
      <c r="E83" s="387"/>
      <c r="F83" s="569"/>
      <c r="G83" s="569"/>
      <c r="H83" s="572"/>
      <c r="I83" s="569"/>
      <c r="J83" s="569"/>
      <c r="K83" s="569"/>
      <c r="L83" s="6"/>
      <c r="M83" s="6"/>
      <c r="N83" s="132"/>
    </row>
    <row r="84" spans="1:14" x14ac:dyDescent="0.35">
      <c r="A84" s="6"/>
      <c r="B84" s="6"/>
      <c r="C84" s="569"/>
      <c r="D84" s="569"/>
      <c r="E84" s="387"/>
      <c r="F84" s="569"/>
      <c r="G84" s="569"/>
      <c r="H84" s="572"/>
      <c r="I84" s="569"/>
      <c r="J84" s="569"/>
      <c r="K84" s="569"/>
      <c r="L84" s="6"/>
      <c r="M84" s="6"/>
      <c r="N84" s="132"/>
    </row>
    <row r="85" spans="1:14" x14ac:dyDescent="0.35">
      <c r="A85" s="6"/>
      <c r="B85" s="6"/>
      <c r="C85" s="570"/>
      <c r="D85" s="570"/>
      <c r="E85" s="388"/>
      <c r="F85" s="570"/>
      <c r="G85" s="570"/>
      <c r="H85" s="573"/>
      <c r="I85" s="570"/>
      <c r="J85" s="570"/>
      <c r="K85" s="570"/>
      <c r="L85" s="6"/>
      <c r="M85" s="6"/>
      <c r="N85" s="132"/>
    </row>
    <row r="86" spans="1:14" x14ac:dyDescent="0.35">
      <c r="A86" s="6"/>
      <c r="B86" s="6"/>
      <c r="C86" s="568"/>
      <c r="D86" s="568"/>
      <c r="E86" s="387"/>
      <c r="F86" s="568"/>
      <c r="G86" s="568"/>
      <c r="H86" s="571">
        <f>SUM(I86:K90)</f>
        <v>0</v>
      </c>
      <c r="I86" s="568"/>
      <c r="J86" s="568"/>
      <c r="K86" s="568"/>
      <c r="L86" s="6"/>
      <c r="M86" s="6" t="str">
        <f>IF(OR(AND(NOT(ISBLANK(C86)),OR(COUNTA(D86,G86,I86,J86,K86)&lt;&gt;5,COUNTA(E86:E90)=0)),AND(NOT(ISBLANK(C86)),COUNTIF(E86:E90,"Other")&gt;0,ISBLANK(F86))),"R","G")</f>
        <v>G</v>
      </c>
      <c r="N86" s="132"/>
    </row>
    <row r="87" spans="1:14" x14ac:dyDescent="0.35">
      <c r="A87" s="6"/>
      <c r="B87" s="6"/>
      <c r="C87" s="569"/>
      <c r="D87" s="569"/>
      <c r="E87" s="387"/>
      <c r="F87" s="569"/>
      <c r="G87" s="569"/>
      <c r="H87" s="572"/>
      <c r="I87" s="569"/>
      <c r="J87" s="569"/>
      <c r="K87" s="569"/>
      <c r="L87" s="6"/>
      <c r="M87" s="6"/>
      <c r="N87" s="132"/>
    </row>
    <row r="88" spans="1:14" x14ac:dyDescent="0.35">
      <c r="A88" s="6"/>
      <c r="B88" s="316">
        <v>15</v>
      </c>
      <c r="C88" s="569"/>
      <c r="D88" s="569"/>
      <c r="E88" s="387"/>
      <c r="F88" s="569"/>
      <c r="G88" s="569"/>
      <c r="H88" s="572"/>
      <c r="I88" s="569"/>
      <c r="J88" s="569"/>
      <c r="K88" s="569"/>
      <c r="L88" s="6"/>
      <c r="M88" s="6"/>
      <c r="N88" s="132"/>
    </row>
    <row r="89" spans="1:14" x14ac:dyDescent="0.35">
      <c r="A89" s="6"/>
      <c r="B89" s="6"/>
      <c r="C89" s="569"/>
      <c r="D89" s="569"/>
      <c r="E89" s="387"/>
      <c r="F89" s="569"/>
      <c r="G89" s="569"/>
      <c r="H89" s="572"/>
      <c r="I89" s="569"/>
      <c r="J89" s="569"/>
      <c r="K89" s="569"/>
      <c r="L89" s="6"/>
      <c r="M89" s="6"/>
      <c r="N89" s="132"/>
    </row>
    <row r="90" spans="1:14" x14ac:dyDescent="0.35">
      <c r="A90" s="6"/>
      <c r="B90" s="6"/>
      <c r="C90" s="570"/>
      <c r="D90" s="570"/>
      <c r="E90" s="388"/>
      <c r="F90" s="570"/>
      <c r="G90" s="570"/>
      <c r="H90" s="573"/>
      <c r="I90" s="570"/>
      <c r="J90" s="570"/>
      <c r="K90" s="570"/>
      <c r="L90" s="6"/>
      <c r="M90" s="6"/>
      <c r="N90" s="132"/>
    </row>
    <row r="91" spans="1:14" s="6" customFormat="1" ht="7.4" customHeight="1" x14ac:dyDescent="0.35">
      <c r="N91" s="132"/>
    </row>
    <row r="92" spans="1:14" s="8" customFormat="1" ht="7.4" customHeight="1" x14ac:dyDescent="0.35">
      <c r="N92" s="132"/>
    </row>
  </sheetData>
  <sheetProtection algorithmName="SHA-512" hashValue="KGqYWflPK5srocSbxlwVYYl6bL2vyhTLutvKwWFRwYprroczJVYwxqlMX0N167o3dyNapGNLUg0EmyrKsdM42g==" saltValue="HAtEIpN2JpBSorxw+fbdDQ==" spinCount="100000" sheet="1" objects="1" scenarios="1"/>
  <mergeCells count="123">
    <mergeCell ref="J81:J85"/>
    <mergeCell ref="K81:K85"/>
    <mergeCell ref="C86:C90"/>
    <mergeCell ref="D86:D90"/>
    <mergeCell ref="F86:F90"/>
    <mergeCell ref="G86:G90"/>
    <mergeCell ref="H86:H90"/>
    <mergeCell ref="I86:I90"/>
    <mergeCell ref="J86:J90"/>
    <mergeCell ref="K86:K90"/>
    <mergeCell ref="C81:C85"/>
    <mergeCell ref="D81:D85"/>
    <mergeCell ref="F81:F85"/>
    <mergeCell ref="G81:G85"/>
    <mergeCell ref="H81:H85"/>
    <mergeCell ref="I81:I85"/>
    <mergeCell ref="I76:I80"/>
    <mergeCell ref="J76:J80"/>
    <mergeCell ref="K76:K80"/>
    <mergeCell ref="C71:C75"/>
    <mergeCell ref="D71:D75"/>
    <mergeCell ref="F71:F75"/>
    <mergeCell ref="G71:G75"/>
    <mergeCell ref="H71:H75"/>
    <mergeCell ref="I71:I75"/>
    <mergeCell ref="J71:J75"/>
    <mergeCell ref="K71:K75"/>
    <mergeCell ref="C76:C80"/>
    <mergeCell ref="D76:D80"/>
    <mergeCell ref="F76:F80"/>
    <mergeCell ref="G76:G80"/>
    <mergeCell ref="H76:H80"/>
    <mergeCell ref="J61:J65"/>
    <mergeCell ref="K61:K65"/>
    <mergeCell ref="C66:C70"/>
    <mergeCell ref="D66:D70"/>
    <mergeCell ref="F66:F70"/>
    <mergeCell ref="G66:G70"/>
    <mergeCell ref="H66:H70"/>
    <mergeCell ref="I66:I70"/>
    <mergeCell ref="J66:J70"/>
    <mergeCell ref="K66:K70"/>
    <mergeCell ref="C61:C65"/>
    <mergeCell ref="D61:D65"/>
    <mergeCell ref="F61:F65"/>
    <mergeCell ref="G61:G65"/>
    <mergeCell ref="H61:H65"/>
    <mergeCell ref="I61:I65"/>
    <mergeCell ref="J51:J55"/>
    <mergeCell ref="K51:K55"/>
    <mergeCell ref="C56:C60"/>
    <mergeCell ref="D56:D60"/>
    <mergeCell ref="F56:F60"/>
    <mergeCell ref="G56:G60"/>
    <mergeCell ref="H56:H60"/>
    <mergeCell ref="I56:I60"/>
    <mergeCell ref="J56:J60"/>
    <mergeCell ref="K56:K60"/>
    <mergeCell ref="C51:C55"/>
    <mergeCell ref="D51:D55"/>
    <mergeCell ref="F51:F55"/>
    <mergeCell ref="G51:G55"/>
    <mergeCell ref="H51:H55"/>
    <mergeCell ref="I51:I55"/>
    <mergeCell ref="J41:J45"/>
    <mergeCell ref="K41:K45"/>
    <mergeCell ref="C46:C50"/>
    <mergeCell ref="D46:D50"/>
    <mergeCell ref="F46:F50"/>
    <mergeCell ref="G46:G50"/>
    <mergeCell ref="H46:H50"/>
    <mergeCell ref="I46:I50"/>
    <mergeCell ref="J46:J50"/>
    <mergeCell ref="K46:K50"/>
    <mergeCell ref="C41:C45"/>
    <mergeCell ref="D41:D45"/>
    <mergeCell ref="F41:F45"/>
    <mergeCell ref="G41:G45"/>
    <mergeCell ref="H41:H45"/>
    <mergeCell ref="I41:I45"/>
    <mergeCell ref="C36:C40"/>
    <mergeCell ref="D36:D40"/>
    <mergeCell ref="F36:F40"/>
    <mergeCell ref="G36:G40"/>
    <mergeCell ref="H36:H40"/>
    <mergeCell ref="I36:I40"/>
    <mergeCell ref="J36:J40"/>
    <mergeCell ref="K36:K40"/>
    <mergeCell ref="C31:C35"/>
    <mergeCell ref="D31:D35"/>
    <mergeCell ref="F31:F35"/>
    <mergeCell ref="G31:G35"/>
    <mergeCell ref="H31:H35"/>
    <mergeCell ref="I31:I35"/>
    <mergeCell ref="C26:C30"/>
    <mergeCell ref="D26:D30"/>
    <mergeCell ref="F26:F30"/>
    <mergeCell ref="G26:G30"/>
    <mergeCell ref="H26:H30"/>
    <mergeCell ref="I26:I30"/>
    <mergeCell ref="J26:J30"/>
    <mergeCell ref="K26:K30"/>
    <mergeCell ref="J31:J35"/>
    <mergeCell ref="K31:K35"/>
    <mergeCell ref="K16:K20"/>
    <mergeCell ref="C21:C25"/>
    <mergeCell ref="D21:D25"/>
    <mergeCell ref="F21:F25"/>
    <mergeCell ref="G21:G25"/>
    <mergeCell ref="H21:H25"/>
    <mergeCell ref="I21:I25"/>
    <mergeCell ref="J21:J25"/>
    <mergeCell ref="K21:K25"/>
    <mergeCell ref="B2:C3"/>
    <mergeCell ref="G7:I7"/>
    <mergeCell ref="C16:C20"/>
    <mergeCell ref="D16:D20"/>
    <mergeCell ref="F16:F20"/>
    <mergeCell ref="G16:G20"/>
    <mergeCell ref="H16:H20"/>
    <mergeCell ref="I16:I20"/>
    <mergeCell ref="J16:J20"/>
    <mergeCell ref="D2:H3"/>
  </mergeCells>
  <conditionalFormatting sqref="M1:M1048576">
    <cfRule type="cellIs" dxfId="50" priority="1" operator="equal">
      <formula>"R"</formula>
    </cfRule>
    <cfRule type="cellIs" dxfId="49" priority="2" operator="equal">
      <formula>"G"</formula>
    </cfRule>
  </conditionalFormatting>
  <dataValidations count="4">
    <dataValidation type="textLength" operator="greaterThan" allowBlank="1" showInputMessage="1" showErrorMessage="1" sqref="C16:D16 H26 C21:D21 H31 C26:D26 H36 C31:D31 H41 C36:D36 H46 C41:D41 H51 C46:D46 H56 C51:D51 H61 C56:D56 H66 C61:D61 H71 C66:D66 H76 C71:D71 H81 C76:D76 H86 C81:D81 H16 C86:D86 F86 F81 F76 F71 F66 F61 F56 F51 F46 F41 F36 F31 F26 F21 F16 H21" xr:uid="{0E3509A3-39E4-4263-B061-EFAA796A00F1}">
      <formula1>0</formula1>
    </dataValidation>
    <dataValidation type="list" allowBlank="1" showInputMessage="1" showErrorMessage="1" sqref="E16:E90" xr:uid="{816863CB-6880-46BC-8BDD-9CFC719BCD2E}">
      <formula1>ProductRelatedTo</formula1>
    </dataValidation>
    <dataValidation type="list" operator="greaterThan" allowBlank="1" showInputMessage="1" showErrorMessage="1" sqref="G16:G90" xr:uid="{A7E16CD8-4428-484F-BBBA-4B587A1DE127}">
      <formula1>ClientType</formula1>
    </dataValidation>
    <dataValidation type="decimal" allowBlank="1" showInputMessage="1" showErrorMessage="1" sqref="I16:K90" xr:uid="{F07C16F8-2E27-487D-8FC0-C279421504E3}">
      <formula1>-9.99999999999999E+56</formula1>
      <formula2>9.99999999999999E+60</formula2>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778C-73FC-4536-BC40-71CD301C04DD}">
  <sheetPr codeName="Sheet34"/>
  <dimension ref="A1:I195"/>
  <sheetViews>
    <sheetView topLeftCell="A49" zoomScale="77" workbookViewId="0">
      <selection activeCell="F49" sqref="F49"/>
    </sheetView>
  </sheetViews>
  <sheetFormatPr defaultRowHeight="14.5" x14ac:dyDescent="0.35"/>
  <cols>
    <col min="6" max="6" width="12.81640625" bestFit="1" customWidth="1"/>
    <col min="7" max="7" width="31.1796875" bestFit="1" customWidth="1"/>
  </cols>
  <sheetData>
    <row r="1" spans="1:9" s="382" customFormat="1"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6839</v>
      </c>
      <c r="F1" t="s">
        <v>6840</v>
      </c>
      <c r="G1" t="s">
        <v>6841</v>
      </c>
      <c r="H1">
        <f>'Crypto Products'!C16</f>
        <v>0</v>
      </c>
      <c r="I1" t="str">
        <f>'Crypto Products'!M16</f>
        <v>G</v>
      </c>
    </row>
    <row r="2" spans="1:9" s="382" customFormat="1"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6839</v>
      </c>
      <c r="F2" t="s">
        <v>6842</v>
      </c>
      <c r="G2" t="s">
        <v>6843</v>
      </c>
      <c r="H2">
        <f>'Crypto Products'!C21</f>
        <v>0</v>
      </c>
      <c r="I2" t="str">
        <f>'Crypto Products'!M21</f>
        <v>G</v>
      </c>
    </row>
    <row r="3" spans="1:9" s="382" customFormat="1"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6839</v>
      </c>
      <c r="F3" t="s">
        <v>6844</v>
      </c>
      <c r="G3" t="s">
        <v>6845</v>
      </c>
      <c r="H3">
        <f>'Crypto Products'!C26</f>
        <v>0</v>
      </c>
      <c r="I3" t="str">
        <f>'Crypto Products'!M26</f>
        <v>G</v>
      </c>
    </row>
    <row r="4" spans="1:9" s="382" customFormat="1"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6839</v>
      </c>
      <c r="F4" t="s">
        <v>6846</v>
      </c>
      <c r="G4" t="s">
        <v>6847</v>
      </c>
      <c r="H4">
        <f>'Crypto Products'!C31</f>
        <v>0</v>
      </c>
      <c r="I4" t="str">
        <f>'Crypto Products'!M31</f>
        <v>G</v>
      </c>
    </row>
    <row r="5" spans="1:9" s="382" customFormat="1"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6839</v>
      </c>
      <c r="F5" t="s">
        <v>6848</v>
      </c>
      <c r="G5" t="s">
        <v>6849</v>
      </c>
      <c r="H5">
        <f>'Crypto Products'!C36</f>
        <v>0</v>
      </c>
      <c r="I5" t="str">
        <f>'Crypto Products'!M36</f>
        <v>G</v>
      </c>
    </row>
    <row r="6" spans="1:9" s="382" customFormat="1"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6839</v>
      </c>
      <c r="F6" t="s">
        <v>6850</v>
      </c>
      <c r="G6" t="s">
        <v>6851</v>
      </c>
      <c r="H6">
        <f>'Crypto Products'!C41</f>
        <v>0</v>
      </c>
      <c r="I6" t="str">
        <f>'Crypto Products'!M41</f>
        <v>G</v>
      </c>
    </row>
    <row r="7" spans="1:9" s="382" customFormat="1"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6839</v>
      </c>
      <c r="F7" t="s">
        <v>6852</v>
      </c>
      <c r="G7" t="s">
        <v>6853</v>
      </c>
      <c r="H7">
        <f>'Crypto Products'!C46</f>
        <v>0</v>
      </c>
      <c r="I7" t="str">
        <f>'Crypto Products'!M46</f>
        <v>G</v>
      </c>
    </row>
    <row r="8" spans="1:9" s="382" customFormat="1"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6839</v>
      </c>
      <c r="F8" t="s">
        <v>6854</v>
      </c>
      <c r="G8" t="s">
        <v>6855</v>
      </c>
      <c r="H8">
        <f>'Crypto Products'!C51</f>
        <v>0</v>
      </c>
      <c r="I8" t="str">
        <f>'Crypto Products'!M51</f>
        <v>G</v>
      </c>
    </row>
    <row r="9" spans="1:9" s="382" customFormat="1"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6839</v>
      </c>
      <c r="F9" t="s">
        <v>6856</v>
      </c>
      <c r="G9" t="s">
        <v>6857</v>
      </c>
      <c r="H9">
        <f>'Crypto Products'!C56</f>
        <v>0</v>
      </c>
      <c r="I9" t="str">
        <f>'Crypto Products'!M56</f>
        <v>G</v>
      </c>
    </row>
    <row r="10" spans="1:9" s="382" customFormat="1"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6839</v>
      </c>
      <c r="F10" t="s">
        <v>6858</v>
      </c>
      <c r="G10" t="s">
        <v>6859</v>
      </c>
      <c r="H10">
        <f>'Crypto Products'!C61</f>
        <v>0</v>
      </c>
      <c r="I10" t="str">
        <f>'Crypto Products'!M61</f>
        <v>G</v>
      </c>
    </row>
    <row r="11" spans="1:9" s="382" customFormat="1"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6839</v>
      </c>
      <c r="F11" t="s">
        <v>6860</v>
      </c>
      <c r="G11" t="s">
        <v>6861</v>
      </c>
      <c r="H11">
        <f>'Crypto Products'!C66</f>
        <v>0</v>
      </c>
      <c r="I11" t="str">
        <f>'Crypto Products'!M66</f>
        <v>G</v>
      </c>
    </row>
    <row r="12" spans="1:9" s="382" customFormat="1"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6839</v>
      </c>
      <c r="F12" t="s">
        <v>6862</v>
      </c>
      <c r="G12" t="s">
        <v>6863</v>
      </c>
      <c r="H12">
        <f>'Crypto Products'!C71</f>
        <v>0</v>
      </c>
      <c r="I12" t="str">
        <f>'Crypto Products'!M71</f>
        <v>G</v>
      </c>
    </row>
    <row r="13" spans="1:9" s="382" customFormat="1"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6839</v>
      </c>
      <c r="F13" t="s">
        <v>6864</v>
      </c>
      <c r="G13" t="s">
        <v>6865</v>
      </c>
      <c r="H13">
        <f>'Crypto Products'!C76</f>
        <v>0</v>
      </c>
      <c r="I13" t="str">
        <f>'Crypto Products'!M76</f>
        <v>G</v>
      </c>
    </row>
    <row r="14" spans="1:9" s="382" customFormat="1"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6839</v>
      </c>
      <c r="F14" t="s">
        <v>6866</v>
      </c>
      <c r="G14" t="s">
        <v>6867</v>
      </c>
      <c r="H14">
        <f>'Crypto Products'!C81</f>
        <v>0</v>
      </c>
      <c r="I14" t="str">
        <f>'Crypto Products'!M81</f>
        <v>G</v>
      </c>
    </row>
    <row r="15" spans="1:9" s="382" customFormat="1"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6839</v>
      </c>
      <c r="F15" t="s">
        <v>6868</v>
      </c>
      <c r="G15" t="s">
        <v>6869</v>
      </c>
      <c r="H15">
        <f>'Crypto Products'!C86</f>
        <v>0</v>
      </c>
      <c r="I15" t="str">
        <f>'Crypto Products'!M86</f>
        <v>G</v>
      </c>
    </row>
    <row r="16" spans="1:9" s="382" customFormat="1"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6839</v>
      </c>
      <c r="F16" t="s">
        <v>6870</v>
      </c>
      <c r="G16" t="s">
        <v>6871</v>
      </c>
      <c r="H16">
        <f>'Crypto Products'!D16</f>
        <v>0</v>
      </c>
      <c r="I16"/>
    </row>
    <row r="17" spans="1:9" s="382" customFormat="1"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6839</v>
      </c>
      <c r="F17" t="s">
        <v>6872</v>
      </c>
      <c r="G17" t="s">
        <v>6873</v>
      </c>
      <c r="H17">
        <f>'Crypto Products'!D21</f>
        <v>0</v>
      </c>
      <c r="I17"/>
    </row>
    <row r="18" spans="1:9" s="382" customFormat="1"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6839</v>
      </c>
      <c r="F18" t="s">
        <v>6874</v>
      </c>
      <c r="G18" t="s">
        <v>6875</v>
      </c>
      <c r="H18">
        <f>'Crypto Products'!D26</f>
        <v>0</v>
      </c>
      <c r="I18"/>
    </row>
    <row r="19" spans="1:9" s="382" customFormat="1"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6839</v>
      </c>
      <c r="F19" t="s">
        <v>6876</v>
      </c>
      <c r="G19" t="s">
        <v>6877</v>
      </c>
      <c r="H19">
        <f>'Crypto Products'!D31</f>
        <v>0</v>
      </c>
      <c r="I19"/>
    </row>
    <row r="20" spans="1:9" s="382" customFormat="1"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6839</v>
      </c>
      <c r="F20" t="s">
        <v>6878</v>
      </c>
      <c r="G20" t="s">
        <v>6879</v>
      </c>
      <c r="H20">
        <f>'Crypto Products'!D36</f>
        <v>0</v>
      </c>
      <c r="I20"/>
    </row>
    <row r="21" spans="1:9" s="382" customFormat="1"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6839</v>
      </c>
      <c r="F21" t="s">
        <v>6880</v>
      </c>
      <c r="G21" t="s">
        <v>6881</v>
      </c>
      <c r="H21">
        <f>'Crypto Products'!D41</f>
        <v>0</v>
      </c>
      <c r="I21"/>
    </row>
    <row r="22" spans="1:9" s="382" customFormat="1"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6839</v>
      </c>
      <c r="F22" t="s">
        <v>6882</v>
      </c>
      <c r="G22" t="s">
        <v>6883</v>
      </c>
      <c r="H22">
        <f>'Crypto Products'!D46</f>
        <v>0</v>
      </c>
      <c r="I22"/>
    </row>
    <row r="23" spans="1:9" s="382" customFormat="1"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6839</v>
      </c>
      <c r="F23" t="s">
        <v>6884</v>
      </c>
      <c r="G23" t="s">
        <v>6885</v>
      </c>
      <c r="H23">
        <f>'Crypto Products'!D51</f>
        <v>0</v>
      </c>
      <c r="I23"/>
    </row>
    <row r="24" spans="1:9" s="382" customFormat="1"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6839</v>
      </c>
      <c r="F24" t="s">
        <v>6886</v>
      </c>
      <c r="G24" t="s">
        <v>6887</v>
      </c>
      <c r="H24">
        <f>'Crypto Products'!D56</f>
        <v>0</v>
      </c>
      <c r="I24"/>
    </row>
    <row r="25" spans="1:9" s="382" customFormat="1"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6839</v>
      </c>
      <c r="F25" t="s">
        <v>6888</v>
      </c>
      <c r="G25" t="s">
        <v>6889</v>
      </c>
      <c r="H25">
        <f>'Crypto Products'!D61</f>
        <v>0</v>
      </c>
      <c r="I25"/>
    </row>
    <row r="26" spans="1:9" s="382" customFormat="1"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6839</v>
      </c>
      <c r="F26" t="s">
        <v>6890</v>
      </c>
      <c r="G26" t="s">
        <v>6891</v>
      </c>
      <c r="H26">
        <f>'Crypto Products'!D66</f>
        <v>0</v>
      </c>
      <c r="I26"/>
    </row>
    <row r="27" spans="1:9" s="382" customFormat="1"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6839</v>
      </c>
      <c r="F27" t="s">
        <v>6892</v>
      </c>
      <c r="G27" t="s">
        <v>6893</v>
      </c>
      <c r="H27">
        <f>'Crypto Products'!D71</f>
        <v>0</v>
      </c>
      <c r="I27"/>
    </row>
    <row r="28" spans="1:9" s="382" customFormat="1"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6839</v>
      </c>
      <c r="F28" t="s">
        <v>6894</v>
      </c>
      <c r="G28" t="s">
        <v>6895</v>
      </c>
      <c r="H28">
        <f>'Crypto Products'!D76</f>
        <v>0</v>
      </c>
      <c r="I28"/>
    </row>
    <row r="29" spans="1:9" s="382" customFormat="1"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6839</v>
      </c>
      <c r="F29" t="s">
        <v>6896</v>
      </c>
      <c r="G29" t="s">
        <v>6897</v>
      </c>
      <c r="H29">
        <f>'Crypto Products'!D81</f>
        <v>0</v>
      </c>
      <c r="I29"/>
    </row>
    <row r="30" spans="1:9" s="382" customFormat="1"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6839</v>
      </c>
      <c r="F30" t="s">
        <v>6898</v>
      </c>
      <c r="G30" t="s">
        <v>6899</v>
      </c>
      <c r="H30">
        <f>'Crypto Products'!D86</f>
        <v>0</v>
      </c>
      <c r="I30"/>
    </row>
    <row r="31" spans="1:9" s="382" customFormat="1"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6839</v>
      </c>
      <c r="F31" t="s">
        <v>6900</v>
      </c>
      <c r="G31" t="s">
        <v>6901</v>
      </c>
      <c r="H31">
        <f>'Crypto Products'!E16</f>
        <v>0</v>
      </c>
      <c r="I31"/>
    </row>
    <row r="32" spans="1:9" s="382" customFormat="1"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6839</v>
      </c>
      <c r="F32" t="s">
        <v>6902</v>
      </c>
      <c r="G32" t="s">
        <v>6903</v>
      </c>
      <c r="H32">
        <f>'Crypto Products'!E17</f>
        <v>0</v>
      </c>
      <c r="I32"/>
    </row>
    <row r="33" spans="1:9" s="382" customFormat="1"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6839</v>
      </c>
      <c r="F33" t="s">
        <v>6904</v>
      </c>
      <c r="G33" t="s">
        <v>6905</v>
      </c>
      <c r="H33">
        <f>'Crypto Products'!E18</f>
        <v>0</v>
      </c>
      <c r="I33"/>
    </row>
    <row r="34" spans="1:9" s="382" customFormat="1"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6839</v>
      </c>
      <c r="F34" t="s">
        <v>6906</v>
      </c>
      <c r="G34" t="s">
        <v>6907</v>
      </c>
      <c r="H34">
        <f>'Crypto Products'!E19</f>
        <v>0</v>
      </c>
      <c r="I34"/>
    </row>
    <row r="35" spans="1:9" s="382" customFormat="1"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6839</v>
      </c>
      <c r="F35" t="s">
        <v>6908</v>
      </c>
      <c r="G35" t="s">
        <v>6909</v>
      </c>
      <c r="H35">
        <f>'Crypto Products'!E20</f>
        <v>0</v>
      </c>
      <c r="I35"/>
    </row>
    <row r="36" spans="1:9" s="382" customFormat="1"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6839</v>
      </c>
      <c r="F36" t="s">
        <v>6910</v>
      </c>
      <c r="G36" t="s">
        <v>6911</v>
      </c>
      <c r="H36">
        <f>'Crypto Products'!E21</f>
        <v>0</v>
      </c>
      <c r="I36"/>
    </row>
    <row r="37" spans="1:9" s="382" customFormat="1"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6839</v>
      </c>
      <c r="F37" t="s">
        <v>6912</v>
      </c>
      <c r="G37" t="s">
        <v>6913</v>
      </c>
      <c r="H37">
        <f>'Crypto Products'!E22</f>
        <v>0</v>
      </c>
      <c r="I37"/>
    </row>
    <row r="38" spans="1:9" s="382" customFormat="1"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6839</v>
      </c>
      <c r="F38" t="s">
        <v>6914</v>
      </c>
      <c r="G38" t="s">
        <v>6915</v>
      </c>
      <c r="H38">
        <f>'Crypto Products'!E23</f>
        <v>0</v>
      </c>
      <c r="I38"/>
    </row>
    <row r="39" spans="1:9" s="382" customFormat="1"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6839</v>
      </c>
      <c r="F39" t="s">
        <v>6916</v>
      </c>
      <c r="G39" t="s">
        <v>6917</v>
      </c>
      <c r="H39">
        <f>'Crypto Products'!E24</f>
        <v>0</v>
      </c>
      <c r="I39"/>
    </row>
    <row r="40" spans="1:9" s="382" customFormat="1"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6839</v>
      </c>
      <c r="F40" t="s">
        <v>6918</v>
      </c>
      <c r="G40" t="s">
        <v>6919</v>
      </c>
      <c r="H40">
        <f>'Crypto Products'!E25</f>
        <v>0</v>
      </c>
      <c r="I40"/>
    </row>
    <row r="41" spans="1:9" s="382" customFormat="1"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6839</v>
      </c>
      <c r="F41" t="s">
        <v>6920</v>
      </c>
      <c r="G41" t="s">
        <v>6921</v>
      </c>
      <c r="H41">
        <f>'Crypto Products'!E26</f>
        <v>0</v>
      </c>
      <c r="I41"/>
    </row>
    <row r="42" spans="1:9" s="382" customFormat="1"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6839</v>
      </c>
      <c r="F42" t="s">
        <v>6922</v>
      </c>
      <c r="G42" t="s">
        <v>6923</v>
      </c>
      <c r="H42">
        <f>'Crypto Products'!E27</f>
        <v>0</v>
      </c>
      <c r="I42"/>
    </row>
    <row r="43" spans="1:9" s="382" customFormat="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6839</v>
      </c>
      <c r="F43" t="s">
        <v>6924</v>
      </c>
      <c r="G43" t="s">
        <v>6925</v>
      </c>
      <c r="H43">
        <f>'Crypto Products'!E28</f>
        <v>0</v>
      </c>
      <c r="I43"/>
    </row>
    <row r="44" spans="1:9" s="382" customFormat="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6839</v>
      </c>
      <c r="F44" t="s">
        <v>6926</v>
      </c>
      <c r="G44" t="s">
        <v>6927</v>
      </c>
      <c r="H44">
        <f>'Crypto Products'!E29</f>
        <v>0</v>
      </c>
      <c r="I44"/>
    </row>
    <row r="45" spans="1:9" s="382" customFormat="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6839</v>
      </c>
      <c r="F45" t="s">
        <v>6928</v>
      </c>
      <c r="G45" t="s">
        <v>6929</v>
      </c>
      <c r="H45">
        <f>'Crypto Products'!E30</f>
        <v>0</v>
      </c>
      <c r="I45"/>
    </row>
    <row r="46" spans="1:9" s="382" customFormat="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6839</v>
      </c>
      <c r="F46" t="s">
        <v>6930</v>
      </c>
      <c r="G46" t="s">
        <v>6931</v>
      </c>
      <c r="H46">
        <f>'Crypto Products'!E31</f>
        <v>0</v>
      </c>
      <c r="I46"/>
    </row>
    <row r="47" spans="1:9" s="382" customFormat="1"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6839</v>
      </c>
      <c r="F47" t="s">
        <v>6932</v>
      </c>
      <c r="G47" t="s">
        <v>6933</v>
      </c>
      <c r="H47">
        <f>'Crypto Products'!E32</f>
        <v>0</v>
      </c>
      <c r="I47"/>
    </row>
    <row r="48" spans="1:9" s="382"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6839</v>
      </c>
      <c r="F48" t="s">
        <v>6934</v>
      </c>
      <c r="G48" t="s">
        <v>6935</v>
      </c>
      <c r="H48">
        <f>'Crypto Products'!E33</f>
        <v>0</v>
      </c>
      <c r="I48"/>
    </row>
    <row r="49" spans="1:9" s="382"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6839</v>
      </c>
      <c r="F49" t="s">
        <v>6936</v>
      </c>
      <c r="G49" t="s">
        <v>6937</v>
      </c>
      <c r="H49">
        <f>'Crypto Products'!E34</f>
        <v>0</v>
      </c>
      <c r="I49"/>
    </row>
    <row r="50" spans="1:9" s="382" customFormat="1"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6839</v>
      </c>
      <c r="F50" t="s">
        <v>6938</v>
      </c>
      <c r="G50" t="s">
        <v>6939</v>
      </c>
      <c r="H50">
        <f>'Crypto Products'!E35</f>
        <v>0</v>
      </c>
      <c r="I50"/>
    </row>
    <row r="51" spans="1:9" s="382"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6839</v>
      </c>
      <c r="F51" t="s">
        <v>6940</v>
      </c>
      <c r="G51" t="s">
        <v>6941</v>
      </c>
      <c r="H51">
        <f>'Crypto Products'!E36</f>
        <v>0</v>
      </c>
      <c r="I51"/>
    </row>
    <row r="52" spans="1:9" s="382" customFormat="1"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6839</v>
      </c>
      <c r="F52" t="s">
        <v>6942</v>
      </c>
      <c r="G52" t="s">
        <v>6943</v>
      </c>
      <c r="H52">
        <f>'Crypto Products'!E37</f>
        <v>0</v>
      </c>
      <c r="I52"/>
    </row>
    <row r="53" spans="1:9" s="382" customFormat="1"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6839</v>
      </c>
      <c r="F53" t="s">
        <v>6944</v>
      </c>
      <c r="G53" t="s">
        <v>6945</v>
      </c>
      <c r="H53">
        <f>'Crypto Products'!E38</f>
        <v>0</v>
      </c>
      <c r="I53"/>
    </row>
    <row r="54" spans="1:9" s="382" customFormat="1"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6839</v>
      </c>
      <c r="F54" t="s">
        <v>6946</v>
      </c>
      <c r="G54" t="s">
        <v>6947</v>
      </c>
      <c r="H54">
        <f>'Crypto Products'!E39</f>
        <v>0</v>
      </c>
      <c r="I54"/>
    </row>
    <row r="55" spans="1:9" s="382" customFormat="1"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6839</v>
      </c>
      <c r="F55" t="s">
        <v>6948</v>
      </c>
      <c r="G55" t="s">
        <v>6949</v>
      </c>
      <c r="H55">
        <f>'Crypto Products'!E40</f>
        <v>0</v>
      </c>
      <c r="I55"/>
    </row>
    <row r="56" spans="1:9" s="382" customFormat="1"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6839</v>
      </c>
      <c r="F56" t="s">
        <v>6950</v>
      </c>
      <c r="G56" t="s">
        <v>6951</v>
      </c>
      <c r="H56">
        <f>'Crypto Products'!E41</f>
        <v>0</v>
      </c>
      <c r="I56"/>
    </row>
    <row r="57" spans="1:9" s="382" customFormat="1"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6839</v>
      </c>
      <c r="F57" t="s">
        <v>6952</v>
      </c>
      <c r="G57" t="s">
        <v>6953</v>
      </c>
      <c r="H57">
        <f>'Crypto Products'!E42</f>
        <v>0</v>
      </c>
      <c r="I57"/>
    </row>
    <row r="58" spans="1:9" s="382" customFormat="1"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6839</v>
      </c>
      <c r="F58" t="s">
        <v>6954</v>
      </c>
      <c r="G58" t="s">
        <v>6955</v>
      </c>
      <c r="H58">
        <f>'Crypto Products'!E43</f>
        <v>0</v>
      </c>
      <c r="I58"/>
    </row>
    <row r="59" spans="1:9" s="382" customFormat="1"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6839</v>
      </c>
      <c r="F59" t="s">
        <v>6956</v>
      </c>
      <c r="G59" t="s">
        <v>6957</v>
      </c>
      <c r="H59">
        <f>'Crypto Products'!E44</f>
        <v>0</v>
      </c>
      <c r="I59"/>
    </row>
    <row r="60" spans="1:9" s="382" customFormat="1"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6839</v>
      </c>
      <c r="F60" t="s">
        <v>6958</v>
      </c>
      <c r="G60" t="s">
        <v>6959</v>
      </c>
      <c r="H60">
        <f>'Crypto Products'!E45</f>
        <v>0</v>
      </c>
      <c r="I60"/>
    </row>
    <row r="61" spans="1:9" s="382"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6839</v>
      </c>
      <c r="F61" t="s">
        <v>6960</v>
      </c>
      <c r="G61" t="s">
        <v>6961</v>
      </c>
      <c r="H61">
        <f>'Crypto Products'!E46</f>
        <v>0</v>
      </c>
      <c r="I61"/>
    </row>
    <row r="62" spans="1:9" s="382"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6839</v>
      </c>
      <c r="F62" t="s">
        <v>6962</v>
      </c>
      <c r="G62" t="s">
        <v>6963</v>
      </c>
      <c r="H62">
        <f>'Crypto Products'!E47</f>
        <v>0</v>
      </c>
      <c r="I62"/>
    </row>
    <row r="63" spans="1:9" s="382"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6839</v>
      </c>
      <c r="F63" t="s">
        <v>6964</v>
      </c>
      <c r="G63" t="s">
        <v>6965</v>
      </c>
      <c r="H63">
        <f>'Crypto Products'!E48</f>
        <v>0</v>
      </c>
      <c r="I63"/>
    </row>
    <row r="64" spans="1:9" s="382"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6839</v>
      </c>
      <c r="F64" t="s">
        <v>6966</v>
      </c>
      <c r="G64" t="s">
        <v>6967</v>
      </c>
      <c r="H64">
        <f>'Crypto Products'!E49</f>
        <v>0</v>
      </c>
      <c r="I64"/>
    </row>
    <row r="65" spans="1:9" s="382"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6839</v>
      </c>
      <c r="F65" t="s">
        <v>6968</v>
      </c>
      <c r="G65" t="s">
        <v>6969</v>
      </c>
      <c r="H65">
        <f>'Crypto Products'!E50</f>
        <v>0</v>
      </c>
      <c r="I65"/>
    </row>
    <row r="66" spans="1:9" s="382" customFormat="1"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6839</v>
      </c>
      <c r="F66" t="s">
        <v>6970</v>
      </c>
      <c r="G66" t="s">
        <v>6971</v>
      </c>
      <c r="H66">
        <f>'Crypto Products'!E51</f>
        <v>0</v>
      </c>
      <c r="I66"/>
    </row>
    <row r="67" spans="1:9" s="382" customFormat="1"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6839</v>
      </c>
      <c r="F67" t="s">
        <v>6972</v>
      </c>
      <c r="G67" t="s">
        <v>6973</v>
      </c>
      <c r="H67">
        <f>'Crypto Products'!E52</f>
        <v>0</v>
      </c>
      <c r="I67"/>
    </row>
    <row r="68" spans="1:9" s="382" customFormat="1"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6839</v>
      </c>
      <c r="F68" t="s">
        <v>6974</v>
      </c>
      <c r="G68" t="s">
        <v>6975</v>
      </c>
      <c r="H68">
        <f>'Crypto Products'!E53</f>
        <v>0</v>
      </c>
      <c r="I68"/>
    </row>
    <row r="69" spans="1:9" s="382" customFormat="1"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6839</v>
      </c>
      <c r="F69" t="s">
        <v>6976</v>
      </c>
      <c r="G69" t="s">
        <v>6977</v>
      </c>
      <c r="H69">
        <f>'Crypto Products'!E54</f>
        <v>0</v>
      </c>
      <c r="I69"/>
    </row>
    <row r="70" spans="1:9" s="382" customFormat="1"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6839</v>
      </c>
      <c r="F70" t="s">
        <v>6978</v>
      </c>
      <c r="G70" t="s">
        <v>6979</v>
      </c>
      <c r="H70">
        <f>'Crypto Products'!E55</f>
        <v>0</v>
      </c>
      <c r="I70"/>
    </row>
    <row r="71" spans="1:9" s="382" customFormat="1"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6839</v>
      </c>
      <c r="F71" t="s">
        <v>6980</v>
      </c>
      <c r="G71" t="s">
        <v>6981</v>
      </c>
      <c r="H71">
        <f>'Crypto Products'!E56</f>
        <v>0</v>
      </c>
      <c r="I71"/>
    </row>
    <row r="72" spans="1:9" s="382" customFormat="1"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6839</v>
      </c>
      <c r="F72" t="s">
        <v>6982</v>
      </c>
      <c r="G72" t="s">
        <v>6983</v>
      </c>
      <c r="H72">
        <f>'Crypto Products'!E57</f>
        <v>0</v>
      </c>
      <c r="I72"/>
    </row>
    <row r="73" spans="1:9" s="382" customFormat="1"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6839</v>
      </c>
      <c r="F73" t="s">
        <v>6984</v>
      </c>
      <c r="G73" t="s">
        <v>6985</v>
      </c>
      <c r="H73">
        <f>'Crypto Products'!E58</f>
        <v>0</v>
      </c>
      <c r="I73"/>
    </row>
    <row r="74" spans="1:9" s="382" customFormat="1"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6839</v>
      </c>
      <c r="F74" t="s">
        <v>6986</v>
      </c>
      <c r="G74" t="s">
        <v>6987</v>
      </c>
      <c r="H74">
        <f>'Crypto Products'!E59</f>
        <v>0</v>
      </c>
      <c r="I74"/>
    </row>
    <row r="75" spans="1:9" s="382" customFormat="1"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6839</v>
      </c>
      <c r="F75" t="s">
        <v>6988</v>
      </c>
      <c r="G75" t="s">
        <v>6989</v>
      </c>
      <c r="H75">
        <f>'Crypto Products'!E60</f>
        <v>0</v>
      </c>
      <c r="I75"/>
    </row>
    <row r="76" spans="1:9" s="382" customFormat="1"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6839</v>
      </c>
      <c r="F76" t="s">
        <v>6990</v>
      </c>
      <c r="G76" t="s">
        <v>6991</v>
      </c>
      <c r="H76">
        <f>'Crypto Products'!E61</f>
        <v>0</v>
      </c>
      <c r="I76"/>
    </row>
    <row r="77" spans="1:9" s="382" customFormat="1"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6839</v>
      </c>
      <c r="F77" t="s">
        <v>6992</v>
      </c>
      <c r="G77" t="s">
        <v>6993</v>
      </c>
      <c r="H77">
        <f>'Crypto Products'!E62</f>
        <v>0</v>
      </c>
      <c r="I77"/>
    </row>
    <row r="78" spans="1:9" s="382" customFormat="1"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6839</v>
      </c>
      <c r="F78" t="s">
        <v>6994</v>
      </c>
      <c r="G78" t="s">
        <v>6995</v>
      </c>
      <c r="H78">
        <f>'Crypto Products'!E63</f>
        <v>0</v>
      </c>
      <c r="I78"/>
    </row>
    <row r="79" spans="1:9" s="382" customFormat="1"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6839</v>
      </c>
      <c r="F79" t="s">
        <v>6996</v>
      </c>
      <c r="G79" t="s">
        <v>6997</v>
      </c>
      <c r="H79">
        <f>'Crypto Products'!E64</f>
        <v>0</v>
      </c>
      <c r="I79"/>
    </row>
    <row r="80" spans="1:9" s="382" customFormat="1"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6839</v>
      </c>
      <c r="F80" t="s">
        <v>6998</v>
      </c>
      <c r="G80" t="s">
        <v>6999</v>
      </c>
      <c r="H80">
        <f>'Crypto Products'!E65</f>
        <v>0</v>
      </c>
      <c r="I80"/>
    </row>
    <row r="81" spans="1:9" s="382" customFormat="1"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6839</v>
      </c>
      <c r="F81" t="s">
        <v>7000</v>
      </c>
      <c r="G81" t="s">
        <v>7001</v>
      </c>
      <c r="H81">
        <f>'Crypto Products'!E66</f>
        <v>0</v>
      </c>
      <c r="I81"/>
    </row>
    <row r="82" spans="1:9" s="382" customFormat="1"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6839</v>
      </c>
      <c r="F82" t="s">
        <v>7002</v>
      </c>
      <c r="G82" t="s">
        <v>7003</v>
      </c>
      <c r="H82">
        <f>'Crypto Products'!E67</f>
        <v>0</v>
      </c>
      <c r="I82"/>
    </row>
    <row r="83" spans="1:9" s="382" customFormat="1"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6839</v>
      </c>
      <c r="F83" t="s">
        <v>7004</v>
      </c>
      <c r="G83" t="s">
        <v>7005</v>
      </c>
      <c r="H83">
        <f>'Crypto Products'!E68</f>
        <v>0</v>
      </c>
      <c r="I83"/>
    </row>
    <row r="84" spans="1:9" s="382" customFormat="1"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6839</v>
      </c>
      <c r="F84" t="s">
        <v>7006</v>
      </c>
      <c r="G84" t="s">
        <v>7007</v>
      </c>
      <c r="H84">
        <f>'Crypto Products'!E69</f>
        <v>0</v>
      </c>
      <c r="I84"/>
    </row>
    <row r="85" spans="1:9" s="382" customFormat="1"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6839</v>
      </c>
      <c r="F85" t="s">
        <v>7008</v>
      </c>
      <c r="G85" t="s">
        <v>7009</v>
      </c>
      <c r="H85">
        <f>'Crypto Products'!E70</f>
        <v>0</v>
      </c>
      <c r="I85"/>
    </row>
    <row r="86" spans="1:9" s="382" customFormat="1"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6839</v>
      </c>
      <c r="F86" t="s">
        <v>7010</v>
      </c>
      <c r="G86" t="s">
        <v>7011</v>
      </c>
      <c r="H86">
        <f>'Crypto Products'!E71</f>
        <v>0</v>
      </c>
      <c r="I86"/>
    </row>
    <row r="87" spans="1:9" s="382" customFormat="1"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6839</v>
      </c>
      <c r="F87" t="s">
        <v>7012</v>
      </c>
      <c r="G87" t="s">
        <v>7013</v>
      </c>
      <c r="H87">
        <f>'Crypto Products'!E72</f>
        <v>0</v>
      </c>
      <c r="I87"/>
    </row>
    <row r="88" spans="1:9" s="382" customFormat="1"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6839</v>
      </c>
      <c r="F88" t="s">
        <v>7014</v>
      </c>
      <c r="G88" t="s">
        <v>7015</v>
      </c>
      <c r="H88">
        <f>'Crypto Products'!E73</f>
        <v>0</v>
      </c>
      <c r="I88"/>
    </row>
    <row r="89" spans="1:9" s="382" customFormat="1"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6839</v>
      </c>
      <c r="F89" t="s">
        <v>7016</v>
      </c>
      <c r="G89" t="s">
        <v>7017</v>
      </c>
      <c r="H89">
        <f>'Crypto Products'!E74</f>
        <v>0</v>
      </c>
      <c r="I89"/>
    </row>
    <row r="90" spans="1:9" s="382" customFormat="1"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6839</v>
      </c>
      <c r="F90" t="s">
        <v>7018</v>
      </c>
      <c r="G90" t="s">
        <v>7019</v>
      </c>
      <c r="H90">
        <f>'Crypto Products'!E75</f>
        <v>0</v>
      </c>
      <c r="I90"/>
    </row>
    <row r="91" spans="1:9" s="382" customFormat="1"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6839</v>
      </c>
      <c r="F91" t="s">
        <v>7020</v>
      </c>
      <c r="G91" t="s">
        <v>7021</v>
      </c>
      <c r="H91">
        <f>'Crypto Products'!E76</f>
        <v>0</v>
      </c>
      <c r="I91"/>
    </row>
    <row r="92" spans="1:9" s="382" customFormat="1"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6839</v>
      </c>
      <c r="F92" t="s">
        <v>7022</v>
      </c>
      <c r="G92" t="s">
        <v>7023</v>
      </c>
      <c r="H92">
        <f>'Crypto Products'!E77</f>
        <v>0</v>
      </c>
      <c r="I92"/>
    </row>
    <row r="93" spans="1:9" s="382" customFormat="1"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6839</v>
      </c>
      <c r="F93" t="s">
        <v>7024</v>
      </c>
      <c r="G93" t="s">
        <v>7025</v>
      </c>
      <c r="H93">
        <f>'Crypto Products'!E78</f>
        <v>0</v>
      </c>
      <c r="I93"/>
    </row>
    <row r="94" spans="1:9" s="382" customFormat="1"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6839</v>
      </c>
      <c r="F94" t="s">
        <v>7026</v>
      </c>
      <c r="G94" t="s">
        <v>7027</v>
      </c>
      <c r="H94">
        <f>'Crypto Products'!E79</f>
        <v>0</v>
      </c>
      <c r="I94"/>
    </row>
    <row r="95" spans="1:9" s="382" customFormat="1"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6839</v>
      </c>
      <c r="F95" t="s">
        <v>7028</v>
      </c>
      <c r="G95" t="s">
        <v>7029</v>
      </c>
      <c r="H95">
        <f>'Crypto Products'!E80</f>
        <v>0</v>
      </c>
      <c r="I95"/>
    </row>
    <row r="96" spans="1:9" s="382" customFormat="1"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6839</v>
      </c>
      <c r="F96" t="s">
        <v>7030</v>
      </c>
      <c r="G96" t="s">
        <v>7031</v>
      </c>
      <c r="H96">
        <f>'Crypto Products'!E81</f>
        <v>0</v>
      </c>
      <c r="I96"/>
    </row>
    <row r="97" spans="1:9" s="382" customFormat="1"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6839</v>
      </c>
      <c r="F97" t="s">
        <v>7032</v>
      </c>
      <c r="G97" t="s">
        <v>7033</v>
      </c>
      <c r="H97">
        <f>'Crypto Products'!E82</f>
        <v>0</v>
      </c>
      <c r="I97"/>
    </row>
    <row r="98" spans="1:9" s="382" customFormat="1"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6839</v>
      </c>
      <c r="F98" t="s">
        <v>7034</v>
      </c>
      <c r="G98" t="s">
        <v>7035</v>
      </c>
      <c r="H98">
        <f>'Crypto Products'!E83</f>
        <v>0</v>
      </c>
      <c r="I98"/>
    </row>
    <row r="99" spans="1:9" s="382" customFormat="1"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6839</v>
      </c>
      <c r="F99" t="s">
        <v>7036</v>
      </c>
      <c r="G99" t="s">
        <v>7037</v>
      </c>
      <c r="H99">
        <f>'Crypto Products'!E84</f>
        <v>0</v>
      </c>
      <c r="I99"/>
    </row>
    <row r="100" spans="1:9" s="382" customFormat="1"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6839</v>
      </c>
      <c r="F100" t="s">
        <v>7038</v>
      </c>
      <c r="G100" t="s">
        <v>7039</v>
      </c>
      <c r="H100">
        <f>'Crypto Products'!E85</f>
        <v>0</v>
      </c>
      <c r="I100"/>
    </row>
    <row r="101" spans="1:9" s="382" customFormat="1"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6839</v>
      </c>
      <c r="F101" t="s">
        <v>7040</v>
      </c>
      <c r="G101" t="s">
        <v>7041</v>
      </c>
      <c r="H101">
        <f>'Crypto Products'!E86</f>
        <v>0</v>
      </c>
      <c r="I101"/>
    </row>
    <row r="102" spans="1:9" s="382" customFormat="1"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6839</v>
      </c>
      <c r="F102" t="s">
        <v>7042</v>
      </c>
      <c r="G102" t="s">
        <v>7043</v>
      </c>
      <c r="H102">
        <f>'Crypto Products'!E87</f>
        <v>0</v>
      </c>
      <c r="I102"/>
    </row>
    <row r="103" spans="1:9" s="382" customFormat="1"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6839</v>
      </c>
      <c r="F103" t="s">
        <v>7044</v>
      </c>
      <c r="G103" t="s">
        <v>7045</v>
      </c>
      <c r="H103">
        <f>'Crypto Products'!E88</f>
        <v>0</v>
      </c>
      <c r="I103"/>
    </row>
    <row r="104" spans="1:9" s="382" customFormat="1"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6839</v>
      </c>
      <c r="F104" t="s">
        <v>7046</v>
      </c>
      <c r="G104" t="s">
        <v>7047</v>
      </c>
      <c r="H104">
        <f>'Crypto Products'!E89</f>
        <v>0</v>
      </c>
      <c r="I104"/>
    </row>
    <row r="105" spans="1:9" s="382" customFormat="1"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6839</v>
      </c>
      <c r="F105" t="s">
        <v>7048</v>
      </c>
      <c r="G105" t="s">
        <v>7049</v>
      </c>
      <c r="H105">
        <f>'Crypto Products'!E90</f>
        <v>0</v>
      </c>
      <c r="I105"/>
    </row>
    <row r="106" spans="1:9" s="382" customFormat="1"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6839</v>
      </c>
      <c r="F106" t="s">
        <v>7050</v>
      </c>
      <c r="G106" t="s">
        <v>7051</v>
      </c>
      <c r="H106">
        <f>'Crypto Products'!F16</f>
        <v>0</v>
      </c>
      <c r="I106"/>
    </row>
    <row r="107" spans="1:9" s="382" customFormat="1"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6839</v>
      </c>
      <c r="F107" t="s">
        <v>7052</v>
      </c>
      <c r="G107" t="s">
        <v>7053</v>
      </c>
      <c r="H107">
        <f>'Crypto Products'!F21</f>
        <v>0</v>
      </c>
      <c r="I107"/>
    </row>
    <row r="108" spans="1:9" s="382" customFormat="1"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6839</v>
      </c>
      <c r="F108" t="s">
        <v>7054</v>
      </c>
      <c r="G108" t="s">
        <v>7055</v>
      </c>
      <c r="H108">
        <f>'Crypto Products'!F26</f>
        <v>0</v>
      </c>
      <c r="I108"/>
    </row>
    <row r="109" spans="1:9" s="382" customFormat="1"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6839</v>
      </c>
      <c r="F109" t="s">
        <v>7056</v>
      </c>
      <c r="G109" t="s">
        <v>7057</v>
      </c>
      <c r="H109">
        <f>'Crypto Products'!F31</f>
        <v>0</v>
      </c>
      <c r="I109"/>
    </row>
    <row r="110" spans="1:9" s="382" customFormat="1"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6839</v>
      </c>
      <c r="F110" t="s">
        <v>7058</v>
      </c>
      <c r="G110" t="s">
        <v>7059</v>
      </c>
      <c r="H110">
        <f>'Crypto Products'!F36</f>
        <v>0</v>
      </c>
      <c r="I110"/>
    </row>
    <row r="111" spans="1:9" s="382" customFormat="1"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6839</v>
      </c>
      <c r="F111" t="s">
        <v>7060</v>
      </c>
      <c r="G111" t="s">
        <v>7061</v>
      </c>
      <c r="H111">
        <f>'Crypto Products'!F41</f>
        <v>0</v>
      </c>
      <c r="I111"/>
    </row>
    <row r="112" spans="1:9" s="382" customFormat="1"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6839</v>
      </c>
      <c r="F112" t="s">
        <v>7062</v>
      </c>
      <c r="G112" t="s">
        <v>7063</v>
      </c>
      <c r="H112">
        <f>'Crypto Products'!F46</f>
        <v>0</v>
      </c>
      <c r="I112"/>
    </row>
    <row r="113" spans="1:9" s="382" customFormat="1"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6839</v>
      </c>
      <c r="F113" t="s">
        <v>7064</v>
      </c>
      <c r="G113" t="s">
        <v>7065</v>
      </c>
      <c r="H113">
        <f>'Crypto Products'!F51</f>
        <v>0</v>
      </c>
      <c r="I113"/>
    </row>
    <row r="114" spans="1:9" s="382" customFormat="1"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6839</v>
      </c>
      <c r="F114" t="s">
        <v>7066</v>
      </c>
      <c r="G114" t="s">
        <v>7067</v>
      </c>
      <c r="H114">
        <f>'Crypto Products'!F56</f>
        <v>0</v>
      </c>
      <c r="I114"/>
    </row>
    <row r="115" spans="1:9" s="382" customFormat="1"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6839</v>
      </c>
      <c r="F115" t="s">
        <v>7068</v>
      </c>
      <c r="G115" t="s">
        <v>7069</v>
      </c>
      <c r="H115">
        <f>'Crypto Products'!F61</f>
        <v>0</v>
      </c>
      <c r="I115"/>
    </row>
    <row r="116" spans="1:9" s="382" customFormat="1"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6839</v>
      </c>
      <c r="F116" t="s">
        <v>7070</v>
      </c>
      <c r="G116" t="s">
        <v>7071</v>
      </c>
      <c r="H116">
        <f>'Crypto Products'!F66</f>
        <v>0</v>
      </c>
      <c r="I116"/>
    </row>
    <row r="117" spans="1:9" s="382" customFormat="1"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6839</v>
      </c>
      <c r="F117" t="s">
        <v>7072</v>
      </c>
      <c r="G117" t="s">
        <v>7073</v>
      </c>
      <c r="H117">
        <f>'Crypto Products'!F71</f>
        <v>0</v>
      </c>
      <c r="I117"/>
    </row>
    <row r="118" spans="1:9" s="382" customFormat="1"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6839</v>
      </c>
      <c r="F118" t="s">
        <v>7074</v>
      </c>
      <c r="G118" t="s">
        <v>7075</v>
      </c>
      <c r="H118">
        <f>'Crypto Products'!F76</f>
        <v>0</v>
      </c>
      <c r="I118"/>
    </row>
    <row r="119" spans="1:9" s="382" customFormat="1"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6839</v>
      </c>
      <c r="F119" t="s">
        <v>7076</v>
      </c>
      <c r="G119" t="s">
        <v>7077</v>
      </c>
      <c r="H119">
        <f>'Crypto Products'!F81</f>
        <v>0</v>
      </c>
      <c r="I119"/>
    </row>
    <row r="120" spans="1:9" s="382" customFormat="1"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6839</v>
      </c>
      <c r="F120" t="s">
        <v>7078</v>
      </c>
      <c r="G120" t="s">
        <v>7079</v>
      </c>
      <c r="H120">
        <f>'Crypto Products'!F86</f>
        <v>0</v>
      </c>
      <c r="I120"/>
    </row>
    <row r="121" spans="1:9" s="382" customFormat="1"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6839</v>
      </c>
      <c r="F121" t="s">
        <v>7080</v>
      </c>
      <c r="G121" t="s">
        <v>7081</v>
      </c>
      <c r="H121">
        <f>'Crypto Products'!G16</f>
        <v>0</v>
      </c>
      <c r="I121"/>
    </row>
    <row r="122" spans="1:9" s="382" customFormat="1"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6839</v>
      </c>
      <c r="F122" t="s">
        <v>7082</v>
      </c>
      <c r="G122" t="s">
        <v>7083</v>
      </c>
      <c r="H122">
        <f>'Crypto Products'!G21</f>
        <v>0</v>
      </c>
      <c r="I122"/>
    </row>
    <row r="123" spans="1:9" s="382" customFormat="1"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6839</v>
      </c>
      <c r="F123" t="s">
        <v>7084</v>
      </c>
      <c r="G123" t="s">
        <v>7085</v>
      </c>
      <c r="H123">
        <f>'Crypto Products'!G26</f>
        <v>0</v>
      </c>
      <c r="I123"/>
    </row>
    <row r="124" spans="1:9" s="382" customFormat="1"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6839</v>
      </c>
      <c r="F124" t="s">
        <v>7086</v>
      </c>
      <c r="G124" t="s">
        <v>7087</v>
      </c>
      <c r="H124">
        <f>'Crypto Products'!G31</f>
        <v>0</v>
      </c>
      <c r="I124"/>
    </row>
    <row r="125" spans="1:9" s="382" customFormat="1"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6839</v>
      </c>
      <c r="F125" t="s">
        <v>7088</v>
      </c>
      <c r="G125" t="s">
        <v>7089</v>
      </c>
      <c r="H125">
        <f>'Crypto Products'!G36</f>
        <v>0</v>
      </c>
      <c r="I125"/>
    </row>
    <row r="126" spans="1:9" s="382" customFormat="1"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6839</v>
      </c>
      <c r="F126" t="s">
        <v>7090</v>
      </c>
      <c r="G126" t="s">
        <v>7091</v>
      </c>
      <c r="H126">
        <f>'Crypto Products'!G41</f>
        <v>0</v>
      </c>
      <c r="I126"/>
    </row>
    <row r="127" spans="1:9" s="382" customFormat="1" x14ac:dyDescent="0.35">
      <c r="A127" t="str">
        <f>IF(CoverSheet!$C$9="Annual Return","AR",IF(CoverSheet!$C$9="Interim Return","IR",IF(CoverSheet!$C$9="Audited Annual Return","AAR","")))</f>
        <v/>
      </c>
      <c r="B127" t="str">
        <f>CoverSheet!$G$7</f>
        <v>v:25-03-c</v>
      </c>
      <c r="C127" t="str">
        <f>IF(CoverSheet!$C$29=3,"Q1",IF(CoverSheet!$C$29=6,"Q2",IF(CoverSheet!$C$29=9,"Q3",IF(AND(CoverSheet!$C$29=12,A127="AR"),"Q4","Q4A"))))</f>
        <v>Q4A</v>
      </c>
      <c r="D127" t="str">
        <f>CoverSheet!$C$15</f>
        <v/>
      </c>
      <c r="E127" t="s">
        <v>6839</v>
      </c>
      <c r="F127" t="s">
        <v>7092</v>
      </c>
      <c r="G127" t="s">
        <v>7093</v>
      </c>
      <c r="H127">
        <f>'Crypto Products'!G46</f>
        <v>0</v>
      </c>
      <c r="I127"/>
    </row>
    <row r="128" spans="1:9" s="382" customFormat="1" x14ac:dyDescent="0.35">
      <c r="A128" t="str">
        <f>IF(CoverSheet!$C$9="Annual Return","AR",IF(CoverSheet!$C$9="Interim Return","IR",IF(CoverSheet!$C$9="Audited Annual Return","AAR","")))</f>
        <v/>
      </c>
      <c r="B128" t="str">
        <f>CoverSheet!$G$7</f>
        <v>v:25-03-c</v>
      </c>
      <c r="C128" t="str">
        <f>IF(CoverSheet!$C$29=3,"Q1",IF(CoverSheet!$C$29=6,"Q2",IF(CoverSheet!$C$29=9,"Q3",IF(AND(CoverSheet!$C$29=12,A128="AR"),"Q4","Q4A"))))</f>
        <v>Q4A</v>
      </c>
      <c r="D128" t="str">
        <f>CoverSheet!$C$15</f>
        <v/>
      </c>
      <c r="E128" t="s">
        <v>6839</v>
      </c>
      <c r="F128" t="s">
        <v>7094</v>
      </c>
      <c r="G128" t="s">
        <v>7095</v>
      </c>
      <c r="H128">
        <f>'Crypto Products'!G51</f>
        <v>0</v>
      </c>
      <c r="I128"/>
    </row>
    <row r="129" spans="1:9" s="382" customFormat="1" x14ac:dyDescent="0.35">
      <c r="A129" t="str">
        <f>IF(CoverSheet!$C$9="Annual Return","AR",IF(CoverSheet!$C$9="Interim Return","IR",IF(CoverSheet!$C$9="Audited Annual Return","AAR","")))</f>
        <v/>
      </c>
      <c r="B129" t="str">
        <f>CoverSheet!$G$7</f>
        <v>v:25-03-c</v>
      </c>
      <c r="C129" t="str">
        <f>IF(CoverSheet!$C$29=3,"Q1",IF(CoverSheet!$C$29=6,"Q2",IF(CoverSheet!$C$29=9,"Q3",IF(AND(CoverSheet!$C$29=12,A129="AR"),"Q4","Q4A"))))</f>
        <v>Q4A</v>
      </c>
      <c r="D129" t="str">
        <f>CoverSheet!$C$15</f>
        <v/>
      </c>
      <c r="E129" t="s">
        <v>6839</v>
      </c>
      <c r="F129" t="s">
        <v>7096</v>
      </c>
      <c r="G129" t="s">
        <v>7097</v>
      </c>
      <c r="H129">
        <f>'Crypto Products'!G56</f>
        <v>0</v>
      </c>
      <c r="I129"/>
    </row>
    <row r="130" spans="1:9" s="382" customFormat="1" x14ac:dyDescent="0.35">
      <c r="A130" t="str">
        <f>IF(CoverSheet!$C$9="Annual Return","AR",IF(CoverSheet!$C$9="Interim Return","IR",IF(CoverSheet!$C$9="Audited Annual Return","AAR","")))</f>
        <v/>
      </c>
      <c r="B130" t="str">
        <f>CoverSheet!$G$7</f>
        <v>v:25-03-c</v>
      </c>
      <c r="C130" t="str">
        <f>IF(CoverSheet!$C$29=3,"Q1",IF(CoverSheet!$C$29=6,"Q2",IF(CoverSheet!$C$29=9,"Q3",IF(AND(CoverSheet!$C$29=12,A130="AR"),"Q4","Q4A"))))</f>
        <v>Q4A</v>
      </c>
      <c r="D130" t="str">
        <f>CoverSheet!$C$15</f>
        <v/>
      </c>
      <c r="E130" t="s">
        <v>6839</v>
      </c>
      <c r="F130" t="s">
        <v>7098</v>
      </c>
      <c r="G130" t="s">
        <v>7099</v>
      </c>
      <c r="H130">
        <f>'Crypto Products'!G61</f>
        <v>0</v>
      </c>
      <c r="I130"/>
    </row>
    <row r="131" spans="1:9" s="382" customFormat="1" x14ac:dyDescent="0.35">
      <c r="A131" t="str">
        <f>IF(CoverSheet!$C$9="Annual Return","AR",IF(CoverSheet!$C$9="Interim Return","IR",IF(CoverSheet!$C$9="Audited Annual Return","AAR","")))</f>
        <v/>
      </c>
      <c r="B131" t="str">
        <f>CoverSheet!$G$7</f>
        <v>v:25-03-c</v>
      </c>
      <c r="C131" t="str">
        <f>IF(CoverSheet!$C$29=3,"Q1",IF(CoverSheet!$C$29=6,"Q2",IF(CoverSheet!$C$29=9,"Q3",IF(AND(CoverSheet!$C$29=12,A131="AR"),"Q4","Q4A"))))</f>
        <v>Q4A</v>
      </c>
      <c r="D131" t="str">
        <f>CoverSheet!$C$15</f>
        <v/>
      </c>
      <c r="E131" t="s">
        <v>6839</v>
      </c>
      <c r="F131" t="s">
        <v>7100</v>
      </c>
      <c r="G131" t="s">
        <v>7101</v>
      </c>
      <c r="H131">
        <f>'Crypto Products'!G66</f>
        <v>0</v>
      </c>
      <c r="I131"/>
    </row>
    <row r="132" spans="1:9" s="382" customFormat="1" x14ac:dyDescent="0.35">
      <c r="A132" t="str">
        <f>IF(CoverSheet!$C$9="Annual Return","AR",IF(CoverSheet!$C$9="Interim Return","IR",IF(CoverSheet!$C$9="Audited Annual Return","AAR","")))</f>
        <v/>
      </c>
      <c r="B132" t="str">
        <f>CoverSheet!$G$7</f>
        <v>v:25-03-c</v>
      </c>
      <c r="C132" t="str">
        <f>IF(CoverSheet!$C$29=3,"Q1",IF(CoverSheet!$C$29=6,"Q2",IF(CoverSheet!$C$29=9,"Q3",IF(AND(CoverSheet!$C$29=12,A132="AR"),"Q4","Q4A"))))</f>
        <v>Q4A</v>
      </c>
      <c r="D132" t="str">
        <f>CoverSheet!$C$15</f>
        <v/>
      </c>
      <c r="E132" t="s">
        <v>6839</v>
      </c>
      <c r="F132" t="s">
        <v>7102</v>
      </c>
      <c r="G132" t="s">
        <v>7103</v>
      </c>
      <c r="H132">
        <f>'Crypto Products'!G71</f>
        <v>0</v>
      </c>
      <c r="I132"/>
    </row>
    <row r="133" spans="1:9" s="382" customFormat="1" x14ac:dyDescent="0.35">
      <c r="A133" t="str">
        <f>IF(CoverSheet!$C$9="Annual Return","AR",IF(CoverSheet!$C$9="Interim Return","IR",IF(CoverSheet!$C$9="Audited Annual Return","AAR","")))</f>
        <v/>
      </c>
      <c r="B133" t="str">
        <f>CoverSheet!$G$7</f>
        <v>v:25-03-c</v>
      </c>
      <c r="C133" t="str">
        <f>IF(CoverSheet!$C$29=3,"Q1",IF(CoverSheet!$C$29=6,"Q2",IF(CoverSheet!$C$29=9,"Q3",IF(AND(CoverSheet!$C$29=12,A133="AR"),"Q4","Q4A"))))</f>
        <v>Q4A</v>
      </c>
      <c r="D133" t="str">
        <f>CoverSheet!$C$15</f>
        <v/>
      </c>
      <c r="E133" t="s">
        <v>6839</v>
      </c>
      <c r="F133" t="s">
        <v>7104</v>
      </c>
      <c r="G133" t="s">
        <v>7105</v>
      </c>
      <c r="H133">
        <f>'Crypto Products'!G76</f>
        <v>0</v>
      </c>
      <c r="I133"/>
    </row>
    <row r="134" spans="1:9" s="382" customFormat="1" x14ac:dyDescent="0.35">
      <c r="A134" t="str">
        <f>IF(CoverSheet!$C$9="Annual Return","AR",IF(CoverSheet!$C$9="Interim Return","IR",IF(CoverSheet!$C$9="Audited Annual Return","AAR","")))</f>
        <v/>
      </c>
      <c r="B134" t="str">
        <f>CoverSheet!$G$7</f>
        <v>v:25-03-c</v>
      </c>
      <c r="C134" t="str">
        <f>IF(CoverSheet!$C$29=3,"Q1",IF(CoverSheet!$C$29=6,"Q2",IF(CoverSheet!$C$29=9,"Q3",IF(AND(CoverSheet!$C$29=12,A134="AR"),"Q4","Q4A"))))</f>
        <v>Q4A</v>
      </c>
      <c r="D134" t="str">
        <f>CoverSheet!$C$15</f>
        <v/>
      </c>
      <c r="E134" t="s">
        <v>6839</v>
      </c>
      <c r="F134" t="s">
        <v>7106</v>
      </c>
      <c r="G134" t="s">
        <v>7107</v>
      </c>
      <c r="H134">
        <f>'Crypto Products'!G81</f>
        <v>0</v>
      </c>
      <c r="I134"/>
    </row>
    <row r="135" spans="1:9" s="382" customFormat="1" x14ac:dyDescent="0.35">
      <c r="A135" t="str">
        <f>IF(CoverSheet!$C$9="Annual Return","AR",IF(CoverSheet!$C$9="Interim Return","IR",IF(CoverSheet!$C$9="Audited Annual Return","AAR","")))</f>
        <v/>
      </c>
      <c r="B135" t="str">
        <f>CoverSheet!$G$7</f>
        <v>v:25-03-c</v>
      </c>
      <c r="C135" t="str">
        <f>IF(CoverSheet!$C$29=3,"Q1",IF(CoverSheet!$C$29=6,"Q2",IF(CoverSheet!$C$29=9,"Q3",IF(AND(CoverSheet!$C$29=12,A135="AR"),"Q4","Q4A"))))</f>
        <v>Q4A</v>
      </c>
      <c r="D135" t="str">
        <f>CoverSheet!$C$15</f>
        <v/>
      </c>
      <c r="E135" t="s">
        <v>6839</v>
      </c>
      <c r="F135" t="s">
        <v>7108</v>
      </c>
      <c r="G135" t="s">
        <v>7109</v>
      </c>
      <c r="H135">
        <f>'Crypto Products'!G86</f>
        <v>0</v>
      </c>
      <c r="I135"/>
    </row>
    <row r="136" spans="1:9" s="382" customFormat="1" x14ac:dyDescent="0.35">
      <c r="A136" t="str">
        <f>IF(CoverSheet!$C$9="Annual Return","AR",IF(CoverSheet!$C$9="Interim Return","IR",IF(CoverSheet!$C$9="Audited Annual Return","AAR","")))</f>
        <v/>
      </c>
      <c r="B136" t="str">
        <f>CoverSheet!$G$7</f>
        <v>v:25-03-c</v>
      </c>
      <c r="C136" t="str">
        <f>IF(CoverSheet!$C$29=3,"Q1",IF(CoverSheet!$C$29=6,"Q2",IF(CoverSheet!$C$29=9,"Q3",IF(AND(CoverSheet!$C$29=12,A136="AR"),"Q4","Q4A"))))</f>
        <v>Q4A</v>
      </c>
      <c r="D136" t="str">
        <f>CoverSheet!$C$15</f>
        <v/>
      </c>
      <c r="E136" t="s">
        <v>6839</v>
      </c>
      <c r="F136" t="s">
        <v>7110</v>
      </c>
      <c r="G136" t="s">
        <v>7111</v>
      </c>
      <c r="H136">
        <f>'Crypto Products'!H16</f>
        <v>0</v>
      </c>
      <c r="I136"/>
    </row>
    <row r="137" spans="1:9" s="382" customFormat="1" x14ac:dyDescent="0.35">
      <c r="A137" t="str">
        <f>IF(CoverSheet!$C$9="Annual Return","AR",IF(CoverSheet!$C$9="Interim Return","IR",IF(CoverSheet!$C$9="Audited Annual Return","AAR","")))</f>
        <v/>
      </c>
      <c r="B137" t="str">
        <f>CoverSheet!$G$7</f>
        <v>v:25-03-c</v>
      </c>
      <c r="C137" t="str">
        <f>IF(CoverSheet!$C$29=3,"Q1",IF(CoverSheet!$C$29=6,"Q2",IF(CoverSheet!$C$29=9,"Q3",IF(AND(CoverSheet!$C$29=12,A137="AR"),"Q4","Q4A"))))</f>
        <v>Q4A</v>
      </c>
      <c r="D137" t="str">
        <f>CoverSheet!$C$15</f>
        <v/>
      </c>
      <c r="E137" t="s">
        <v>6839</v>
      </c>
      <c r="F137" t="s">
        <v>7112</v>
      </c>
      <c r="G137" t="s">
        <v>7113</v>
      </c>
      <c r="H137">
        <f>'Crypto Products'!H21</f>
        <v>0</v>
      </c>
      <c r="I137"/>
    </row>
    <row r="138" spans="1:9" s="382" customFormat="1" x14ac:dyDescent="0.35">
      <c r="A138" t="str">
        <f>IF(CoverSheet!$C$9="Annual Return","AR",IF(CoverSheet!$C$9="Interim Return","IR",IF(CoverSheet!$C$9="Audited Annual Return","AAR","")))</f>
        <v/>
      </c>
      <c r="B138" t="str">
        <f>CoverSheet!$G$7</f>
        <v>v:25-03-c</v>
      </c>
      <c r="C138" t="str">
        <f>IF(CoverSheet!$C$29=3,"Q1",IF(CoverSheet!$C$29=6,"Q2",IF(CoverSheet!$C$29=9,"Q3",IF(AND(CoverSheet!$C$29=12,A138="AR"),"Q4","Q4A"))))</f>
        <v>Q4A</v>
      </c>
      <c r="D138" t="str">
        <f>CoverSheet!$C$15</f>
        <v/>
      </c>
      <c r="E138" t="s">
        <v>6839</v>
      </c>
      <c r="F138" t="s">
        <v>7114</v>
      </c>
      <c r="G138" t="s">
        <v>7115</v>
      </c>
      <c r="H138">
        <f>'Crypto Products'!H26</f>
        <v>0</v>
      </c>
      <c r="I138"/>
    </row>
    <row r="139" spans="1:9" s="382" customFormat="1" x14ac:dyDescent="0.35">
      <c r="A139" t="str">
        <f>IF(CoverSheet!$C$9="Annual Return","AR",IF(CoverSheet!$C$9="Interim Return","IR",IF(CoverSheet!$C$9="Audited Annual Return","AAR","")))</f>
        <v/>
      </c>
      <c r="B139" t="str">
        <f>CoverSheet!$G$7</f>
        <v>v:25-03-c</v>
      </c>
      <c r="C139" t="str">
        <f>IF(CoverSheet!$C$29=3,"Q1",IF(CoverSheet!$C$29=6,"Q2",IF(CoverSheet!$C$29=9,"Q3",IF(AND(CoverSheet!$C$29=12,A139="AR"),"Q4","Q4A"))))</f>
        <v>Q4A</v>
      </c>
      <c r="D139" t="str">
        <f>CoverSheet!$C$15</f>
        <v/>
      </c>
      <c r="E139" t="s">
        <v>6839</v>
      </c>
      <c r="F139" t="s">
        <v>7116</v>
      </c>
      <c r="G139" t="s">
        <v>7117</v>
      </c>
      <c r="H139">
        <f>'Crypto Products'!H31</f>
        <v>0</v>
      </c>
      <c r="I139"/>
    </row>
    <row r="140" spans="1:9" s="382" customFormat="1" x14ac:dyDescent="0.35">
      <c r="A140" t="str">
        <f>IF(CoverSheet!$C$9="Annual Return","AR",IF(CoverSheet!$C$9="Interim Return","IR",IF(CoverSheet!$C$9="Audited Annual Return","AAR","")))</f>
        <v/>
      </c>
      <c r="B140" t="str">
        <f>CoverSheet!$G$7</f>
        <v>v:25-03-c</v>
      </c>
      <c r="C140" t="str">
        <f>IF(CoverSheet!$C$29=3,"Q1",IF(CoverSheet!$C$29=6,"Q2",IF(CoverSheet!$C$29=9,"Q3",IF(AND(CoverSheet!$C$29=12,A140="AR"),"Q4","Q4A"))))</f>
        <v>Q4A</v>
      </c>
      <c r="D140" t="str">
        <f>CoverSheet!$C$15</f>
        <v/>
      </c>
      <c r="E140" t="s">
        <v>6839</v>
      </c>
      <c r="F140" t="s">
        <v>7118</v>
      </c>
      <c r="G140" t="s">
        <v>7119</v>
      </c>
      <c r="H140">
        <f>'Crypto Products'!H36</f>
        <v>0</v>
      </c>
      <c r="I140"/>
    </row>
    <row r="141" spans="1:9" s="382" customFormat="1" x14ac:dyDescent="0.35">
      <c r="A141" t="str">
        <f>IF(CoverSheet!$C$9="Annual Return","AR",IF(CoverSheet!$C$9="Interim Return","IR",IF(CoverSheet!$C$9="Audited Annual Return","AAR","")))</f>
        <v/>
      </c>
      <c r="B141" t="str">
        <f>CoverSheet!$G$7</f>
        <v>v:25-03-c</v>
      </c>
      <c r="C141" t="str">
        <f>IF(CoverSheet!$C$29=3,"Q1",IF(CoverSheet!$C$29=6,"Q2",IF(CoverSheet!$C$29=9,"Q3",IF(AND(CoverSheet!$C$29=12,A141="AR"),"Q4","Q4A"))))</f>
        <v>Q4A</v>
      </c>
      <c r="D141" t="str">
        <f>CoverSheet!$C$15</f>
        <v/>
      </c>
      <c r="E141" t="s">
        <v>6839</v>
      </c>
      <c r="F141" t="s">
        <v>7120</v>
      </c>
      <c r="G141" t="s">
        <v>7121</v>
      </c>
      <c r="H141">
        <f>'Crypto Products'!H41</f>
        <v>0</v>
      </c>
      <c r="I141"/>
    </row>
    <row r="142" spans="1:9" s="382" customFormat="1" x14ac:dyDescent="0.35">
      <c r="A142" t="str">
        <f>IF(CoverSheet!$C$9="Annual Return","AR",IF(CoverSheet!$C$9="Interim Return","IR",IF(CoverSheet!$C$9="Audited Annual Return","AAR","")))</f>
        <v/>
      </c>
      <c r="B142" t="str">
        <f>CoverSheet!$G$7</f>
        <v>v:25-03-c</v>
      </c>
      <c r="C142" t="str">
        <f>IF(CoverSheet!$C$29=3,"Q1",IF(CoverSheet!$C$29=6,"Q2",IF(CoverSheet!$C$29=9,"Q3",IF(AND(CoverSheet!$C$29=12,A142="AR"),"Q4","Q4A"))))</f>
        <v>Q4A</v>
      </c>
      <c r="D142" t="str">
        <f>CoverSheet!$C$15</f>
        <v/>
      </c>
      <c r="E142" t="s">
        <v>6839</v>
      </c>
      <c r="F142" t="s">
        <v>7122</v>
      </c>
      <c r="G142" t="s">
        <v>7123</v>
      </c>
      <c r="H142">
        <f>'Crypto Products'!H46</f>
        <v>0</v>
      </c>
      <c r="I142"/>
    </row>
    <row r="143" spans="1:9" s="382" customFormat="1" x14ac:dyDescent="0.35">
      <c r="A143" t="str">
        <f>IF(CoverSheet!$C$9="Annual Return","AR",IF(CoverSheet!$C$9="Interim Return","IR",IF(CoverSheet!$C$9="Audited Annual Return","AAR","")))</f>
        <v/>
      </c>
      <c r="B143" t="str">
        <f>CoverSheet!$G$7</f>
        <v>v:25-03-c</v>
      </c>
      <c r="C143" t="str">
        <f>IF(CoverSheet!$C$29=3,"Q1",IF(CoverSheet!$C$29=6,"Q2",IF(CoverSheet!$C$29=9,"Q3",IF(AND(CoverSheet!$C$29=12,A143="AR"),"Q4","Q4A"))))</f>
        <v>Q4A</v>
      </c>
      <c r="D143" t="str">
        <f>CoverSheet!$C$15</f>
        <v/>
      </c>
      <c r="E143" t="s">
        <v>6839</v>
      </c>
      <c r="F143" t="s">
        <v>7124</v>
      </c>
      <c r="G143" t="s">
        <v>7125</v>
      </c>
      <c r="H143">
        <f>'Crypto Products'!H51</f>
        <v>0</v>
      </c>
      <c r="I143"/>
    </row>
    <row r="144" spans="1:9" s="382" customFormat="1" x14ac:dyDescent="0.35">
      <c r="A144" t="str">
        <f>IF(CoverSheet!$C$9="Annual Return","AR",IF(CoverSheet!$C$9="Interim Return","IR",IF(CoverSheet!$C$9="Audited Annual Return","AAR","")))</f>
        <v/>
      </c>
      <c r="B144" t="str">
        <f>CoverSheet!$G$7</f>
        <v>v:25-03-c</v>
      </c>
      <c r="C144" t="str">
        <f>IF(CoverSheet!$C$29=3,"Q1",IF(CoverSheet!$C$29=6,"Q2",IF(CoverSheet!$C$29=9,"Q3",IF(AND(CoverSheet!$C$29=12,A144="AR"),"Q4","Q4A"))))</f>
        <v>Q4A</v>
      </c>
      <c r="D144" t="str">
        <f>CoverSheet!$C$15</f>
        <v/>
      </c>
      <c r="E144" t="s">
        <v>6839</v>
      </c>
      <c r="F144" t="s">
        <v>7126</v>
      </c>
      <c r="G144" t="s">
        <v>7127</v>
      </c>
      <c r="H144">
        <f>'Crypto Products'!H56</f>
        <v>0</v>
      </c>
      <c r="I144"/>
    </row>
    <row r="145" spans="1:9" s="382" customFormat="1" x14ac:dyDescent="0.35">
      <c r="A145" t="str">
        <f>IF(CoverSheet!$C$9="Annual Return","AR",IF(CoverSheet!$C$9="Interim Return","IR",IF(CoverSheet!$C$9="Audited Annual Return","AAR","")))</f>
        <v/>
      </c>
      <c r="B145" t="str">
        <f>CoverSheet!$G$7</f>
        <v>v:25-03-c</v>
      </c>
      <c r="C145" t="str">
        <f>IF(CoverSheet!$C$29=3,"Q1",IF(CoverSheet!$C$29=6,"Q2",IF(CoverSheet!$C$29=9,"Q3",IF(AND(CoverSheet!$C$29=12,A145="AR"),"Q4","Q4A"))))</f>
        <v>Q4A</v>
      </c>
      <c r="D145" t="str">
        <f>CoverSheet!$C$15</f>
        <v/>
      </c>
      <c r="E145" t="s">
        <v>6839</v>
      </c>
      <c r="F145" t="s">
        <v>7128</v>
      </c>
      <c r="G145" t="s">
        <v>7129</v>
      </c>
      <c r="H145">
        <f>'Crypto Products'!H61</f>
        <v>0</v>
      </c>
      <c r="I145"/>
    </row>
    <row r="146" spans="1:9" s="382" customFormat="1" x14ac:dyDescent="0.35">
      <c r="A146" t="str">
        <f>IF(CoverSheet!$C$9="Annual Return","AR",IF(CoverSheet!$C$9="Interim Return","IR",IF(CoverSheet!$C$9="Audited Annual Return","AAR","")))</f>
        <v/>
      </c>
      <c r="B146" t="str">
        <f>CoverSheet!$G$7</f>
        <v>v:25-03-c</v>
      </c>
      <c r="C146" t="str">
        <f>IF(CoverSheet!$C$29=3,"Q1",IF(CoverSheet!$C$29=6,"Q2",IF(CoverSheet!$C$29=9,"Q3",IF(AND(CoverSheet!$C$29=12,A146="AR"),"Q4","Q4A"))))</f>
        <v>Q4A</v>
      </c>
      <c r="D146" t="str">
        <f>CoverSheet!$C$15</f>
        <v/>
      </c>
      <c r="E146" t="s">
        <v>6839</v>
      </c>
      <c r="F146" t="s">
        <v>7130</v>
      </c>
      <c r="G146" t="s">
        <v>7131</v>
      </c>
      <c r="H146">
        <f>'Crypto Products'!H66</f>
        <v>0</v>
      </c>
      <c r="I146"/>
    </row>
    <row r="147" spans="1:9" s="382" customFormat="1" x14ac:dyDescent="0.35">
      <c r="A147" t="str">
        <f>IF(CoverSheet!$C$9="Annual Return","AR",IF(CoverSheet!$C$9="Interim Return","IR",IF(CoverSheet!$C$9="Audited Annual Return","AAR","")))</f>
        <v/>
      </c>
      <c r="B147" t="str">
        <f>CoverSheet!$G$7</f>
        <v>v:25-03-c</v>
      </c>
      <c r="C147" t="str">
        <f>IF(CoverSheet!$C$29=3,"Q1",IF(CoverSheet!$C$29=6,"Q2",IF(CoverSheet!$C$29=9,"Q3",IF(AND(CoverSheet!$C$29=12,A147="AR"),"Q4","Q4A"))))</f>
        <v>Q4A</v>
      </c>
      <c r="D147" t="str">
        <f>CoverSheet!$C$15</f>
        <v/>
      </c>
      <c r="E147" t="s">
        <v>6839</v>
      </c>
      <c r="F147" t="s">
        <v>7132</v>
      </c>
      <c r="G147" t="s">
        <v>7133</v>
      </c>
      <c r="H147">
        <f>'Crypto Products'!H71</f>
        <v>0</v>
      </c>
      <c r="I147"/>
    </row>
    <row r="148" spans="1:9" s="382" customFormat="1" x14ac:dyDescent="0.35">
      <c r="A148" t="str">
        <f>IF(CoverSheet!$C$9="Annual Return","AR",IF(CoverSheet!$C$9="Interim Return","IR",IF(CoverSheet!$C$9="Audited Annual Return","AAR","")))</f>
        <v/>
      </c>
      <c r="B148" t="str">
        <f>CoverSheet!$G$7</f>
        <v>v:25-03-c</v>
      </c>
      <c r="C148" t="str">
        <f>IF(CoverSheet!$C$29=3,"Q1",IF(CoverSheet!$C$29=6,"Q2",IF(CoverSheet!$C$29=9,"Q3",IF(AND(CoverSheet!$C$29=12,A148="AR"),"Q4","Q4A"))))</f>
        <v>Q4A</v>
      </c>
      <c r="D148" t="str">
        <f>CoverSheet!$C$15</f>
        <v/>
      </c>
      <c r="E148" t="s">
        <v>6839</v>
      </c>
      <c r="F148" t="s">
        <v>7134</v>
      </c>
      <c r="G148" t="s">
        <v>7135</v>
      </c>
      <c r="H148">
        <f>'Crypto Products'!H76</f>
        <v>0</v>
      </c>
      <c r="I148"/>
    </row>
    <row r="149" spans="1:9" s="382" customFormat="1" x14ac:dyDescent="0.35">
      <c r="A149" t="str">
        <f>IF(CoverSheet!$C$9="Annual Return","AR",IF(CoverSheet!$C$9="Interim Return","IR",IF(CoverSheet!$C$9="Audited Annual Return","AAR","")))</f>
        <v/>
      </c>
      <c r="B149" t="str">
        <f>CoverSheet!$G$7</f>
        <v>v:25-03-c</v>
      </c>
      <c r="C149" t="str">
        <f>IF(CoverSheet!$C$29=3,"Q1",IF(CoverSheet!$C$29=6,"Q2",IF(CoverSheet!$C$29=9,"Q3",IF(AND(CoverSheet!$C$29=12,A149="AR"),"Q4","Q4A"))))</f>
        <v>Q4A</v>
      </c>
      <c r="D149" t="str">
        <f>CoverSheet!$C$15</f>
        <v/>
      </c>
      <c r="E149" t="s">
        <v>6839</v>
      </c>
      <c r="F149" t="s">
        <v>7136</v>
      </c>
      <c r="G149" t="s">
        <v>7137</v>
      </c>
      <c r="H149">
        <f>'Crypto Products'!H81</f>
        <v>0</v>
      </c>
      <c r="I149"/>
    </row>
    <row r="150" spans="1:9" s="382" customFormat="1" x14ac:dyDescent="0.35">
      <c r="A150" t="str">
        <f>IF(CoverSheet!$C$9="Annual Return","AR",IF(CoverSheet!$C$9="Interim Return","IR",IF(CoverSheet!$C$9="Audited Annual Return","AAR","")))</f>
        <v/>
      </c>
      <c r="B150" t="str">
        <f>CoverSheet!$G$7</f>
        <v>v:25-03-c</v>
      </c>
      <c r="C150" t="str">
        <f>IF(CoverSheet!$C$29=3,"Q1",IF(CoverSheet!$C$29=6,"Q2",IF(CoverSheet!$C$29=9,"Q3",IF(AND(CoverSheet!$C$29=12,A150="AR"),"Q4","Q4A"))))</f>
        <v>Q4A</v>
      </c>
      <c r="D150" t="str">
        <f>CoverSheet!$C$15</f>
        <v/>
      </c>
      <c r="E150" t="s">
        <v>6839</v>
      </c>
      <c r="F150" t="s">
        <v>7138</v>
      </c>
      <c r="G150" t="s">
        <v>7139</v>
      </c>
      <c r="H150">
        <f>'Crypto Products'!H86</f>
        <v>0</v>
      </c>
      <c r="I150"/>
    </row>
    <row r="151" spans="1:9" s="382" customFormat="1" x14ac:dyDescent="0.35">
      <c r="A151" t="str">
        <f>IF(CoverSheet!$C$9="Annual Return","AR",IF(CoverSheet!$C$9="Interim Return","IR",IF(CoverSheet!$C$9="Audited Annual Return","AAR","")))</f>
        <v/>
      </c>
      <c r="B151" t="str">
        <f>CoverSheet!$G$7</f>
        <v>v:25-03-c</v>
      </c>
      <c r="C151" t="str">
        <f>IF(CoverSheet!$C$29=3,"Q1",IF(CoverSheet!$C$29=6,"Q2",IF(CoverSheet!$C$29=9,"Q3",IF(AND(CoverSheet!$C$29=12,A151="AR"),"Q4","Q4A"))))</f>
        <v>Q4A</v>
      </c>
      <c r="D151" t="str">
        <f>CoverSheet!$C$15</f>
        <v/>
      </c>
      <c r="E151" t="s">
        <v>6839</v>
      </c>
      <c r="F151" t="s">
        <v>7140</v>
      </c>
      <c r="G151" t="s">
        <v>5692</v>
      </c>
      <c r="H151">
        <f>'Crypto Products'!I16</f>
        <v>0</v>
      </c>
      <c r="I151"/>
    </row>
    <row r="152" spans="1:9" s="382" customFormat="1" x14ac:dyDescent="0.35">
      <c r="A152" t="str">
        <f>IF(CoverSheet!$C$9="Annual Return","AR",IF(CoverSheet!$C$9="Interim Return","IR",IF(CoverSheet!$C$9="Audited Annual Return","AAR","")))</f>
        <v/>
      </c>
      <c r="B152" t="str">
        <f>CoverSheet!$G$7</f>
        <v>v:25-03-c</v>
      </c>
      <c r="C152" t="str">
        <f>IF(CoverSheet!$C$29=3,"Q1",IF(CoverSheet!$C$29=6,"Q2",IF(CoverSheet!$C$29=9,"Q3",IF(AND(CoverSheet!$C$29=12,A152="AR"),"Q4","Q4A"))))</f>
        <v>Q4A</v>
      </c>
      <c r="D152" t="str">
        <f>CoverSheet!$C$15</f>
        <v/>
      </c>
      <c r="E152" t="s">
        <v>6839</v>
      </c>
      <c r="F152" t="s">
        <v>7141</v>
      </c>
      <c r="G152" t="s">
        <v>5694</v>
      </c>
      <c r="H152">
        <f>'Crypto Products'!I21</f>
        <v>0</v>
      </c>
      <c r="I152"/>
    </row>
    <row r="153" spans="1:9" s="382" customFormat="1" x14ac:dyDescent="0.35">
      <c r="A153" t="str">
        <f>IF(CoverSheet!$C$9="Annual Return","AR",IF(CoverSheet!$C$9="Interim Return","IR",IF(CoverSheet!$C$9="Audited Annual Return","AAR","")))</f>
        <v/>
      </c>
      <c r="B153" t="str">
        <f>CoverSheet!$G$7</f>
        <v>v:25-03-c</v>
      </c>
      <c r="C153" t="str">
        <f>IF(CoverSheet!$C$29=3,"Q1",IF(CoverSheet!$C$29=6,"Q2",IF(CoverSheet!$C$29=9,"Q3",IF(AND(CoverSheet!$C$29=12,A153="AR"),"Q4","Q4A"))))</f>
        <v>Q4A</v>
      </c>
      <c r="D153" t="str">
        <f>CoverSheet!$C$15</f>
        <v/>
      </c>
      <c r="E153" t="s">
        <v>6839</v>
      </c>
      <c r="F153" t="s">
        <v>7142</v>
      </c>
      <c r="G153" t="s">
        <v>5696</v>
      </c>
      <c r="H153">
        <f>'Crypto Products'!I26</f>
        <v>0</v>
      </c>
      <c r="I153"/>
    </row>
    <row r="154" spans="1:9" s="382" customFormat="1" x14ac:dyDescent="0.35">
      <c r="A154" t="str">
        <f>IF(CoverSheet!$C$9="Annual Return","AR",IF(CoverSheet!$C$9="Interim Return","IR",IF(CoverSheet!$C$9="Audited Annual Return","AAR","")))</f>
        <v/>
      </c>
      <c r="B154" t="str">
        <f>CoverSheet!$G$7</f>
        <v>v:25-03-c</v>
      </c>
      <c r="C154" t="str">
        <f>IF(CoverSheet!$C$29=3,"Q1",IF(CoverSheet!$C$29=6,"Q2",IF(CoverSheet!$C$29=9,"Q3",IF(AND(CoverSheet!$C$29=12,A154="AR"),"Q4","Q4A"))))</f>
        <v>Q4A</v>
      </c>
      <c r="D154" t="str">
        <f>CoverSheet!$C$15</f>
        <v/>
      </c>
      <c r="E154" t="s">
        <v>6839</v>
      </c>
      <c r="F154" t="s">
        <v>7143</v>
      </c>
      <c r="G154" t="s">
        <v>5698</v>
      </c>
      <c r="H154">
        <f>'Crypto Products'!I31</f>
        <v>0</v>
      </c>
      <c r="I154"/>
    </row>
    <row r="155" spans="1:9" s="382" customFormat="1" x14ac:dyDescent="0.35">
      <c r="A155" t="str">
        <f>IF(CoverSheet!$C$9="Annual Return","AR",IF(CoverSheet!$C$9="Interim Return","IR",IF(CoverSheet!$C$9="Audited Annual Return","AAR","")))</f>
        <v/>
      </c>
      <c r="B155" t="str">
        <f>CoverSheet!$G$7</f>
        <v>v:25-03-c</v>
      </c>
      <c r="C155" t="str">
        <f>IF(CoverSheet!$C$29=3,"Q1",IF(CoverSheet!$C$29=6,"Q2",IF(CoverSheet!$C$29=9,"Q3",IF(AND(CoverSheet!$C$29=12,A155="AR"),"Q4","Q4A"))))</f>
        <v>Q4A</v>
      </c>
      <c r="D155" t="str">
        <f>CoverSheet!$C$15</f>
        <v/>
      </c>
      <c r="E155" t="s">
        <v>6839</v>
      </c>
      <c r="F155" t="s">
        <v>7144</v>
      </c>
      <c r="G155" t="s">
        <v>5700</v>
      </c>
      <c r="H155">
        <f>'Crypto Products'!I36</f>
        <v>0</v>
      </c>
      <c r="I155"/>
    </row>
    <row r="156" spans="1:9" s="382" customFormat="1" x14ac:dyDescent="0.35">
      <c r="A156" t="str">
        <f>IF(CoverSheet!$C$9="Annual Return","AR",IF(CoverSheet!$C$9="Interim Return","IR",IF(CoverSheet!$C$9="Audited Annual Return","AAR","")))</f>
        <v/>
      </c>
      <c r="B156" t="str">
        <f>CoverSheet!$G$7</f>
        <v>v:25-03-c</v>
      </c>
      <c r="C156" t="str">
        <f>IF(CoverSheet!$C$29=3,"Q1",IF(CoverSheet!$C$29=6,"Q2",IF(CoverSheet!$C$29=9,"Q3",IF(AND(CoverSheet!$C$29=12,A156="AR"),"Q4","Q4A"))))</f>
        <v>Q4A</v>
      </c>
      <c r="D156" t="str">
        <f>CoverSheet!$C$15</f>
        <v/>
      </c>
      <c r="E156" t="s">
        <v>6839</v>
      </c>
      <c r="F156" t="s">
        <v>7145</v>
      </c>
      <c r="G156" t="s">
        <v>7146</v>
      </c>
      <c r="H156">
        <f>'Crypto Products'!I41</f>
        <v>0</v>
      </c>
      <c r="I156"/>
    </row>
    <row r="157" spans="1:9" s="382" customFormat="1" x14ac:dyDescent="0.35">
      <c r="A157" t="str">
        <f>IF(CoverSheet!$C$9="Annual Return","AR",IF(CoverSheet!$C$9="Interim Return","IR",IF(CoverSheet!$C$9="Audited Annual Return","AAR","")))</f>
        <v/>
      </c>
      <c r="B157" t="str">
        <f>CoverSheet!$G$7</f>
        <v>v:25-03-c</v>
      </c>
      <c r="C157" t="str">
        <f>IF(CoverSheet!$C$29=3,"Q1",IF(CoverSheet!$C$29=6,"Q2",IF(CoverSheet!$C$29=9,"Q3",IF(AND(CoverSheet!$C$29=12,A157="AR"),"Q4","Q4A"))))</f>
        <v>Q4A</v>
      </c>
      <c r="D157" t="str">
        <f>CoverSheet!$C$15</f>
        <v/>
      </c>
      <c r="E157" t="s">
        <v>6839</v>
      </c>
      <c r="F157" t="s">
        <v>7147</v>
      </c>
      <c r="G157" t="s">
        <v>7148</v>
      </c>
      <c r="H157">
        <f>'Crypto Products'!I46</f>
        <v>0</v>
      </c>
      <c r="I157"/>
    </row>
    <row r="158" spans="1:9" s="382" customFormat="1" x14ac:dyDescent="0.35">
      <c r="A158" t="str">
        <f>IF(CoverSheet!$C$9="Annual Return","AR",IF(CoverSheet!$C$9="Interim Return","IR",IF(CoverSheet!$C$9="Audited Annual Return","AAR","")))</f>
        <v/>
      </c>
      <c r="B158" t="str">
        <f>CoverSheet!$G$7</f>
        <v>v:25-03-c</v>
      </c>
      <c r="C158" t="str">
        <f>IF(CoverSheet!$C$29=3,"Q1",IF(CoverSheet!$C$29=6,"Q2",IF(CoverSheet!$C$29=9,"Q3",IF(AND(CoverSheet!$C$29=12,A158="AR"),"Q4","Q4A"))))</f>
        <v>Q4A</v>
      </c>
      <c r="D158" t="str">
        <f>CoverSheet!$C$15</f>
        <v/>
      </c>
      <c r="E158" t="s">
        <v>6839</v>
      </c>
      <c r="F158" t="s">
        <v>7149</v>
      </c>
      <c r="G158" t="s">
        <v>7150</v>
      </c>
      <c r="H158">
        <f>'Crypto Products'!I51</f>
        <v>0</v>
      </c>
      <c r="I158"/>
    </row>
    <row r="159" spans="1:9" s="382" customFormat="1" x14ac:dyDescent="0.35">
      <c r="A159" t="str">
        <f>IF(CoverSheet!$C$9="Annual Return","AR",IF(CoverSheet!$C$9="Interim Return","IR",IF(CoverSheet!$C$9="Audited Annual Return","AAR","")))</f>
        <v/>
      </c>
      <c r="B159" t="str">
        <f>CoverSheet!$G$7</f>
        <v>v:25-03-c</v>
      </c>
      <c r="C159" t="str">
        <f>IF(CoverSheet!$C$29=3,"Q1",IF(CoverSheet!$C$29=6,"Q2",IF(CoverSheet!$C$29=9,"Q3",IF(AND(CoverSheet!$C$29=12,A159="AR"),"Q4","Q4A"))))</f>
        <v>Q4A</v>
      </c>
      <c r="D159" t="str">
        <f>CoverSheet!$C$15</f>
        <v/>
      </c>
      <c r="E159" t="s">
        <v>6839</v>
      </c>
      <c r="F159" t="s">
        <v>7151</v>
      </c>
      <c r="G159" t="s">
        <v>7152</v>
      </c>
      <c r="H159">
        <f>'Crypto Products'!I56</f>
        <v>0</v>
      </c>
      <c r="I159"/>
    </row>
    <row r="160" spans="1:9" s="382" customFormat="1" x14ac:dyDescent="0.35">
      <c r="A160" t="str">
        <f>IF(CoverSheet!$C$9="Annual Return","AR",IF(CoverSheet!$C$9="Interim Return","IR",IF(CoverSheet!$C$9="Audited Annual Return","AAR","")))</f>
        <v/>
      </c>
      <c r="B160" t="str">
        <f>CoverSheet!$G$7</f>
        <v>v:25-03-c</v>
      </c>
      <c r="C160" t="str">
        <f>IF(CoverSheet!$C$29=3,"Q1",IF(CoverSheet!$C$29=6,"Q2",IF(CoverSheet!$C$29=9,"Q3",IF(AND(CoverSheet!$C$29=12,A160="AR"),"Q4","Q4A"))))</f>
        <v>Q4A</v>
      </c>
      <c r="D160" t="str">
        <f>CoverSheet!$C$15</f>
        <v/>
      </c>
      <c r="E160" t="s">
        <v>6839</v>
      </c>
      <c r="F160" t="s">
        <v>7153</v>
      </c>
      <c r="G160" t="s">
        <v>7154</v>
      </c>
      <c r="H160">
        <f>'Crypto Products'!I61</f>
        <v>0</v>
      </c>
      <c r="I160"/>
    </row>
    <row r="161" spans="1:9" s="382" customFormat="1" x14ac:dyDescent="0.35">
      <c r="A161" t="str">
        <f>IF(CoverSheet!$C$9="Annual Return","AR",IF(CoverSheet!$C$9="Interim Return","IR",IF(CoverSheet!$C$9="Audited Annual Return","AAR","")))</f>
        <v/>
      </c>
      <c r="B161" t="str">
        <f>CoverSheet!$G$7</f>
        <v>v:25-03-c</v>
      </c>
      <c r="C161" t="str">
        <f>IF(CoverSheet!$C$29=3,"Q1",IF(CoverSheet!$C$29=6,"Q2",IF(CoverSheet!$C$29=9,"Q3",IF(AND(CoverSheet!$C$29=12,A161="AR"),"Q4","Q4A"))))</f>
        <v>Q4A</v>
      </c>
      <c r="D161" t="str">
        <f>CoverSheet!$C$15</f>
        <v/>
      </c>
      <c r="E161" t="s">
        <v>6839</v>
      </c>
      <c r="F161" t="s">
        <v>7155</v>
      </c>
      <c r="G161" t="s">
        <v>7156</v>
      </c>
      <c r="H161">
        <f>'Crypto Products'!I66</f>
        <v>0</v>
      </c>
      <c r="I161"/>
    </row>
    <row r="162" spans="1:9" s="382" customFormat="1" x14ac:dyDescent="0.35">
      <c r="A162" t="str">
        <f>IF(CoverSheet!$C$9="Annual Return","AR",IF(CoverSheet!$C$9="Interim Return","IR",IF(CoverSheet!$C$9="Audited Annual Return","AAR","")))</f>
        <v/>
      </c>
      <c r="B162" t="str">
        <f>CoverSheet!$G$7</f>
        <v>v:25-03-c</v>
      </c>
      <c r="C162" t="str">
        <f>IF(CoverSheet!$C$29=3,"Q1",IF(CoverSheet!$C$29=6,"Q2",IF(CoverSheet!$C$29=9,"Q3",IF(AND(CoverSheet!$C$29=12,A162="AR"),"Q4","Q4A"))))</f>
        <v>Q4A</v>
      </c>
      <c r="D162" t="str">
        <f>CoverSheet!$C$15</f>
        <v/>
      </c>
      <c r="E162" t="s">
        <v>6839</v>
      </c>
      <c r="F162" t="s">
        <v>7157</v>
      </c>
      <c r="G162" t="s">
        <v>7158</v>
      </c>
      <c r="H162">
        <f>'Crypto Products'!I71</f>
        <v>0</v>
      </c>
      <c r="I162"/>
    </row>
    <row r="163" spans="1:9" s="382" customFormat="1" x14ac:dyDescent="0.35">
      <c r="A163" t="str">
        <f>IF(CoverSheet!$C$9="Annual Return","AR",IF(CoverSheet!$C$9="Interim Return","IR",IF(CoverSheet!$C$9="Audited Annual Return","AAR","")))</f>
        <v/>
      </c>
      <c r="B163" t="str">
        <f>CoverSheet!$G$7</f>
        <v>v:25-03-c</v>
      </c>
      <c r="C163" t="str">
        <f>IF(CoverSheet!$C$29=3,"Q1",IF(CoverSheet!$C$29=6,"Q2",IF(CoverSheet!$C$29=9,"Q3",IF(AND(CoverSheet!$C$29=12,A163="AR"),"Q4","Q4A"))))</f>
        <v>Q4A</v>
      </c>
      <c r="D163" t="str">
        <f>CoverSheet!$C$15</f>
        <v/>
      </c>
      <c r="E163" t="s">
        <v>6839</v>
      </c>
      <c r="F163" t="s">
        <v>7159</v>
      </c>
      <c r="G163" t="s">
        <v>7160</v>
      </c>
      <c r="H163">
        <f>'Crypto Products'!I76</f>
        <v>0</v>
      </c>
      <c r="I163"/>
    </row>
    <row r="164" spans="1:9" s="382" customFormat="1" x14ac:dyDescent="0.35">
      <c r="A164" t="str">
        <f>IF(CoverSheet!$C$9="Annual Return","AR",IF(CoverSheet!$C$9="Interim Return","IR",IF(CoverSheet!$C$9="Audited Annual Return","AAR","")))</f>
        <v/>
      </c>
      <c r="B164" t="str">
        <f>CoverSheet!$G$7</f>
        <v>v:25-03-c</v>
      </c>
      <c r="C164" t="str">
        <f>IF(CoverSheet!$C$29=3,"Q1",IF(CoverSheet!$C$29=6,"Q2",IF(CoverSheet!$C$29=9,"Q3",IF(AND(CoverSheet!$C$29=12,A164="AR"),"Q4","Q4A"))))</f>
        <v>Q4A</v>
      </c>
      <c r="D164" t="str">
        <f>CoverSheet!$C$15</f>
        <v/>
      </c>
      <c r="E164" t="s">
        <v>6839</v>
      </c>
      <c r="F164" t="s">
        <v>7161</v>
      </c>
      <c r="G164" t="s">
        <v>7162</v>
      </c>
      <c r="H164">
        <f>'Crypto Products'!I81</f>
        <v>0</v>
      </c>
      <c r="I164"/>
    </row>
    <row r="165" spans="1:9" s="382" customFormat="1" x14ac:dyDescent="0.35">
      <c r="A165" t="str">
        <f>IF(CoverSheet!$C$9="Annual Return","AR",IF(CoverSheet!$C$9="Interim Return","IR",IF(CoverSheet!$C$9="Audited Annual Return","AAR","")))</f>
        <v/>
      </c>
      <c r="B165" t="str">
        <f>CoverSheet!$G$7</f>
        <v>v:25-03-c</v>
      </c>
      <c r="C165" t="str">
        <f>IF(CoverSheet!$C$29=3,"Q1",IF(CoverSheet!$C$29=6,"Q2",IF(CoverSheet!$C$29=9,"Q3",IF(AND(CoverSheet!$C$29=12,A165="AR"),"Q4","Q4A"))))</f>
        <v>Q4A</v>
      </c>
      <c r="D165" t="str">
        <f>CoverSheet!$C$15</f>
        <v/>
      </c>
      <c r="E165" t="s">
        <v>6839</v>
      </c>
      <c r="F165" t="s">
        <v>7163</v>
      </c>
      <c r="G165" t="s">
        <v>7164</v>
      </c>
      <c r="H165">
        <f>'Crypto Products'!I86</f>
        <v>0</v>
      </c>
      <c r="I165"/>
    </row>
    <row r="166" spans="1:9" s="382" customFormat="1" x14ac:dyDescent="0.35">
      <c r="A166" t="str">
        <f>IF(CoverSheet!$C$9="Annual Return","AR",IF(CoverSheet!$C$9="Interim Return","IR",IF(CoverSheet!$C$9="Audited Annual Return","AAR","")))</f>
        <v/>
      </c>
      <c r="B166" t="str">
        <f>CoverSheet!$G$7</f>
        <v>v:25-03-c</v>
      </c>
      <c r="C166" t="str">
        <f>IF(CoverSheet!$C$29=3,"Q1",IF(CoverSheet!$C$29=6,"Q2",IF(CoverSheet!$C$29=9,"Q3",IF(AND(CoverSheet!$C$29=12,A166="AR"),"Q4","Q4A"))))</f>
        <v>Q4A</v>
      </c>
      <c r="D166" t="str">
        <f>CoverSheet!$C$15</f>
        <v/>
      </c>
      <c r="E166" t="s">
        <v>6839</v>
      </c>
      <c r="F166" t="s">
        <v>7165</v>
      </c>
      <c r="G166" t="s">
        <v>5702</v>
      </c>
      <c r="H166">
        <f>'Crypto Products'!J16</f>
        <v>0</v>
      </c>
      <c r="I166"/>
    </row>
    <row r="167" spans="1:9" s="382" customFormat="1" x14ac:dyDescent="0.35">
      <c r="A167" t="str">
        <f>IF(CoverSheet!$C$9="Annual Return","AR",IF(CoverSheet!$C$9="Interim Return","IR",IF(CoverSheet!$C$9="Audited Annual Return","AAR","")))</f>
        <v/>
      </c>
      <c r="B167" t="str">
        <f>CoverSheet!$G$7</f>
        <v>v:25-03-c</v>
      </c>
      <c r="C167" t="str">
        <f>IF(CoverSheet!$C$29=3,"Q1",IF(CoverSheet!$C$29=6,"Q2",IF(CoverSheet!$C$29=9,"Q3",IF(AND(CoverSheet!$C$29=12,A167="AR"),"Q4","Q4A"))))</f>
        <v>Q4A</v>
      </c>
      <c r="D167" t="str">
        <f>CoverSheet!$C$15</f>
        <v/>
      </c>
      <c r="E167" t="s">
        <v>6839</v>
      </c>
      <c r="F167" t="s">
        <v>7166</v>
      </c>
      <c r="G167" t="s">
        <v>5704</v>
      </c>
      <c r="H167">
        <f>'Crypto Products'!J21</f>
        <v>0</v>
      </c>
      <c r="I167"/>
    </row>
    <row r="168" spans="1:9" s="382" customFormat="1" x14ac:dyDescent="0.35">
      <c r="A168" t="str">
        <f>IF(CoverSheet!$C$9="Annual Return","AR",IF(CoverSheet!$C$9="Interim Return","IR",IF(CoverSheet!$C$9="Audited Annual Return","AAR","")))</f>
        <v/>
      </c>
      <c r="B168" t="str">
        <f>CoverSheet!$G$7</f>
        <v>v:25-03-c</v>
      </c>
      <c r="C168" t="str">
        <f>IF(CoverSheet!$C$29=3,"Q1",IF(CoverSheet!$C$29=6,"Q2",IF(CoverSheet!$C$29=9,"Q3",IF(AND(CoverSheet!$C$29=12,A168="AR"),"Q4","Q4A"))))</f>
        <v>Q4A</v>
      </c>
      <c r="D168" t="str">
        <f>CoverSheet!$C$15</f>
        <v/>
      </c>
      <c r="E168" t="s">
        <v>6839</v>
      </c>
      <c r="F168" t="s">
        <v>7167</v>
      </c>
      <c r="G168" t="s">
        <v>5706</v>
      </c>
      <c r="H168">
        <f>'Crypto Products'!J26</f>
        <v>0</v>
      </c>
      <c r="I168"/>
    </row>
    <row r="169" spans="1:9" s="382" customFormat="1" x14ac:dyDescent="0.35">
      <c r="A169" t="str">
        <f>IF(CoverSheet!$C$9="Annual Return","AR",IF(CoverSheet!$C$9="Interim Return","IR",IF(CoverSheet!$C$9="Audited Annual Return","AAR","")))</f>
        <v/>
      </c>
      <c r="B169" t="str">
        <f>CoverSheet!$G$7</f>
        <v>v:25-03-c</v>
      </c>
      <c r="C169" t="str">
        <f>IF(CoverSheet!$C$29=3,"Q1",IF(CoverSheet!$C$29=6,"Q2",IF(CoverSheet!$C$29=9,"Q3",IF(AND(CoverSheet!$C$29=12,A169="AR"),"Q4","Q4A"))))</f>
        <v>Q4A</v>
      </c>
      <c r="D169" t="str">
        <f>CoverSheet!$C$15</f>
        <v/>
      </c>
      <c r="E169" t="s">
        <v>6839</v>
      </c>
      <c r="F169" t="s">
        <v>7168</v>
      </c>
      <c r="G169" t="s">
        <v>5708</v>
      </c>
      <c r="H169">
        <f>'Crypto Products'!J31</f>
        <v>0</v>
      </c>
      <c r="I169"/>
    </row>
    <row r="170" spans="1:9" s="382" customFormat="1" x14ac:dyDescent="0.35">
      <c r="A170" t="str">
        <f>IF(CoverSheet!$C$9="Annual Return","AR",IF(CoverSheet!$C$9="Interim Return","IR",IF(CoverSheet!$C$9="Audited Annual Return","AAR","")))</f>
        <v/>
      </c>
      <c r="B170" t="str">
        <f>CoverSheet!$G$7</f>
        <v>v:25-03-c</v>
      </c>
      <c r="C170" t="str">
        <f>IF(CoverSheet!$C$29=3,"Q1",IF(CoverSheet!$C$29=6,"Q2",IF(CoverSheet!$C$29=9,"Q3",IF(AND(CoverSheet!$C$29=12,A170="AR"),"Q4","Q4A"))))</f>
        <v>Q4A</v>
      </c>
      <c r="D170" t="str">
        <f>CoverSheet!$C$15</f>
        <v/>
      </c>
      <c r="E170" t="s">
        <v>6839</v>
      </c>
      <c r="F170" t="s">
        <v>7169</v>
      </c>
      <c r="G170" t="s">
        <v>5710</v>
      </c>
      <c r="H170">
        <f>'Crypto Products'!J36</f>
        <v>0</v>
      </c>
      <c r="I170"/>
    </row>
    <row r="171" spans="1:9" s="382" customFormat="1" x14ac:dyDescent="0.35">
      <c r="A171" t="str">
        <f>IF(CoverSheet!$C$9="Annual Return","AR",IF(CoverSheet!$C$9="Interim Return","IR",IF(CoverSheet!$C$9="Audited Annual Return","AAR","")))</f>
        <v/>
      </c>
      <c r="B171" t="str">
        <f>CoverSheet!$G$7</f>
        <v>v:25-03-c</v>
      </c>
      <c r="C171" t="str">
        <f>IF(CoverSheet!$C$29=3,"Q1",IF(CoverSheet!$C$29=6,"Q2",IF(CoverSheet!$C$29=9,"Q3",IF(AND(CoverSheet!$C$29=12,A171="AR"),"Q4","Q4A"))))</f>
        <v>Q4A</v>
      </c>
      <c r="D171" t="str">
        <f>CoverSheet!$C$15</f>
        <v/>
      </c>
      <c r="E171" t="s">
        <v>6839</v>
      </c>
      <c r="F171" t="s">
        <v>7170</v>
      </c>
      <c r="G171" t="s">
        <v>7171</v>
      </c>
      <c r="H171">
        <f>'Crypto Products'!J41</f>
        <v>0</v>
      </c>
      <c r="I171"/>
    </row>
    <row r="172" spans="1:9" s="382" customFormat="1" x14ac:dyDescent="0.35">
      <c r="A172" t="str">
        <f>IF(CoverSheet!$C$9="Annual Return","AR",IF(CoverSheet!$C$9="Interim Return","IR",IF(CoverSheet!$C$9="Audited Annual Return","AAR","")))</f>
        <v/>
      </c>
      <c r="B172" t="str">
        <f>CoverSheet!$G$7</f>
        <v>v:25-03-c</v>
      </c>
      <c r="C172" t="str">
        <f>IF(CoverSheet!$C$29=3,"Q1",IF(CoverSheet!$C$29=6,"Q2",IF(CoverSheet!$C$29=9,"Q3",IF(AND(CoverSheet!$C$29=12,A172="AR"),"Q4","Q4A"))))</f>
        <v>Q4A</v>
      </c>
      <c r="D172" t="str">
        <f>CoverSheet!$C$15</f>
        <v/>
      </c>
      <c r="E172" t="s">
        <v>6839</v>
      </c>
      <c r="F172" t="s">
        <v>7172</v>
      </c>
      <c r="G172" t="s">
        <v>7173</v>
      </c>
      <c r="H172">
        <f>'Crypto Products'!J46</f>
        <v>0</v>
      </c>
      <c r="I172"/>
    </row>
    <row r="173" spans="1:9" s="382" customFormat="1" x14ac:dyDescent="0.35">
      <c r="A173" t="str">
        <f>IF(CoverSheet!$C$9="Annual Return","AR",IF(CoverSheet!$C$9="Interim Return","IR",IF(CoverSheet!$C$9="Audited Annual Return","AAR","")))</f>
        <v/>
      </c>
      <c r="B173" t="str">
        <f>CoverSheet!$G$7</f>
        <v>v:25-03-c</v>
      </c>
      <c r="C173" t="str">
        <f>IF(CoverSheet!$C$29=3,"Q1",IF(CoverSheet!$C$29=6,"Q2",IF(CoverSheet!$C$29=9,"Q3",IF(AND(CoverSheet!$C$29=12,A173="AR"),"Q4","Q4A"))))</f>
        <v>Q4A</v>
      </c>
      <c r="D173" t="str">
        <f>CoverSheet!$C$15</f>
        <v/>
      </c>
      <c r="E173" t="s">
        <v>6839</v>
      </c>
      <c r="F173" t="s">
        <v>7174</v>
      </c>
      <c r="G173" t="s">
        <v>7175</v>
      </c>
      <c r="H173">
        <f>'Crypto Products'!J51</f>
        <v>0</v>
      </c>
      <c r="I173"/>
    </row>
    <row r="174" spans="1:9" s="382" customFormat="1" x14ac:dyDescent="0.35">
      <c r="A174" t="str">
        <f>IF(CoverSheet!$C$9="Annual Return","AR",IF(CoverSheet!$C$9="Interim Return","IR",IF(CoverSheet!$C$9="Audited Annual Return","AAR","")))</f>
        <v/>
      </c>
      <c r="B174" t="str">
        <f>CoverSheet!$G$7</f>
        <v>v:25-03-c</v>
      </c>
      <c r="C174" t="str">
        <f>IF(CoverSheet!$C$29=3,"Q1",IF(CoverSheet!$C$29=6,"Q2",IF(CoverSheet!$C$29=9,"Q3",IF(AND(CoverSheet!$C$29=12,A174="AR"),"Q4","Q4A"))))</f>
        <v>Q4A</v>
      </c>
      <c r="D174" t="str">
        <f>CoverSheet!$C$15</f>
        <v/>
      </c>
      <c r="E174" t="s">
        <v>6839</v>
      </c>
      <c r="F174" t="s">
        <v>7176</v>
      </c>
      <c r="G174" t="s">
        <v>7177</v>
      </c>
      <c r="H174">
        <f>'Crypto Products'!J56</f>
        <v>0</v>
      </c>
      <c r="I174"/>
    </row>
    <row r="175" spans="1:9" s="382" customFormat="1" x14ac:dyDescent="0.35">
      <c r="A175" t="str">
        <f>IF(CoverSheet!$C$9="Annual Return","AR",IF(CoverSheet!$C$9="Interim Return","IR",IF(CoverSheet!$C$9="Audited Annual Return","AAR","")))</f>
        <v/>
      </c>
      <c r="B175" t="str">
        <f>CoverSheet!$G$7</f>
        <v>v:25-03-c</v>
      </c>
      <c r="C175" t="str">
        <f>IF(CoverSheet!$C$29=3,"Q1",IF(CoverSheet!$C$29=6,"Q2",IF(CoverSheet!$C$29=9,"Q3",IF(AND(CoverSheet!$C$29=12,A175="AR"),"Q4","Q4A"))))</f>
        <v>Q4A</v>
      </c>
      <c r="D175" t="str">
        <f>CoverSheet!$C$15</f>
        <v/>
      </c>
      <c r="E175" t="s">
        <v>6839</v>
      </c>
      <c r="F175" t="s">
        <v>7178</v>
      </c>
      <c r="G175" t="s">
        <v>7179</v>
      </c>
      <c r="H175">
        <f>'Crypto Products'!J61</f>
        <v>0</v>
      </c>
      <c r="I175"/>
    </row>
    <row r="176" spans="1:9" s="382" customFormat="1" x14ac:dyDescent="0.35">
      <c r="A176" t="str">
        <f>IF(CoverSheet!$C$9="Annual Return","AR",IF(CoverSheet!$C$9="Interim Return","IR",IF(CoverSheet!$C$9="Audited Annual Return","AAR","")))</f>
        <v/>
      </c>
      <c r="B176" t="str">
        <f>CoverSheet!$G$7</f>
        <v>v:25-03-c</v>
      </c>
      <c r="C176" t="str">
        <f>IF(CoverSheet!$C$29=3,"Q1",IF(CoverSheet!$C$29=6,"Q2",IF(CoverSheet!$C$29=9,"Q3",IF(AND(CoverSheet!$C$29=12,A176="AR"),"Q4","Q4A"))))</f>
        <v>Q4A</v>
      </c>
      <c r="D176" t="str">
        <f>CoverSheet!$C$15</f>
        <v/>
      </c>
      <c r="E176" t="s">
        <v>6839</v>
      </c>
      <c r="F176" t="s">
        <v>7180</v>
      </c>
      <c r="G176" t="s">
        <v>7181</v>
      </c>
      <c r="H176">
        <f>'Crypto Products'!J66</f>
        <v>0</v>
      </c>
      <c r="I176"/>
    </row>
    <row r="177" spans="1:9" s="382" customFormat="1" x14ac:dyDescent="0.35">
      <c r="A177" t="str">
        <f>IF(CoverSheet!$C$9="Annual Return","AR",IF(CoverSheet!$C$9="Interim Return","IR",IF(CoverSheet!$C$9="Audited Annual Return","AAR","")))</f>
        <v/>
      </c>
      <c r="B177" t="str">
        <f>CoverSheet!$G$7</f>
        <v>v:25-03-c</v>
      </c>
      <c r="C177" t="str">
        <f>IF(CoverSheet!$C$29=3,"Q1",IF(CoverSheet!$C$29=6,"Q2",IF(CoverSheet!$C$29=9,"Q3",IF(AND(CoverSheet!$C$29=12,A177="AR"),"Q4","Q4A"))))</f>
        <v>Q4A</v>
      </c>
      <c r="D177" t="str">
        <f>CoverSheet!$C$15</f>
        <v/>
      </c>
      <c r="E177" t="s">
        <v>6839</v>
      </c>
      <c r="F177" t="s">
        <v>7182</v>
      </c>
      <c r="G177" t="s">
        <v>7183</v>
      </c>
      <c r="H177">
        <f>'Crypto Products'!J71</f>
        <v>0</v>
      </c>
      <c r="I177"/>
    </row>
    <row r="178" spans="1:9" s="382" customFormat="1" x14ac:dyDescent="0.35">
      <c r="A178" t="str">
        <f>IF(CoverSheet!$C$9="Annual Return","AR",IF(CoverSheet!$C$9="Interim Return","IR",IF(CoverSheet!$C$9="Audited Annual Return","AAR","")))</f>
        <v/>
      </c>
      <c r="B178" t="str">
        <f>CoverSheet!$G$7</f>
        <v>v:25-03-c</v>
      </c>
      <c r="C178" t="str">
        <f>IF(CoverSheet!$C$29=3,"Q1",IF(CoverSheet!$C$29=6,"Q2",IF(CoverSheet!$C$29=9,"Q3",IF(AND(CoverSheet!$C$29=12,A178="AR"),"Q4","Q4A"))))</f>
        <v>Q4A</v>
      </c>
      <c r="D178" t="str">
        <f>CoverSheet!$C$15</f>
        <v/>
      </c>
      <c r="E178" t="s">
        <v>6839</v>
      </c>
      <c r="F178" t="s">
        <v>7184</v>
      </c>
      <c r="G178" t="s">
        <v>7185</v>
      </c>
      <c r="H178">
        <f>'Crypto Products'!J76</f>
        <v>0</v>
      </c>
      <c r="I178"/>
    </row>
    <row r="179" spans="1:9" s="382" customFormat="1" x14ac:dyDescent="0.35">
      <c r="A179" t="str">
        <f>IF(CoverSheet!$C$9="Annual Return","AR",IF(CoverSheet!$C$9="Interim Return","IR",IF(CoverSheet!$C$9="Audited Annual Return","AAR","")))</f>
        <v/>
      </c>
      <c r="B179" t="str">
        <f>CoverSheet!$G$7</f>
        <v>v:25-03-c</v>
      </c>
      <c r="C179" t="str">
        <f>IF(CoverSheet!$C$29=3,"Q1",IF(CoverSheet!$C$29=6,"Q2",IF(CoverSheet!$C$29=9,"Q3",IF(AND(CoverSheet!$C$29=12,A179="AR"),"Q4","Q4A"))))</f>
        <v>Q4A</v>
      </c>
      <c r="D179" t="str">
        <f>CoverSheet!$C$15</f>
        <v/>
      </c>
      <c r="E179" t="s">
        <v>6839</v>
      </c>
      <c r="F179" t="s">
        <v>7186</v>
      </c>
      <c r="G179" t="s">
        <v>7187</v>
      </c>
      <c r="H179">
        <f>'Crypto Products'!J81</f>
        <v>0</v>
      </c>
      <c r="I179"/>
    </row>
    <row r="180" spans="1:9" s="382" customFormat="1" x14ac:dyDescent="0.35">
      <c r="A180" t="str">
        <f>IF(CoverSheet!$C$9="Annual Return","AR",IF(CoverSheet!$C$9="Interim Return","IR",IF(CoverSheet!$C$9="Audited Annual Return","AAR","")))</f>
        <v/>
      </c>
      <c r="B180" t="str">
        <f>CoverSheet!$G$7</f>
        <v>v:25-03-c</v>
      </c>
      <c r="C180" t="str">
        <f>IF(CoverSheet!$C$29=3,"Q1",IF(CoverSheet!$C$29=6,"Q2",IF(CoverSheet!$C$29=9,"Q3",IF(AND(CoverSheet!$C$29=12,A180="AR"),"Q4","Q4A"))))</f>
        <v>Q4A</v>
      </c>
      <c r="D180" t="str">
        <f>CoverSheet!$C$15</f>
        <v/>
      </c>
      <c r="E180" t="s">
        <v>6839</v>
      </c>
      <c r="F180" t="s">
        <v>7188</v>
      </c>
      <c r="G180" t="s">
        <v>7189</v>
      </c>
      <c r="H180">
        <f>'Crypto Products'!J86</f>
        <v>0</v>
      </c>
      <c r="I180"/>
    </row>
    <row r="181" spans="1:9" s="382" customFormat="1" x14ac:dyDescent="0.35">
      <c r="A181" t="str">
        <f>IF(CoverSheet!$C$9="Annual Return","AR",IF(CoverSheet!$C$9="Interim Return","IR",IF(CoverSheet!$C$9="Audited Annual Return","AAR","")))</f>
        <v/>
      </c>
      <c r="B181" t="str">
        <f>CoverSheet!$G$7</f>
        <v>v:25-03-c</v>
      </c>
      <c r="C181" t="str">
        <f>IF(CoverSheet!$C$29=3,"Q1",IF(CoverSheet!$C$29=6,"Q2",IF(CoverSheet!$C$29=9,"Q3",IF(AND(CoverSheet!$C$29=12,A181="AR"),"Q4","Q4A"))))</f>
        <v>Q4A</v>
      </c>
      <c r="D181" t="str">
        <f>CoverSheet!$C$15</f>
        <v/>
      </c>
      <c r="E181" t="s">
        <v>6839</v>
      </c>
      <c r="F181" t="s">
        <v>7190</v>
      </c>
      <c r="G181" t="s">
        <v>5712</v>
      </c>
      <c r="H181">
        <f>'Crypto Products'!K16</f>
        <v>0</v>
      </c>
      <c r="I181"/>
    </row>
    <row r="182" spans="1:9" s="382" customFormat="1" x14ac:dyDescent="0.35">
      <c r="A182" t="str">
        <f>IF(CoverSheet!$C$9="Annual Return","AR",IF(CoverSheet!$C$9="Interim Return","IR",IF(CoverSheet!$C$9="Audited Annual Return","AAR","")))</f>
        <v/>
      </c>
      <c r="B182" t="str">
        <f>CoverSheet!$G$7</f>
        <v>v:25-03-c</v>
      </c>
      <c r="C182" t="str">
        <f>IF(CoverSheet!$C$29=3,"Q1",IF(CoverSheet!$C$29=6,"Q2",IF(CoverSheet!$C$29=9,"Q3",IF(AND(CoverSheet!$C$29=12,A182="AR"),"Q4","Q4A"))))</f>
        <v>Q4A</v>
      </c>
      <c r="D182" t="str">
        <f>CoverSheet!$C$15</f>
        <v/>
      </c>
      <c r="E182" t="s">
        <v>6839</v>
      </c>
      <c r="F182" t="s">
        <v>7191</v>
      </c>
      <c r="G182" t="s">
        <v>5714</v>
      </c>
      <c r="H182">
        <f>'Crypto Products'!K21</f>
        <v>0</v>
      </c>
      <c r="I182"/>
    </row>
    <row r="183" spans="1:9" s="382" customFormat="1" x14ac:dyDescent="0.35">
      <c r="A183" t="str">
        <f>IF(CoverSheet!$C$9="Annual Return","AR",IF(CoverSheet!$C$9="Interim Return","IR",IF(CoverSheet!$C$9="Audited Annual Return","AAR","")))</f>
        <v/>
      </c>
      <c r="B183" t="str">
        <f>CoverSheet!$G$7</f>
        <v>v:25-03-c</v>
      </c>
      <c r="C183" t="str">
        <f>IF(CoverSheet!$C$29=3,"Q1",IF(CoverSheet!$C$29=6,"Q2",IF(CoverSheet!$C$29=9,"Q3",IF(AND(CoverSheet!$C$29=12,A183="AR"),"Q4","Q4A"))))</f>
        <v>Q4A</v>
      </c>
      <c r="D183" t="str">
        <f>CoverSheet!$C$15</f>
        <v/>
      </c>
      <c r="E183" t="s">
        <v>6839</v>
      </c>
      <c r="F183" t="s">
        <v>7192</v>
      </c>
      <c r="G183" t="s">
        <v>5716</v>
      </c>
      <c r="H183">
        <f>'Crypto Products'!K26</f>
        <v>0</v>
      </c>
      <c r="I183"/>
    </row>
    <row r="184" spans="1:9" s="382" customFormat="1" x14ac:dyDescent="0.35">
      <c r="A184" t="str">
        <f>IF(CoverSheet!$C$9="Annual Return","AR",IF(CoverSheet!$C$9="Interim Return","IR",IF(CoverSheet!$C$9="Audited Annual Return","AAR","")))</f>
        <v/>
      </c>
      <c r="B184" t="str">
        <f>CoverSheet!$G$7</f>
        <v>v:25-03-c</v>
      </c>
      <c r="C184" t="str">
        <f>IF(CoverSheet!$C$29=3,"Q1",IF(CoverSheet!$C$29=6,"Q2",IF(CoverSheet!$C$29=9,"Q3",IF(AND(CoverSheet!$C$29=12,A184="AR"),"Q4","Q4A"))))</f>
        <v>Q4A</v>
      </c>
      <c r="D184" t="str">
        <f>CoverSheet!$C$15</f>
        <v/>
      </c>
      <c r="E184" t="s">
        <v>6839</v>
      </c>
      <c r="F184" t="s">
        <v>7193</v>
      </c>
      <c r="G184" t="s">
        <v>5718</v>
      </c>
      <c r="H184">
        <f>'Crypto Products'!K31</f>
        <v>0</v>
      </c>
      <c r="I184"/>
    </row>
    <row r="185" spans="1:9" s="382" customFormat="1" x14ac:dyDescent="0.35">
      <c r="A185" t="str">
        <f>IF(CoverSheet!$C$9="Annual Return","AR",IF(CoverSheet!$C$9="Interim Return","IR",IF(CoverSheet!$C$9="Audited Annual Return","AAR","")))</f>
        <v/>
      </c>
      <c r="B185" t="str">
        <f>CoverSheet!$G$7</f>
        <v>v:25-03-c</v>
      </c>
      <c r="C185" t="str">
        <f>IF(CoverSheet!$C$29=3,"Q1",IF(CoverSheet!$C$29=6,"Q2",IF(CoverSheet!$C$29=9,"Q3",IF(AND(CoverSheet!$C$29=12,A185="AR"),"Q4","Q4A"))))</f>
        <v>Q4A</v>
      </c>
      <c r="D185" t="str">
        <f>CoverSheet!$C$15</f>
        <v/>
      </c>
      <c r="E185" t="s">
        <v>6839</v>
      </c>
      <c r="F185" t="s">
        <v>7194</v>
      </c>
      <c r="G185" t="s">
        <v>5720</v>
      </c>
      <c r="H185">
        <f>'Crypto Products'!K36</f>
        <v>0</v>
      </c>
      <c r="I185"/>
    </row>
    <row r="186" spans="1:9" s="382" customFormat="1" x14ac:dyDescent="0.35">
      <c r="A186" t="str">
        <f>IF(CoverSheet!$C$9="Annual Return","AR",IF(CoverSheet!$C$9="Interim Return","IR",IF(CoverSheet!$C$9="Audited Annual Return","AAR","")))</f>
        <v/>
      </c>
      <c r="B186" t="str">
        <f>CoverSheet!$G$7</f>
        <v>v:25-03-c</v>
      </c>
      <c r="C186" t="str">
        <f>IF(CoverSheet!$C$29=3,"Q1",IF(CoverSheet!$C$29=6,"Q2",IF(CoverSheet!$C$29=9,"Q3",IF(AND(CoverSheet!$C$29=12,A186="AR"),"Q4","Q4A"))))</f>
        <v>Q4A</v>
      </c>
      <c r="D186" t="str">
        <f>CoverSheet!$C$15</f>
        <v/>
      </c>
      <c r="E186" t="s">
        <v>6839</v>
      </c>
      <c r="F186" t="s">
        <v>7195</v>
      </c>
      <c r="G186" t="s">
        <v>7196</v>
      </c>
      <c r="H186">
        <f>'Crypto Products'!K41</f>
        <v>0</v>
      </c>
      <c r="I186"/>
    </row>
    <row r="187" spans="1:9" s="382" customFormat="1" x14ac:dyDescent="0.35">
      <c r="A187" t="str">
        <f>IF(CoverSheet!$C$9="Annual Return","AR",IF(CoverSheet!$C$9="Interim Return","IR",IF(CoverSheet!$C$9="Audited Annual Return","AAR","")))</f>
        <v/>
      </c>
      <c r="B187" t="str">
        <f>CoverSheet!$G$7</f>
        <v>v:25-03-c</v>
      </c>
      <c r="C187" t="str">
        <f>IF(CoverSheet!$C$29=3,"Q1",IF(CoverSheet!$C$29=6,"Q2",IF(CoverSheet!$C$29=9,"Q3",IF(AND(CoverSheet!$C$29=12,A187="AR"),"Q4","Q4A"))))</f>
        <v>Q4A</v>
      </c>
      <c r="D187" t="str">
        <f>CoverSheet!$C$15</f>
        <v/>
      </c>
      <c r="E187" t="s">
        <v>6839</v>
      </c>
      <c r="F187" t="s">
        <v>7197</v>
      </c>
      <c r="G187" t="s">
        <v>7198</v>
      </c>
      <c r="H187">
        <f>'Crypto Products'!K46</f>
        <v>0</v>
      </c>
      <c r="I187"/>
    </row>
    <row r="188" spans="1:9" s="382" customFormat="1" x14ac:dyDescent="0.35">
      <c r="A188" t="str">
        <f>IF(CoverSheet!$C$9="Annual Return","AR",IF(CoverSheet!$C$9="Interim Return","IR",IF(CoverSheet!$C$9="Audited Annual Return","AAR","")))</f>
        <v/>
      </c>
      <c r="B188" t="str">
        <f>CoverSheet!$G$7</f>
        <v>v:25-03-c</v>
      </c>
      <c r="C188" t="str">
        <f>IF(CoverSheet!$C$29=3,"Q1",IF(CoverSheet!$C$29=6,"Q2",IF(CoverSheet!$C$29=9,"Q3",IF(AND(CoverSheet!$C$29=12,A188="AR"),"Q4","Q4A"))))</f>
        <v>Q4A</v>
      </c>
      <c r="D188" t="str">
        <f>CoverSheet!$C$15</f>
        <v/>
      </c>
      <c r="E188" t="s">
        <v>6839</v>
      </c>
      <c r="F188" t="s">
        <v>7199</v>
      </c>
      <c r="G188" t="s">
        <v>7200</v>
      </c>
      <c r="H188">
        <f>'Crypto Products'!K51</f>
        <v>0</v>
      </c>
      <c r="I188"/>
    </row>
    <row r="189" spans="1:9" s="382" customFormat="1" x14ac:dyDescent="0.35">
      <c r="A189" t="str">
        <f>IF(CoverSheet!$C$9="Annual Return","AR",IF(CoverSheet!$C$9="Interim Return","IR",IF(CoverSheet!$C$9="Audited Annual Return","AAR","")))</f>
        <v/>
      </c>
      <c r="B189" t="str">
        <f>CoverSheet!$G$7</f>
        <v>v:25-03-c</v>
      </c>
      <c r="C189" t="str">
        <f>IF(CoverSheet!$C$29=3,"Q1",IF(CoverSheet!$C$29=6,"Q2",IF(CoverSheet!$C$29=9,"Q3",IF(AND(CoverSheet!$C$29=12,A189="AR"),"Q4","Q4A"))))</f>
        <v>Q4A</v>
      </c>
      <c r="D189" t="str">
        <f>CoverSheet!$C$15</f>
        <v/>
      </c>
      <c r="E189" t="s">
        <v>6839</v>
      </c>
      <c r="F189" t="s">
        <v>7201</v>
      </c>
      <c r="G189" t="s">
        <v>7202</v>
      </c>
      <c r="H189">
        <f>'Crypto Products'!K56</f>
        <v>0</v>
      </c>
      <c r="I189"/>
    </row>
    <row r="190" spans="1:9" s="382" customFormat="1" x14ac:dyDescent="0.35">
      <c r="A190" t="str">
        <f>IF(CoverSheet!$C$9="Annual Return","AR",IF(CoverSheet!$C$9="Interim Return","IR",IF(CoverSheet!$C$9="Audited Annual Return","AAR","")))</f>
        <v/>
      </c>
      <c r="B190" t="str">
        <f>CoverSheet!$G$7</f>
        <v>v:25-03-c</v>
      </c>
      <c r="C190" t="str">
        <f>IF(CoverSheet!$C$29=3,"Q1",IF(CoverSheet!$C$29=6,"Q2",IF(CoverSheet!$C$29=9,"Q3",IF(AND(CoverSheet!$C$29=12,A190="AR"),"Q4","Q4A"))))</f>
        <v>Q4A</v>
      </c>
      <c r="D190" t="str">
        <f>CoverSheet!$C$15</f>
        <v/>
      </c>
      <c r="E190" t="s">
        <v>6839</v>
      </c>
      <c r="F190" t="s">
        <v>7203</v>
      </c>
      <c r="G190" t="s">
        <v>7204</v>
      </c>
      <c r="H190">
        <f>'Crypto Products'!K61</f>
        <v>0</v>
      </c>
      <c r="I190"/>
    </row>
    <row r="191" spans="1:9" s="382" customFormat="1" x14ac:dyDescent="0.35">
      <c r="A191" t="str">
        <f>IF(CoverSheet!$C$9="Annual Return","AR",IF(CoverSheet!$C$9="Interim Return","IR",IF(CoverSheet!$C$9="Audited Annual Return","AAR","")))</f>
        <v/>
      </c>
      <c r="B191" t="str">
        <f>CoverSheet!$G$7</f>
        <v>v:25-03-c</v>
      </c>
      <c r="C191" t="str">
        <f>IF(CoverSheet!$C$29=3,"Q1",IF(CoverSheet!$C$29=6,"Q2",IF(CoverSheet!$C$29=9,"Q3",IF(AND(CoverSheet!$C$29=12,A191="AR"),"Q4","Q4A"))))</f>
        <v>Q4A</v>
      </c>
      <c r="D191" t="str">
        <f>CoverSheet!$C$15</f>
        <v/>
      </c>
      <c r="E191" t="s">
        <v>6839</v>
      </c>
      <c r="F191" t="s">
        <v>7205</v>
      </c>
      <c r="G191" t="s">
        <v>7206</v>
      </c>
      <c r="H191">
        <f>'Crypto Products'!K66</f>
        <v>0</v>
      </c>
      <c r="I191"/>
    </row>
    <row r="192" spans="1:9" s="382" customFormat="1" x14ac:dyDescent="0.35">
      <c r="A192" t="str">
        <f>IF(CoverSheet!$C$9="Annual Return","AR",IF(CoverSheet!$C$9="Interim Return","IR",IF(CoverSheet!$C$9="Audited Annual Return","AAR","")))</f>
        <v/>
      </c>
      <c r="B192" t="str">
        <f>CoverSheet!$G$7</f>
        <v>v:25-03-c</v>
      </c>
      <c r="C192" t="str">
        <f>IF(CoverSheet!$C$29=3,"Q1",IF(CoverSheet!$C$29=6,"Q2",IF(CoverSheet!$C$29=9,"Q3",IF(AND(CoverSheet!$C$29=12,A192="AR"),"Q4","Q4A"))))</f>
        <v>Q4A</v>
      </c>
      <c r="D192" t="str">
        <f>CoverSheet!$C$15</f>
        <v/>
      </c>
      <c r="E192" t="s">
        <v>6839</v>
      </c>
      <c r="F192" t="s">
        <v>7207</v>
      </c>
      <c r="G192" t="s">
        <v>7208</v>
      </c>
      <c r="H192">
        <f>'Crypto Products'!K71</f>
        <v>0</v>
      </c>
      <c r="I192"/>
    </row>
    <row r="193" spans="1:9" s="382" customFormat="1" x14ac:dyDescent="0.35">
      <c r="A193" t="str">
        <f>IF(CoverSheet!$C$9="Annual Return","AR",IF(CoverSheet!$C$9="Interim Return","IR",IF(CoverSheet!$C$9="Audited Annual Return","AAR","")))</f>
        <v/>
      </c>
      <c r="B193" t="str">
        <f>CoverSheet!$G$7</f>
        <v>v:25-03-c</v>
      </c>
      <c r="C193" t="str">
        <f>IF(CoverSheet!$C$29=3,"Q1",IF(CoverSheet!$C$29=6,"Q2",IF(CoverSheet!$C$29=9,"Q3",IF(AND(CoverSheet!$C$29=12,A193="AR"),"Q4","Q4A"))))</f>
        <v>Q4A</v>
      </c>
      <c r="D193" t="str">
        <f>CoverSheet!$C$15</f>
        <v/>
      </c>
      <c r="E193" t="s">
        <v>6839</v>
      </c>
      <c r="F193" t="s">
        <v>7209</v>
      </c>
      <c r="G193" t="s">
        <v>7210</v>
      </c>
      <c r="H193">
        <f>'Crypto Products'!K76</f>
        <v>0</v>
      </c>
      <c r="I193"/>
    </row>
    <row r="194" spans="1:9" s="382" customFormat="1" x14ac:dyDescent="0.35">
      <c r="A194" t="str">
        <f>IF(CoverSheet!$C$9="Annual Return","AR",IF(CoverSheet!$C$9="Interim Return","IR",IF(CoverSheet!$C$9="Audited Annual Return","AAR","")))</f>
        <v/>
      </c>
      <c r="B194" t="str">
        <f>CoverSheet!$G$7</f>
        <v>v:25-03-c</v>
      </c>
      <c r="C194" t="str">
        <f>IF(CoverSheet!$C$29=3,"Q1",IF(CoverSheet!$C$29=6,"Q2",IF(CoverSheet!$C$29=9,"Q3",IF(AND(CoverSheet!$C$29=12,A194="AR"),"Q4","Q4A"))))</f>
        <v>Q4A</v>
      </c>
      <c r="D194" t="str">
        <f>CoverSheet!$C$15</f>
        <v/>
      </c>
      <c r="E194" t="s">
        <v>6839</v>
      </c>
      <c r="F194" t="s">
        <v>7211</v>
      </c>
      <c r="G194" t="s">
        <v>7212</v>
      </c>
      <c r="H194">
        <f>'Crypto Products'!K81</f>
        <v>0</v>
      </c>
      <c r="I194"/>
    </row>
    <row r="195" spans="1:9" s="382" customFormat="1" x14ac:dyDescent="0.35">
      <c r="A195" t="str">
        <f>IF(CoverSheet!$C$9="Annual Return","AR",IF(CoverSheet!$C$9="Interim Return","IR",IF(CoverSheet!$C$9="Audited Annual Return","AAR","")))</f>
        <v/>
      </c>
      <c r="B195" t="str">
        <f>CoverSheet!$G$7</f>
        <v>v:25-03-c</v>
      </c>
      <c r="C195" t="str">
        <f>IF(CoverSheet!$C$29=3,"Q1",IF(CoverSheet!$C$29=6,"Q2",IF(CoverSheet!$C$29=9,"Q3",IF(AND(CoverSheet!$C$29=12,A195="AR"),"Q4","Q4A"))))</f>
        <v>Q4A</v>
      </c>
      <c r="D195" t="str">
        <f>CoverSheet!$C$15</f>
        <v/>
      </c>
      <c r="E195" t="s">
        <v>6839</v>
      </c>
      <c r="F195" t="s">
        <v>7213</v>
      </c>
      <c r="G195" t="s">
        <v>7214</v>
      </c>
      <c r="H195">
        <f>'Crypto Products'!K86</f>
        <v>0</v>
      </c>
      <c r="I195"/>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CEBD-7FBB-472D-93F6-E8B00CD7218D}">
  <sheetPr codeName="Sheet23">
    <tabColor rgb="FFEDD9C4"/>
  </sheetPr>
  <dimension ref="A1:R93"/>
  <sheetViews>
    <sheetView zoomScale="70" zoomScaleNormal="70" zoomScaleSheetLayoutView="50" workbookViewId="0"/>
  </sheetViews>
  <sheetFormatPr defaultColWidth="0" defaultRowHeight="14.5" zeroHeight="1" x14ac:dyDescent="0.35"/>
  <cols>
    <col min="1" max="1" width="1.453125" style="253" customWidth="1"/>
    <col min="2" max="2" width="10.26953125" style="253" customWidth="1"/>
    <col min="3" max="3" width="8.7265625" style="253" customWidth="1"/>
    <col min="4" max="4" width="25.453125" style="253" customWidth="1"/>
    <col min="5" max="5" width="18.54296875" style="253" customWidth="1"/>
    <col min="6" max="6" width="25.54296875" style="253" customWidth="1"/>
    <col min="7" max="7" width="26.7265625" style="253" customWidth="1"/>
    <col min="8" max="8" width="28.81640625" style="253" bestFit="1" customWidth="1"/>
    <col min="9" max="9" width="25.54296875" style="253" customWidth="1"/>
    <col min="10" max="10" width="27.26953125" style="253" bestFit="1" customWidth="1"/>
    <col min="11" max="13" width="1.453125" style="253" customWidth="1"/>
    <col min="14" max="16384" width="8.7265625" style="253" hidden="1"/>
  </cols>
  <sheetData>
    <row r="1" spans="1:18" x14ac:dyDescent="0.35">
      <c r="A1" s="8"/>
      <c r="B1" s="8"/>
      <c r="C1" s="8"/>
      <c r="D1" s="8"/>
      <c r="E1" s="8"/>
      <c r="F1" s="8"/>
      <c r="G1" s="8"/>
      <c r="H1" s="8"/>
      <c r="I1" s="8"/>
      <c r="J1" s="8"/>
      <c r="K1" s="8"/>
      <c r="L1" s="8"/>
      <c r="M1" s="5"/>
      <c r="N1" s="8"/>
      <c r="O1" s="8"/>
      <c r="P1" s="8"/>
      <c r="Q1" s="8"/>
      <c r="R1" s="5"/>
    </row>
    <row r="2" spans="1:18" ht="18" customHeight="1" x14ac:dyDescent="0.35">
      <c r="A2" s="8"/>
      <c r="B2" s="467" t="e" vm="4">
        <v>#VALUE!</v>
      </c>
      <c r="C2" s="467"/>
      <c r="D2" s="501" t="s">
        <v>63</v>
      </c>
      <c r="E2" s="501"/>
      <c r="F2" s="501"/>
      <c r="G2" s="501"/>
      <c r="H2" s="501"/>
      <c r="I2" s="501"/>
      <c r="J2" s="55"/>
      <c r="K2" s="55"/>
      <c r="L2" s="55"/>
      <c r="M2" s="5"/>
      <c r="N2" s="55"/>
      <c r="O2" s="117"/>
      <c r="P2" s="118"/>
      <c r="Q2" s="118"/>
      <c r="R2" s="5"/>
    </row>
    <row r="3" spans="1:18" ht="15.65" customHeight="1" x14ac:dyDescent="0.35">
      <c r="A3" s="54"/>
      <c r="B3" s="467"/>
      <c r="C3" s="467"/>
      <c r="D3" s="501"/>
      <c r="E3" s="501"/>
      <c r="F3" s="501"/>
      <c r="G3" s="501"/>
      <c r="H3" s="501"/>
      <c r="I3" s="501"/>
      <c r="J3" s="55"/>
      <c r="K3" s="55"/>
      <c r="L3" s="55"/>
      <c r="M3" s="5"/>
      <c r="N3" s="55"/>
      <c r="O3" s="119"/>
      <c r="P3" s="119"/>
      <c r="Q3" s="119"/>
      <c r="R3" s="120"/>
    </row>
    <row r="4" spans="1:18" ht="15.65" customHeight="1" x14ac:dyDescent="0.35">
      <c r="A4" s="54"/>
      <c r="B4" s="54"/>
      <c r="C4" s="116"/>
      <c r="D4" s="54"/>
      <c r="E4" s="54"/>
      <c r="F4" s="55"/>
      <c r="G4" s="55"/>
      <c r="H4" s="55"/>
      <c r="I4" s="55"/>
      <c r="J4" s="56" t="str">
        <f>CoverSheet!G7</f>
        <v>v:25-03-c</v>
      </c>
      <c r="K4" s="55"/>
      <c r="L4" s="55"/>
      <c r="M4" s="5"/>
      <c r="N4" s="55"/>
      <c r="O4" s="114"/>
      <c r="P4" s="56" t="str">
        <f>CoverSheet!G7</f>
        <v>v:25-03-c</v>
      </c>
      <c r="Q4" s="56"/>
      <c r="R4" s="121"/>
    </row>
    <row r="5" spans="1:18" ht="7.4" customHeight="1" x14ac:dyDescent="0.35">
      <c r="A5" s="6"/>
      <c r="B5" s="122"/>
      <c r="C5" s="122"/>
      <c r="D5" s="6"/>
      <c r="E5" s="6"/>
      <c r="F5" s="6"/>
      <c r="G5" s="6"/>
      <c r="H5" s="6"/>
      <c r="I5" s="6"/>
      <c r="J5" s="6"/>
      <c r="K5" s="6"/>
      <c r="L5" s="6"/>
      <c r="M5" s="5"/>
    </row>
    <row r="6" spans="1:18" x14ac:dyDescent="0.35">
      <c r="A6" s="6"/>
      <c r="B6" s="122"/>
      <c r="C6" s="122"/>
      <c r="D6" s="6"/>
      <c r="E6" s="57" t="s">
        <v>42</v>
      </c>
      <c r="F6" s="58">
        <f>CoverSheet!$C$11</f>
        <v>0</v>
      </c>
      <c r="G6" s="6"/>
      <c r="H6" s="6"/>
      <c r="I6" s="6"/>
      <c r="J6" s="6"/>
      <c r="K6" s="6"/>
      <c r="L6" s="6"/>
      <c r="M6" s="5"/>
    </row>
    <row r="7" spans="1:18" x14ac:dyDescent="0.35">
      <c r="A7" s="6"/>
      <c r="B7" s="122"/>
      <c r="C7" s="122"/>
      <c r="D7" s="6"/>
      <c r="E7" s="57" t="s">
        <v>47</v>
      </c>
      <c r="F7" s="58" t="str">
        <f>IF(OR(CoverSheet!$G$26=0,CoverSheet!$G$27=0),"",(TEXT(CoverSheet!$G$26,"DD/MM/YYYY")&amp;" - "&amp;(TEXT(CoverSheet!$G$27,"dd/mm/yyyy"))))</f>
        <v xml:space="preserve"> - </v>
      </c>
      <c r="G7" s="6"/>
      <c r="H7" s="488" t="s">
        <v>290</v>
      </c>
      <c r="I7" s="488"/>
      <c r="J7" s="59" t="str">
        <f>CoverSheet!C29</f>
        <v/>
      </c>
      <c r="L7" s="6"/>
      <c r="M7" s="5"/>
    </row>
    <row r="8" spans="1:18" ht="7.4" customHeight="1" thickBot="1" x14ac:dyDescent="0.4">
      <c r="A8" s="61"/>
      <c r="B8" s="133"/>
      <c r="C8" s="133"/>
      <c r="D8" s="61"/>
      <c r="E8" s="61"/>
      <c r="F8" s="61"/>
      <c r="G8" s="61"/>
      <c r="H8" s="61"/>
      <c r="I8" s="61"/>
      <c r="J8" s="61"/>
      <c r="K8" s="61"/>
      <c r="L8" s="61"/>
      <c r="M8" s="5"/>
    </row>
    <row r="9" spans="1:18" ht="7.4" customHeight="1" thickTop="1" x14ac:dyDescent="0.35">
      <c r="A9" s="6"/>
      <c r="B9" s="6"/>
      <c r="C9" s="6"/>
      <c r="D9" s="6"/>
      <c r="E9" s="6"/>
      <c r="F9" s="6"/>
      <c r="G9" s="6"/>
      <c r="H9" s="6"/>
      <c r="I9" s="6"/>
      <c r="J9" s="6"/>
      <c r="K9" s="6"/>
      <c r="L9" s="6"/>
      <c r="M9" s="5"/>
    </row>
    <row r="10" spans="1:18" x14ac:dyDescent="0.35">
      <c r="A10" s="6"/>
      <c r="B10" s="574" t="s">
        <v>7215</v>
      </c>
      <c r="C10" s="574"/>
      <c r="D10" s="574"/>
      <c r="E10" s="574"/>
      <c r="F10" s="574"/>
      <c r="G10" s="574"/>
      <c r="H10" s="574"/>
      <c r="I10" s="574"/>
      <c r="J10" s="574"/>
      <c r="K10" s="574"/>
      <c r="L10" s="6"/>
      <c r="M10" s="5"/>
    </row>
    <row r="11" spans="1:18" ht="7.4" customHeight="1" thickBot="1" x14ac:dyDescent="0.45">
      <c r="A11" s="6"/>
      <c r="B11" s="82"/>
      <c r="C11" s="140"/>
      <c r="D11" s="82"/>
      <c r="E11" s="82"/>
      <c r="F11" s="82"/>
      <c r="G11" s="82"/>
      <c r="H11" s="82"/>
      <c r="I11" s="82"/>
      <c r="J11" s="82"/>
      <c r="K11" s="82"/>
      <c r="L11" s="82"/>
      <c r="M11" s="5"/>
    </row>
    <row r="12" spans="1:18" ht="7.4" customHeight="1" x14ac:dyDescent="0.35">
      <c r="A12" s="6"/>
      <c r="B12" s="6"/>
      <c r="C12" s="6"/>
      <c r="D12" s="6"/>
      <c r="E12" s="6"/>
      <c r="F12" s="6"/>
      <c r="G12" s="6"/>
      <c r="H12" s="6"/>
      <c r="I12" s="6"/>
      <c r="J12" s="6"/>
      <c r="K12" s="6"/>
      <c r="L12" s="6"/>
      <c r="M12" s="5"/>
    </row>
    <row r="13" spans="1:18" ht="18.5" thickBot="1" x14ac:dyDescent="0.45">
      <c r="A13" s="6"/>
      <c r="B13" s="82"/>
      <c r="C13" s="140" t="s">
        <v>7216</v>
      </c>
      <c r="D13" s="82"/>
      <c r="E13" s="82"/>
      <c r="F13" s="82"/>
      <c r="G13" s="82"/>
      <c r="H13" s="82"/>
      <c r="I13" s="82"/>
      <c r="J13" s="82"/>
      <c r="K13" s="82"/>
      <c r="L13" s="82"/>
      <c r="M13" s="5"/>
      <c r="N13" s="5"/>
      <c r="O13" s="132"/>
    </row>
    <row r="14" spans="1:18" ht="7.4" customHeight="1" x14ac:dyDescent="0.35">
      <c r="A14" s="6"/>
      <c r="B14" s="6"/>
      <c r="C14" s="6"/>
      <c r="D14" s="6"/>
      <c r="E14" s="6"/>
      <c r="F14" s="6"/>
      <c r="G14" s="6"/>
      <c r="H14" s="6"/>
      <c r="I14" s="6"/>
      <c r="J14" s="6"/>
      <c r="K14" s="6"/>
      <c r="L14" s="6"/>
      <c r="M14" s="5"/>
    </row>
    <row r="15" spans="1:18" x14ac:dyDescent="0.35">
      <c r="A15" s="6"/>
      <c r="B15" s="6" t="s">
        <v>7217</v>
      </c>
      <c r="C15" s="6" t="s">
        <v>7218</v>
      </c>
      <c r="D15" s="6"/>
      <c r="E15" s="6"/>
      <c r="F15" s="6"/>
      <c r="G15" s="6"/>
      <c r="H15" s="6"/>
      <c r="I15" s="6"/>
      <c r="J15" s="143"/>
      <c r="K15" s="6"/>
      <c r="L15" s="6" t="str">
        <f>IF(ISBLANK(J15),"R","G")</f>
        <v>R</v>
      </c>
      <c r="M15" s="5"/>
    </row>
    <row r="16" spans="1:18" ht="7.4" customHeight="1" x14ac:dyDescent="0.35">
      <c r="A16" s="6"/>
      <c r="B16" s="6"/>
      <c r="C16" s="6"/>
      <c r="D16" s="6"/>
      <c r="E16" s="6"/>
      <c r="F16" s="6"/>
      <c r="G16" s="6"/>
      <c r="H16" s="6"/>
      <c r="I16" s="6"/>
      <c r="J16" s="6"/>
      <c r="K16" s="6"/>
      <c r="L16" s="6"/>
      <c r="M16" s="5"/>
    </row>
    <row r="17" spans="1:13" x14ac:dyDescent="0.35">
      <c r="A17" s="6"/>
      <c r="B17" s="6" t="s">
        <v>7219</v>
      </c>
      <c r="C17" s="6" t="s">
        <v>7220</v>
      </c>
      <c r="D17" s="6"/>
      <c r="E17" s="6"/>
      <c r="F17" s="6"/>
      <c r="G17" s="6"/>
      <c r="H17" s="6"/>
      <c r="I17" s="6"/>
      <c r="J17" s="143"/>
      <c r="K17" s="6"/>
      <c r="L17" s="6" t="str">
        <f>IF(AND(J15="yes",ISBLANK(J17)),"R",IF(AND(J15&lt;&gt;"yes",NOT(ISBLANK(J17))),"Y","G"))</f>
        <v>G</v>
      </c>
      <c r="M17" s="5"/>
    </row>
    <row r="18" spans="1:13" ht="7.4" customHeight="1" x14ac:dyDescent="0.35">
      <c r="A18" s="6"/>
      <c r="B18" s="6"/>
      <c r="C18" s="6"/>
      <c r="D18" s="6"/>
      <c r="E18" s="6"/>
      <c r="F18" s="6"/>
      <c r="G18" s="6"/>
      <c r="H18" s="6"/>
      <c r="I18" s="6"/>
      <c r="J18" s="6"/>
      <c r="K18" s="6"/>
      <c r="L18" s="6"/>
      <c r="M18" s="5"/>
    </row>
    <row r="19" spans="1:13" x14ac:dyDescent="0.35">
      <c r="A19" s="6"/>
      <c r="B19" s="282" t="s">
        <v>7221</v>
      </c>
      <c r="C19" s="282" t="s">
        <v>7222</v>
      </c>
      <c r="D19" s="282"/>
      <c r="E19" s="282"/>
      <c r="F19" s="6"/>
      <c r="G19" s="6"/>
      <c r="H19" s="6"/>
      <c r="I19" s="6"/>
      <c r="J19" s="143"/>
      <c r="K19" s="6"/>
      <c r="L19" s="6" t="str">
        <f>IF(AND($J$17="yes",J19&lt;1),"R",IF(AND($J$17&lt;&gt;"yes",J19&gt;0),"Y","G"))</f>
        <v>G</v>
      </c>
      <c r="M19" s="5"/>
    </row>
    <row r="20" spans="1:13" ht="7.4" customHeight="1" x14ac:dyDescent="0.35">
      <c r="A20" s="6"/>
      <c r="B20" s="282"/>
      <c r="C20" s="282"/>
      <c r="D20" s="282"/>
      <c r="E20" s="282"/>
      <c r="F20" s="6"/>
      <c r="G20" s="6"/>
      <c r="H20" s="6"/>
      <c r="I20" s="6"/>
      <c r="J20" s="6"/>
      <c r="K20" s="6"/>
      <c r="L20" s="6"/>
      <c r="M20" s="5"/>
    </row>
    <row r="21" spans="1:13" s="348" customFormat="1" x14ac:dyDescent="0.35">
      <c r="A21" s="286"/>
      <c r="B21" s="282" t="s">
        <v>7223</v>
      </c>
      <c r="C21" s="282" t="s">
        <v>7224</v>
      </c>
      <c r="D21" s="282"/>
      <c r="E21" s="282"/>
      <c r="F21" s="6"/>
      <c r="G21" s="6"/>
      <c r="H21" s="6"/>
      <c r="I21" s="57">
        <f>CoverSheet!$C$31</f>
        <v>0</v>
      </c>
      <c r="J21" s="143"/>
      <c r="K21" s="6"/>
      <c r="L21" s="6" t="str">
        <f>IF(AND($J$17="yes",J21&lt;1),"R",IF(OR(AND($J$17&lt;&gt;"yes",J21&gt;0),J19&gt;J21),"Y","G"))</f>
        <v>G</v>
      </c>
      <c r="M21" s="347"/>
    </row>
    <row r="22" spans="1:13" s="348" customFormat="1" x14ac:dyDescent="0.35">
      <c r="A22" s="286"/>
      <c r="B22" s="6"/>
      <c r="C22" s="6"/>
      <c r="D22" s="6"/>
      <c r="E22" s="6"/>
      <c r="F22" s="6"/>
      <c r="G22" s="6"/>
      <c r="H22" s="6"/>
      <c r="I22" s="57" t="s">
        <v>5351</v>
      </c>
      <c r="J22" s="320">
        <f>J21*CoverSheet!C33</f>
        <v>0</v>
      </c>
      <c r="K22" s="6"/>
      <c r="L22" s="6"/>
      <c r="M22" s="347"/>
    </row>
    <row r="23" spans="1:13" ht="7.4" customHeight="1" x14ac:dyDescent="0.35">
      <c r="A23" s="6"/>
      <c r="B23" s="6"/>
      <c r="C23" s="6"/>
      <c r="D23" s="6"/>
      <c r="E23" s="6"/>
      <c r="F23" s="6"/>
      <c r="G23" s="6"/>
      <c r="H23" s="6"/>
      <c r="I23" s="6"/>
      <c r="J23" s="6"/>
      <c r="K23" s="6"/>
      <c r="L23" s="6"/>
      <c r="M23" s="5"/>
    </row>
    <row r="24" spans="1:13" x14ac:dyDescent="0.35">
      <c r="A24" s="6"/>
      <c r="B24" s="6" t="s">
        <v>7225</v>
      </c>
      <c r="C24" s="6" t="s">
        <v>7226</v>
      </c>
      <c r="D24" s="6"/>
      <c r="E24" s="6"/>
      <c r="F24" s="6"/>
      <c r="G24" s="6"/>
      <c r="H24" s="6"/>
      <c r="I24" s="6"/>
      <c r="J24" s="6"/>
      <c r="K24" s="6"/>
      <c r="L24" s="6" t="str">
        <f>IF(OR(AND(J21&gt;0,COUNTA(D27:E36)=0),COUNTA(D27:I36)&lt;&gt;5*COUNTA(D27:E36)),"R",IF(OR(AND(J21=0,COUNTA(D27:E36)&lt;&gt;0),AND(COUNTA(D27:E36)&lt;10,SUM(I27:I36)&lt;J21)),"Y","G"))</f>
        <v>G</v>
      </c>
      <c r="M24" s="5"/>
    </row>
    <row r="25" spans="1:13" ht="7.4" customHeight="1" x14ac:dyDescent="0.35">
      <c r="A25" s="6"/>
      <c r="B25" s="6"/>
      <c r="C25" s="6"/>
      <c r="D25" s="6"/>
      <c r="E25" s="6"/>
      <c r="F25" s="6"/>
      <c r="G25" s="6"/>
      <c r="H25" s="6"/>
      <c r="I25" s="6"/>
      <c r="J25" s="6"/>
      <c r="K25" s="6"/>
      <c r="L25" s="6"/>
      <c r="M25" s="5"/>
    </row>
    <row r="26" spans="1:13" ht="29" x14ac:dyDescent="0.35">
      <c r="A26" s="6"/>
      <c r="B26" s="6"/>
      <c r="C26" s="6"/>
      <c r="D26" s="415" t="s">
        <v>7227</v>
      </c>
      <c r="E26" s="415"/>
      <c r="F26" s="10" t="s">
        <v>5354</v>
      </c>
      <c r="G26" s="10" t="s">
        <v>7228</v>
      </c>
      <c r="H26" s="375" t="s">
        <v>7229</v>
      </c>
      <c r="I26" s="10" t="s">
        <v>5356</v>
      </c>
      <c r="J26" s="10" t="s">
        <v>7230</v>
      </c>
      <c r="K26" s="6"/>
      <c r="L26" s="6"/>
      <c r="M26" s="5"/>
    </row>
    <row r="27" spans="1:13" x14ac:dyDescent="0.35">
      <c r="A27" s="6"/>
      <c r="B27" s="6"/>
      <c r="C27" s="246">
        <v>1</v>
      </c>
      <c r="D27" s="528"/>
      <c r="E27" s="529"/>
      <c r="F27" s="142"/>
      <c r="G27" s="142"/>
      <c r="H27" s="384"/>
      <c r="I27" s="142"/>
      <c r="J27" s="323">
        <f>I27*CoverSheet!$C$33</f>
        <v>0</v>
      </c>
      <c r="K27" s="6"/>
      <c r="L27" s="6"/>
      <c r="M27" s="5"/>
    </row>
    <row r="28" spans="1:13" x14ac:dyDescent="0.35">
      <c r="A28" s="6"/>
      <c r="B28" s="6"/>
      <c r="C28" s="246">
        <v>2</v>
      </c>
      <c r="D28" s="528"/>
      <c r="E28" s="529"/>
      <c r="F28" s="142"/>
      <c r="G28" s="142"/>
      <c r="H28" s="384"/>
      <c r="I28" s="142"/>
      <c r="J28" s="320">
        <f>I28*CoverSheet!$C$33</f>
        <v>0</v>
      </c>
      <c r="K28" s="6"/>
      <c r="L28" s="6"/>
      <c r="M28" s="5"/>
    </row>
    <row r="29" spans="1:13" x14ac:dyDescent="0.35">
      <c r="A29" s="6"/>
      <c r="B29" s="6"/>
      <c r="C29" s="246">
        <v>3</v>
      </c>
      <c r="D29" s="528"/>
      <c r="E29" s="529"/>
      <c r="F29" s="142"/>
      <c r="G29" s="142"/>
      <c r="H29" s="384"/>
      <c r="I29" s="142"/>
      <c r="J29" s="320">
        <f>I29*CoverSheet!$C$33</f>
        <v>0</v>
      </c>
      <c r="K29" s="6"/>
      <c r="L29" s="6"/>
      <c r="M29" s="5"/>
    </row>
    <row r="30" spans="1:13" x14ac:dyDescent="0.35">
      <c r="A30" s="6"/>
      <c r="B30" s="6"/>
      <c r="C30" s="246">
        <v>4</v>
      </c>
      <c r="D30" s="528"/>
      <c r="E30" s="529"/>
      <c r="F30" s="142"/>
      <c r="G30" s="142"/>
      <c r="H30" s="384"/>
      <c r="I30" s="142"/>
      <c r="J30" s="320">
        <f>I30*CoverSheet!$C$33</f>
        <v>0</v>
      </c>
      <c r="K30" s="6"/>
      <c r="L30" s="6"/>
      <c r="M30" s="5"/>
    </row>
    <row r="31" spans="1:13" x14ac:dyDescent="0.35">
      <c r="A31" s="6"/>
      <c r="B31" s="6"/>
      <c r="C31" s="246">
        <v>5</v>
      </c>
      <c r="D31" s="528"/>
      <c r="E31" s="529"/>
      <c r="F31" s="142"/>
      <c r="G31" s="142"/>
      <c r="H31" s="384"/>
      <c r="I31" s="142"/>
      <c r="J31" s="320">
        <f>I31*CoverSheet!$C$33</f>
        <v>0</v>
      </c>
      <c r="K31" s="6"/>
      <c r="L31" s="6"/>
      <c r="M31" s="5"/>
    </row>
    <row r="32" spans="1:13" x14ac:dyDescent="0.35">
      <c r="A32" s="6"/>
      <c r="B32" s="6"/>
      <c r="C32" s="246">
        <v>6</v>
      </c>
      <c r="D32" s="528"/>
      <c r="E32" s="529"/>
      <c r="F32" s="142"/>
      <c r="G32" s="142"/>
      <c r="H32" s="384"/>
      <c r="I32" s="142"/>
      <c r="J32" s="320">
        <f>I32*CoverSheet!$C$33</f>
        <v>0</v>
      </c>
      <c r="K32" s="6"/>
      <c r="L32" s="6"/>
      <c r="M32" s="5"/>
    </row>
    <row r="33" spans="1:13" x14ac:dyDescent="0.35">
      <c r="A33" s="6"/>
      <c r="B33" s="6"/>
      <c r="C33" s="246">
        <v>7</v>
      </c>
      <c r="D33" s="528"/>
      <c r="E33" s="529"/>
      <c r="F33" s="142"/>
      <c r="G33" s="142"/>
      <c r="H33" s="384"/>
      <c r="I33" s="142"/>
      <c r="J33" s="320">
        <f>I33*CoverSheet!$C$33</f>
        <v>0</v>
      </c>
      <c r="K33" s="6"/>
      <c r="L33" s="6"/>
      <c r="M33" s="5"/>
    </row>
    <row r="34" spans="1:13" x14ac:dyDescent="0.35">
      <c r="A34" s="6"/>
      <c r="B34" s="6"/>
      <c r="C34" s="246">
        <v>8</v>
      </c>
      <c r="D34" s="528"/>
      <c r="E34" s="529"/>
      <c r="F34" s="142"/>
      <c r="G34" s="142"/>
      <c r="H34" s="384"/>
      <c r="I34" s="142"/>
      <c r="J34" s="320">
        <f>I34*CoverSheet!$C$33</f>
        <v>0</v>
      </c>
      <c r="K34" s="6"/>
      <c r="L34" s="6"/>
      <c r="M34" s="5"/>
    </row>
    <row r="35" spans="1:13" x14ac:dyDescent="0.35">
      <c r="A35" s="6"/>
      <c r="B35" s="6"/>
      <c r="C35" s="246">
        <v>9</v>
      </c>
      <c r="D35" s="528"/>
      <c r="E35" s="529"/>
      <c r="F35" s="142"/>
      <c r="G35" s="142"/>
      <c r="H35" s="384"/>
      <c r="I35" s="142"/>
      <c r="J35" s="320">
        <f>I35*CoverSheet!$C$33</f>
        <v>0</v>
      </c>
      <c r="K35" s="6"/>
      <c r="L35" s="6"/>
      <c r="M35" s="5"/>
    </row>
    <row r="36" spans="1:13" x14ac:dyDescent="0.35">
      <c r="A36" s="6"/>
      <c r="B36" s="6"/>
      <c r="C36" s="246">
        <v>10</v>
      </c>
      <c r="D36" s="528"/>
      <c r="E36" s="529"/>
      <c r="F36" s="142"/>
      <c r="G36" s="142"/>
      <c r="H36" s="384"/>
      <c r="I36" s="142"/>
      <c r="J36" s="320">
        <f>I36*CoverSheet!$C$33</f>
        <v>0</v>
      </c>
      <c r="K36" s="6"/>
      <c r="L36" s="6"/>
      <c r="M36" s="5"/>
    </row>
    <row r="37" spans="1:13" ht="7.4" customHeight="1" x14ac:dyDescent="0.35">
      <c r="A37" s="6"/>
      <c r="B37" s="6"/>
      <c r="C37" s="6"/>
      <c r="D37" s="6"/>
      <c r="E37" s="6"/>
      <c r="F37" s="6"/>
      <c r="G37" s="6"/>
      <c r="H37" s="6"/>
      <c r="I37" s="6"/>
      <c r="J37" s="6"/>
      <c r="K37" s="6"/>
      <c r="L37" s="6"/>
      <c r="M37" s="5"/>
    </row>
    <row r="38" spans="1:13" ht="14.5" customHeight="1" x14ac:dyDescent="0.35">
      <c r="A38" s="6"/>
      <c r="B38" s="6" t="s">
        <v>7231</v>
      </c>
      <c r="C38" s="6" t="s">
        <v>7232</v>
      </c>
      <c r="D38" s="6"/>
      <c r="E38" s="6"/>
      <c r="F38" s="6"/>
      <c r="G38" s="6"/>
      <c r="H38" s="6"/>
      <c r="I38" s="409"/>
      <c r="J38" s="320">
        <f>I38*CoverSheet!$C$33</f>
        <v>0</v>
      </c>
      <c r="K38" s="6"/>
      <c r="L38" s="6" t="str">
        <f>IF(AND(COUNTA(C27:D36)=10,SUM(I27:I36)&lt;J21,ISBLANK(I38)),"R",IF(AND(COUNTA(C27:D36)&lt;10,NOT(ISBLANK(I38))),"Y","G"))</f>
        <v>G</v>
      </c>
      <c r="M38" s="5"/>
    </row>
    <row r="39" spans="1:13" ht="7.4" customHeight="1" x14ac:dyDescent="0.35">
      <c r="A39" s="6"/>
      <c r="B39" s="6"/>
      <c r="C39" s="6"/>
      <c r="D39" s="6"/>
      <c r="E39" s="6"/>
      <c r="F39" s="6"/>
      <c r="G39" s="6"/>
      <c r="H39" s="6"/>
      <c r="I39" s="6"/>
      <c r="J39" s="6"/>
      <c r="K39" s="6"/>
      <c r="L39" s="6"/>
      <c r="M39" s="5"/>
    </row>
    <row r="40" spans="1:13" ht="15" thickBot="1" x14ac:dyDescent="0.4">
      <c r="A40" s="6"/>
      <c r="B40" s="6" t="s">
        <v>7233</v>
      </c>
      <c r="C40" s="6" t="s">
        <v>7234</v>
      </c>
      <c r="D40" s="6"/>
      <c r="E40" s="6"/>
      <c r="F40" s="6"/>
      <c r="G40" s="6"/>
      <c r="I40" s="57" t="s">
        <v>5351</v>
      </c>
      <c r="J40" s="324">
        <f>SUM(J27:J36,J38)</f>
        <v>0</v>
      </c>
      <c r="K40" s="6"/>
      <c r="L40" s="6"/>
      <c r="M40" s="5"/>
    </row>
    <row r="41" spans="1:13" ht="7.4" customHeight="1" thickTop="1" x14ac:dyDescent="0.35">
      <c r="A41" s="6"/>
      <c r="B41" s="6"/>
      <c r="C41" s="6"/>
      <c r="D41" s="6"/>
      <c r="E41" s="6"/>
      <c r="F41" s="6"/>
      <c r="G41" s="6"/>
      <c r="H41" s="6"/>
      <c r="I41" s="6"/>
      <c r="J41" s="6"/>
      <c r="K41" s="6"/>
      <c r="L41" s="6"/>
      <c r="M41" s="5"/>
    </row>
    <row r="42" spans="1:13" ht="14.5" customHeight="1" x14ac:dyDescent="0.35">
      <c r="A42" s="6"/>
      <c r="B42" s="6" t="s">
        <v>7235</v>
      </c>
      <c r="C42" s="6" t="s">
        <v>7236</v>
      </c>
      <c r="D42" s="6"/>
      <c r="E42" s="6"/>
      <c r="F42" s="6"/>
      <c r="G42" s="6"/>
      <c r="H42" s="6"/>
      <c r="J42" s="17" t="str">
        <f>IF(J40&gt;J22,"Surplus",IF(J40&lt;J22,"Deficit","Safekeeping is Reconciled"))</f>
        <v>Safekeeping is Reconciled</v>
      </c>
      <c r="K42" s="6"/>
      <c r="L42" s="6" t="str">
        <f>IF(J42&lt;&gt;"Safekeeping is Reconciled","Y","G")</f>
        <v>G</v>
      </c>
      <c r="M42" s="5"/>
    </row>
    <row r="43" spans="1:13" ht="7.4" customHeight="1" x14ac:dyDescent="0.35">
      <c r="A43" s="6"/>
      <c r="B43" s="6"/>
      <c r="C43" s="6"/>
      <c r="D43" s="6"/>
      <c r="E43" s="6"/>
      <c r="F43" s="6"/>
      <c r="G43" s="6"/>
      <c r="H43" s="6"/>
      <c r="I43" s="6"/>
      <c r="J43" s="6"/>
      <c r="K43" s="6"/>
      <c r="L43" s="6"/>
      <c r="M43" s="5"/>
    </row>
    <row r="44" spans="1:13" x14ac:dyDescent="0.35">
      <c r="A44" s="6"/>
      <c r="B44" s="6" t="s">
        <v>7237</v>
      </c>
      <c r="C44" s="6" t="s">
        <v>7238</v>
      </c>
      <c r="D44" s="6"/>
      <c r="E44" s="6"/>
      <c r="F44" s="6"/>
      <c r="G44" s="6"/>
      <c r="H44" s="6"/>
      <c r="I44" s="6"/>
      <c r="J44" s="6"/>
      <c r="K44" s="6"/>
      <c r="L44" s="6" t="str">
        <f>IF(AND(J42&lt;&gt;"Safekeeping is Reconciled",ISBLANK(D46)),"R","G")</f>
        <v>G</v>
      </c>
      <c r="M44" s="5"/>
    </row>
    <row r="45" spans="1:13" ht="7.4" customHeight="1" x14ac:dyDescent="0.35">
      <c r="A45" s="6"/>
      <c r="B45" s="6"/>
      <c r="C45" s="6"/>
      <c r="D45" s="6"/>
      <c r="E45" s="6"/>
      <c r="F45" s="6"/>
      <c r="G45" s="6"/>
      <c r="H45" s="6"/>
      <c r="I45" s="6"/>
      <c r="J45" s="6"/>
      <c r="K45" s="6"/>
      <c r="L45" s="6"/>
      <c r="M45" s="5"/>
    </row>
    <row r="46" spans="1:13" x14ac:dyDescent="0.35">
      <c r="A46" s="6"/>
      <c r="B46" s="6"/>
      <c r="C46" s="6"/>
      <c r="D46" s="531"/>
      <c r="E46" s="532"/>
      <c r="F46" s="532"/>
      <c r="G46" s="532"/>
      <c r="H46" s="532"/>
      <c r="I46" s="533"/>
      <c r="J46" s="6"/>
      <c r="K46" s="6"/>
      <c r="L46" s="6"/>
      <c r="M46" s="5"/>
    </row>
    <row r="47" spans="1:13" x14ac:dyDescent="0.35">
      <c r="A47" s="6"/>
      <c r="B47" s="6"/>
      <c r="C47" s="6"/>
      <c r="D47" s="534"/>
      <c r="E47" s="535"/>
      <c r="F47" s="535"/>
      <c r="G47" s="535"/>
      <c r="H47" s="535"/>
      <c r="I47" s="536"/>
      <c r="J47" s="6"/>
      <c r="K47" s="6"/>
      <c r="L47" s="6"/>
      <c r="M47" s="5"/>
    </row>
    <row r="48" spans="1:13" x14ac:dyDescent="0.35">
      <c r="A48" s="6"/>
      <c r="B48" s="6"/>
      <c r="C48" s="6"/>
      <c r="D48" s="537"/>
      <c r="E48" s="538"/>
      <c r="F48" s="538"/>
      <c r="G48" s="538"/>
      <c r="H48" s="538"/>
      <c r="I48" s="539"/>
      <c r="J48" s="6"/>
      <c r="K48" s="6"/>
      <c r="L48" s="6"/>
      <c r="M48" s="5"/>
    </row>
    <row r="49" spans="1:15" s="6" customFormat="1" ht="7.4" customHeight="1" x14ac:dyDescent="0.35">
      <c r="M49" s="5"/>
      <c r="N49" s="5"/>
    </row>
    <row r="50" spans="1:15" s="6" customFormat="1" ht="7.4" customHeight="1" x14ac:dyDescent="0.35">
      <c r="A50" s="147"/>
      <c r="B50" s="147"/>
      <c r="C50" s="147"/>
      <c r="D50" s="147"/>
      <c r="E50" s="147"/>
      <c r="F50" s="147"/>
      <c r="G50" s="147"/>
      <c r="H50" s="147"/>
      <c r="I50" s="147"/>
      <c r="J50" s="147"/>
      <c r="K50" s="147"/>
      <c r="L50" s="147"/>
      <c r="M50" s="5"/>
      <c r="N50" s="149"/>
    </row>
    <row r="51" spans="1:15" ht="7.4" customHeight="1" x14ac:dyDescent="0.35">
      <c r="A51" s="6"/>
      <c r="B51" s="6"/>
      <c r="C51" s="6"/>
      <c r="D51" s="6"/>
      <c r="E51" s="6"/>
      <c r="F51" s="6"/>
      <c r="G51" s="6"/>
      <c r="H51" s="6"/>
      <c r="I51" s="6"/>
      <c r="J51" s="6"/>
      <c r="K51" s="6"/>
      <c r="L51" s="6"/>
      <c r="M51" s="5"/>
    </row>
    <row r="52" spans="1:15" ht="18.5" thickBot="1" x14ac:dyDescent="0.45">
      <c r="A52" s="6"/>
      <c r="B52" s="82"/>
      <c r="C52" s="140" t="s">
        <v>7239</v>
      </c>
      <c r="D52" s="82"/>
      <c r="E52" s="82"/>
      <c r="F52" s="82"/>
      <c r="G52" s="82"/>
      <c r="H52" s="82"/>
      <c r="I52" s="82"/>
      <c r="J52" s="82"/>
      <c r="K52" s="82"/>
      <c r="L52" s="82"/>
      <c r="M52" s="5"/>
      <c r="N52" s="5"/>
      <c r="O52" s="132"/>
    </row>
    <row r="53" spans="1:15" ht="7.4" customHeight="1" x14ac:dyDescent="0.35">
      <c r="A53" s="6"/>
      <c r="B53" s="6"/>
      <c r="C53" s="6"/>
      <c r="D53" s="6"/>
      <c r="E53" s="6"/>
      <c r="F53" s="6"/>
      <c r="G53" s="6"/>
      <c r="H53" s="6"/>
      <c r="I53" s="6"/>
      <c r="J53" s="6"/>
      <c r="K53" s="6"/>
      <c r="L53" s="6"/>
      <c r="M53" s="5"/>
    </row>
    <row r="54" spans="1:15" x14ac:dyDescent="0.35">
      <c r="A54" s="6"/>
      <c r="B54" s="311" t="s">
        <v>7240</v>
      </c>
      <c r="C54" s="468" t="s">
        <v>7241</v>
      </c>
      <c r="D54" s="468"/>
      <c r="E54" s="468"/>
      <c r="F54" s="468"/>
      <c r="G54" s="468"/>
      <c r="H54" s="468"/>
      <c r="I54" s="468"/>
      <c r="J54" s="410"/>
      <c r="K54" s="6"/>
      <c r="L54" s="6" t="str">
        <f>IF(OR(ISBLANK(J54),AND(J54="yes",OR(COUNTA(D58:E67)=0,COUNTA(D58:G67)&lt;&gt;3*COUNTA(D58:E67),COUNTA(H58:I67)&lt;COUNTIF(G58:G67,"Other"),COUNTA(D58:E67)&lt;&gt;COUNTA(J58:K67)))),"R","G")</f>
        <v>R</v>
      </c>
      <c r="M54" s="5"/>
    </row>
    <row r="55" spans="1:15" x14ac:dyDescent="0.35">
      <c r="A55" s="6"/>
      <c r="B55" s="6"/>
      <c r="C55" s="6" t="s">
        <v>7242</v>
      </c>
      <c r="D55" s="6"/>
      <c r="E55" s="6"/>
      <c r="F55" s="6"/>
      <c r="G55" s="6"/>
      <c r="H55" s="6"/>
      <c r="I55" s="6"/>
      <c r="J55" s="6"/>
      <c r="K55" s="6"/>
      <c r="L55" s="6"/>
      <c r="M55" s="5"/>
    </row>
    <row r="56" spans="1:15" ht="7.4" customHeight="1" x14ac:dyDescent="0.35">
      <c r="A56" s="6"/>
      <c r="B56" s="6"/>
      <c r="C56" s="6"/>
      <c r="D56" s="6"/>
      <c r="E56" s="6"/>
      <c r="F56" s="6"/>
      <c r="G56" s="6"/>
      <c r="H56" s="6"/>
      <c r="I56" s="6"/>
      <c r="J56" s="6"/>
      <c r="K56" s="6"/>
      <c r="L56" s="6"/>
      <c r="M56" s="5"/>
    </row>
    <row r="57" spans="1:15" x14ac:dyDescent="0.35">
      <c r="A57" s="6"/>
      <c r="B57" s="6"/>
      <c r="C57" s="6"/>
      <c r="D57" s="246" t="s">
        <v>7243</v>
      </c>
      <c r="E57" s="246"/>
      <c r="F57" s="246" t="s">
        <v>5354</v>
      </c>
      <c r="G57" s="246" t="s">
        <v>7244</v>
      </c>
      <c r="H57" s="575" t="s">
        <v>7245</v>
      </c>
      <c r="I57" s="575"/>
      <c r="J57" s="246" t="s">
        <v>7246</v>
      </c>
      <c r="K57" s="6"/>
      <c r="L57" s="6"/>
      <c r="M57" s="5"/>
    </row>
    <row r="58" spans="1:15" x14ac:dyDescent="0.35">
      <c r="A58" s="6"/>
      <c r="B58" s="6"/>
      <c r="C58" s="246">
        <v>1</v>
      </c>
      <c r="D58" s="528"/>
      <c r="E58" s="529"/>
      <c r="F58" s="142"/>
      <c r="G58" s="142"/>
      <c r="H58" s="528"/>
      <c r="I58" s="529"/>
      <c r="J58" s="528"/>
      <c r="K58" s="529"/>
      <c r="L58" s="6"/>
      <c r="M58" s="5"/>
    </row>
    <row r="59" spans="1:15" x14ac:dyDescent="0.35">
      <c r="A59" s="6"/>
      <c r="B59" s="6"/>
      <c r="C59" s="246">
        <v>2</v>
      </c>
      <c r="D59" s="528"/>
      <c r="E59" s="529"/>
      <c r="F59" s="142"/>
      <c r="G59" s="142"/>
      <c r="H59" s="528"/>
      <c r="I59" s="529"/>
      <c r="J59" s="528"/>
      <c r="K59" s="529"/>
      <c r="L59" s="6"/>
      <c r="M59" s="5"/>
    </row>
    <row r="60" spans="1:15" x14ac:dyDescent="0.35">
      <c r="A60" s="6"/>
      <c r="B60" s="6"/>
      <c r="C60" s="246">
        <v>3</v>
      </c>
      <c r="D60" s="528"/>
      <c r="E60" s="529"/>
      <c r="F60" s="142"/>
      <c r="G60" s="142"/>
      <c r="H60" s="528"/>
      <c r="I60" s="529"/>
      <c r="J60" s="528"/>
      <c r="K60" s="529"/>
      <c r="L60" s="6"/>
      <c r="M60" s="5"/>
    </row>
    <row r="61" spans="1:15" x14ac:dyDescent="0.35">
      <c r="A61" s="6"/>
      <c r="B61" s="6"/>
      <c r="C61" s="246">
        <v>4</v>
      </c>
      <c r="D61" s="528"/>
      <c r="E61" s="529"/>
      <c r="F61" s="142"/>
      <c r="G61" s="142"/>
      <c r="H61" s="528"/>
      <c r="I61" s="529"/>
      <c r="J61" s="528"/>
      <c r="K61" s="529"/>
      <c r="L61" s="6"/>
      <c r="M61" s="5"/>
    </row>
    <row r="62" spans="1:15" x14ac:dyDescent="0.35">
      <c r="A62" s="6"/>
      <c r="B62" s="6"/>
      <c r="C62" s="246">
        <v>5</v>
      </c>
      <c r="D62" s="528"/>
      <c r="E62" s="529"/>
      <c r="F62" s="142"/>
      <c r="G62" s="142"/>
      <c r="H62" s="528"/>
      <c r="I62" s="529"/>
      <c r="J62" s="528"/>
      <c r="K62" s="529"/>
      <c r="L62" s="6"/>
      <c r="M62" s="5"/>
    </row>
    <row r="63" spans="1:15" x14ac:dyDescent="0.35">
      <c r="A63" s="6"/>
      <c r="B63" s="6"/>
      <c r="C63" s="246">
        <v>6</v>
      </c>
      <c r="D63" s="528"/>
      <c r="E63" s="529"/>
      <c r="F63" s="142"/>
      <c r="G63" s="142"/>
      <c r="H63" s="528"/>
      <c r="I63" s="529"/>
      <c r="J63" s="528"/>
      <c r="K63" s="529"/>
      <c r="L63" s="6"/>
      <c r="M63" s="5"/>
    </row>
    <row r="64" spans="1:15" x14ac:dyDescent="0.35">
      <c r="A64" s="6"/>
      <c r="B64" s="6"/>
      <c r="C64" s="246">
        <v>7</v>
      </c>
      <c r="D64" s="528"/>
      <c r="E64" s="529"/>
      <c r="F64" s="142"/>
      <c r="G64" s="142"/>
      <c r="H64" s="528"/>
      <c r="I64" s="529"/>
      <c r="J64" s="528"/>
      <c r="K64" s="529"/>
      <c r="L64" s="6"/>
      <c r="M64" s="5"/>
    </row>
    <row r="65" spans="1:13" x14ac:dyDescent="0.35">
      <c r="A65" s="6"/>
      <c r="B65" s="6"/>
      <c r="C65" s="246">
        <v>8</v>
      </c>
      <c r="D65" s="528"/>
      <c r="E65" s="529"/>
      <c r="F65" s="142"/>
      <c r="G65" s="142"/>
      <c r="H65" s="528"/>
      <c r="I65" s="529"/>
      <c r="J65" s="528"/>
      <c r="K65" s="529"/>
      <c r="L65" s="6"/>
      <c r="M65" s="5"/>
    </row>
    <row r="66" spans="1:13" x14ac:dyDescent="0.35">
      <c r="A66" s="6"/>
      <c r="B66" s="6"/>
      <c r="C66" s="246">
        <v>9</v>
      </c>
      <c r="D66" s="528"/>
      <c r="E66" s="529"/>
      <c r="F66" s="142"/>
      <c r="G66" s="142"/>
      <c r="H66" s="528"/>
      <c r="I66" s="529"/>
      <c r="J66" s="528"/>
      <c r="K66" s="529"/>
      <c r="L66" s="6"/>
      <c r="M66" s="5"/>
    </row>
    <row r="67" spans="1:13" x14ac:dyDescent="0.35">
      <c r="A67" s="6"/>
      <c r="B67" s="6"/>
      <c r="C67" s="246">
        <v>10</v>
      </c>
      <c r="D67" s="528"/>
      <c r="E67" s="529"/>
      <c r="F67" s="142"/>
      <c r="G67" s="142"/>
      <c r="H67" s="528"/>
      <c r="I67" s="529"/>
      <c r="J67" s="528"/>
      <c r="K67" s="529"/>
      <c r="L67" s="6"/>
      <c r="M67" s="5"/>
    </row>
    <row r="68" spans="1:13" ht="7.4" customHeight="1" x14ac:dyDescent="0.35">
      <c r="A68" s="6"/>
      <c r="B68" s="6"/>
      <c r="C68" s="6"/>
      <c r="D68" s="6"/>
      <c r="E68" s="6"/>
      <c r="F68" s="6"/>
      <c r="G68" s="6"/>
      <c r="H68" s="6"/>
      <c r="I68" s="6"/>
      <c r="J68" s="6"/>
      <c r="K68" s="6"/>
      <c r="L68" s="6"/>
      <c r="M68" s="5"/>
    </row>
    <row r="69" spans="1:13" x14ac:dyDescent="0.35">
      <c r="A69" s="6"/>
      <c r="B69" s="6" t="s">
        <v>7247</v>
      </c>
      <c r="C69" s="6" t="s">
        <v>7248</v>
      </c>
      <c r="D69" s="6"/>
      <c r="E69" s="6"/>
      <c r="F69" s="6"/>
      <c r="G69" s="6"/>
      <c r="H69" s="6"/>
      <c r="I69" s="6"/>
      <c r="J69" s="143"/>
      <c r="K69" s="6"/>
      <c r="L69" s="6" t="str">
        <f>IF(ISBLANK(J69),"R","G")</f>
        <v>R</v>
      </c>
      <c r="M69" s="5"/>
    </row>
    <row r="70" spans="1:13" ht="7.4" customHeight="1" x14ac:dyDescent="0.35">
      <c r="A70" s="6"/>
      <c r="B70" s="6"/>
      <c r="C70" s="6"/>
      <c r="D70" s="6"/>
      <c r="E70" s="6"/>
      <c r="F70" s="6"/>
      <c r="G70" s="6"/>
      <c r="H70" s="6"/>
      <c r="I70" s="6"/>
      <c r="J70" s="6"/>
      <c r="K70" s="6"/>
      <c r="L70" s="6"/>
      <c r="M70" s="5"/>
    </row>
    <row r="71" spans="1:13" ht="14.5" customHeight="1" x14ac:dyDescent="0.35">
      <c r="A71" s="6"/>
      <c r="B71" s="6" t="s">
        <v>7249</v>
      </c>
      <c r="C71" s="6" t="s">
        <v>7250</v>
      </c>
      <c r="D71" s="6"/>
      <c r="E71" s="6"/>
      <c r="F71" s="6"/>
      <c r="G71" s="6"/>
      <c r="H71" s="6"/>
      <c r="I71" s="57">
        <f>CoverSheet!C31</f>
        <v>0</v>
      </c>
      <c r="J71" s="143"/>
      <c r="K71" s="6"/>
      <c r="L71" s="6" t="str">
        <f>IF(AND(J69="yes",ISBLANK(J71)),"R","G")</f>
        <v>G</v>
      </c>
      <c r="M71" s="5"/>
    </row>
    <row r="72" spans="1:13" ht="14.5" customHeight="1" x14ac:dyDescent="0.35">
      <c r="A72" s="6"/>
      <c r="B72" s="6"/>
      <c r="C72" s="6"/>
      <c r="D72" s="6"/>
      <c r="E72" s="6"/>
      <c r="F72" s="6"/>
      <c r="G72" s="6"/>
      <c r="H72" s="6"/>
      <c r="I72" s="57" t="s">
        <v>5351</v>
      </c>
      <c r="J72" s="385">
        <f>J71*CoverSheet!C33</f>
        <v>0</v>
      </c>
      <c r="K72" s="6"/>
      <c r="L72" s="6"/>
      <c r="M72" s="5"/>
    </row>
    <row r="73" spans="1:13" ht="7.4" customHeight="1" x14ac:dyDescent="0.35">
      <c r="A73" s="6"/>
      <c r="B73" s="6"/>
      <c r="C73" s="6"/>
      <c r="D73" s="6"/>
      <c r="E73" s="6"/>
      <c r="F73" s="6"/>
      <c r="G73" s="6"/>
      <c r="H73" s="6"/>
      <c r="I73" s="6"/>
      <c r="J73" s="6"/>
      <c r="K73" s="6"/>
      <c r="L73" s="6"/>
      <c r="M73" s="5"/>
    </row>
    <row r="74" spans="1:13" x14ac:dyDescent="0.35">
      <c r="A74" s="6"/>
      <c r="B74" s="6" t="s">
        <v>7251</v>
      </c>
      <c r="C74" s="6" t="s">
        <v>7252</v>
      </c>
      <c r="D74" s="6"/>
      <c r="E74" s="6"/>
      <c r="F74" s="6"/>
      <c r="G74" s="6"/>
      <c r="H74" s="6"/>
      <c r="I74" s="6"/>
      <c r="J74" s="6"/>
      <c r="K74" s="6"/>
      <c r="L74" s="6" t="str">
        <f>IF(AND($J$69="yes",ISBLANK(D76)),"R",IF(AND($J$69&lt;&gt;"yes",NOT(ISBLANK(D76))),"Y","G"))</f>
        <v>G</v>
      </c>
      <c r="M74" s="5"/>
    </row>
    <row r="75" spans="1:13" ht="7.4" customHeight="1" x14ac:dyDescent="0.35">
      <c r="A75" s="6"/>
      <c r="B75" s="6"/>
      <c r="C75" s="6"/>
      <c r="D75" s="6"/>
      <c r="E75" s="6"/>
      <c r="F75" s="6"/>
      <c r="G75" s="6"/>
      <c r="H75" s="6"/>
      <c r="I75" s="6"/>
      <c r="J75" s="6"/>
      <c r="K75" s="6"/>
      <c r="L75" s="6"/>
      <c r="M75" s="5"/>
    </row>
    <row r="76" spans="1:13" x14ac:dyDescent="0.35">
      <c r="A76" s="6"/>
      <c r="B76" s="6"/>
      <c r="C76" s="6"/>
      <c r="D76" s="531"/>
      <c r="E76" s="532"/>
      <c r="F76" s="532"/>
      <c r="G76" s="532"/>
      <c r="H76" s="532"/>
      <c r="I76" s="533"/>
      <c r="J76" s="6"/>
      <c r="K76" s="6"/>
      <c r="L76" s="6"/>
      <c r="M76" s="5"/>
    </row>
    <row r="77" spans="1:13" x14ac:dyDescent="0.35">
      <c r="A77" s="6"/>
      <c r="B77" s="6"/>
      <c r="C77" s="6"/>
      <c r="D77" s="534"/>
      <c r="E77" s="535"/>
      <c r="F77" s="535"/>
      <c r="G77" s="535"/>
      <c r="H77" s="535"/>
      <c r="I77" s="536"/>
      <c r="J77" s="6"/>
      <c r="K77" s="6"/>
      <c r="L77" s="6"/>
      <c r="M77" s="5"/>
    </row>
    <row r="78" spans="1:13" x14ac:dyDescent="0.35">
      <c r="A78" s="6"/>
      <c r="B78" s="6"/>
      <c r="C78" s="6"/>
      <c r="D78" s="537"/>
      <c r="E78" s="538"/>
      <c r="F78" s="538"/>
      <c r="G78" s="538"/>
      <c r="H78" s="538"/>
      <c r="I78" s="539"/>
      <c r="J78" s="6"/>
      <c r="K78" s="6"/>
      <c r="L78" s="6"/>
      <c r="M78" s="5"/>
    </row>
    <row r="79" spans="1:13" ht="7.4" customHeight="1" x14ac:dyDescent="0.35">
      <c r="A79" s="6"/>
      <c r="B79" s="6"/>
      <c r="C79" s="6"/>
      <c r="D79" s="6"/>
      <c r="E79" s="6"/>
      <c r="F79" s="6"/>
      <c r="G79" s="6"/>
      <c r="H79" s="6"/>
      <c r="I79" s="6"/>
      <c r="J79" s="6"/>
      <c r="K79" s="6"/>
      <c r="L79" s="6"/>
      <c r="M79" s="5"/>
    </row>
    <row r="80" spans="1:13" x14ac:dyDescent="0.35">
      <c r="A80" s="6"/>
      <c r="B80" s="6" t="s">
        <v>7253</v>
      </c>
      <c r="C80" s="6" t="s">
        <v>7254</v>
      </c>
      <c r="D80" s="6"/>
      <c r="E80" s="6"/>
      <c r="F80" s="6"/>
      <c r="G80" s="6"/>
      <c r="H80" s="6"/>
      <c r="I80" s="6"/>
      <c r="J80" s="143"/>
      <c r="K80" s="6"/>
      <c r="L80" s="6" t="str">
        <f>IF(AND($J$69="yes",ISBLANK(J80)),"R",IF(AND($J$69&lt;&gt;"yes",NOT(ISBLANK(J80))),"Y","G"))</f>
        <v>G</v>
      </c>
      <c r="M80" s="5"/>
    </row>
    <row r="81" spans="1:13" ht="7.4" customHeight="1" x14ac:dyDescent="0.35">
      <c r="A81" s="6"/>
      <c r="B81" s="6"/>
      <c r="C81" s="6"/>
      <c r="D81" s="6"/>
      <c r="E81" s="6"/>
      <c r="F81" s="6"/>
      <c r="G81" s="6"/>
      <c r="H81" s="6"/>
      <c r="I81" s="6"/>
      <c r="J81" s="6"/>
      <c r="K81" s="6"/>
      <c r="L81" s="6"/>
      <c r="M81" s="5"/>
    </row>
    <row r="82" spans="1:13" x14ac:dyDescent="0.35">
      <c r="A82" s="6"/>
      <c r="B82" s="6" t="s">
        <v>7255</v>
      </c>
      <c r="C82" s="6" t="s">
        <v>7256</v>
      </c>
      <c r="D82" s="286"/>
      <c r="E82" s="286"/>
      <c r="F82" s="286"/>
      <c r="G82" s="286"/>
      <c r="H82" s="286"/>
      <c r="I82" s="286"/>
      <c r="J82" s="6"/>
      <c r="K82" s="6"/>
      <c r="L82" s="6" t="str">
        <f>IF(OR(AND(J80="yes",COUNTA(D85:D89)=0),COUNTA(D85:J89)&lt;&gt;6*COUNTA(D85:D89)),"R","G")</f>
        <v>G</v>
      </c>
      <c r="M82" s="5"/>
    </row>
    <row r="83" spans="1:13" ht="7.4" customHeight="1" x14ac:dyDescent="0.35">
      <c r="A83" s="6"/>
      <c r="B83" s="6"/>
      <c r="C83" s="6"/>
      <c r="D83" s="286"/>
      <c r="E83" s="286"/>
      <c r="F83" s="286"/>
      <c r="G83" s="286"/>
      <c r="H83" s="286"/>
      <c r="I83" s="286"/>
      <c r="J83" s="6"/>
      <c r="K83" s="6"/>
      <c r="L83" s="6"/>
      <c r="M83" s="5"/>
    </row>
    <row r="84" spans="1:13" ht="29" x14ac:dyDescent="0.35">
      <c r="A84" s="6"/>
      <c r="B84" s="6"/>
      <c r="C84" s="6"/>
      <c r="D84" s="418" t="s">
        <v>7257</v>
      </c>
      <c r="E84" s="576" t="s">
        <v>7258</v>
      </c>
      <c r="F84" s="576"/>
      <c r="G84" s="246" t="s">
        <v>5354</v>
      </c>
      <c r="H84" s="246" t="s">
        <v>7259</v>
      </c>
      <c r="I84" s="246" t="s">
        <v>7260</v>
      </c>
      <c r="J84" s="247" t="s">
        <v>7261</v>
      </c>
      <c r="K84" s="6"/>
      <c r="L84" s="6"/>
      <c r="M84" s="5"/>
    </row>
    <row r="85" spans="1:13" x14ac:dyDescent="0.35">
      <c r="A85" s="6"/>
      <c r="B85" s="6"/>
      <c r="C85" s="246">
        <v>1</v>
      </c>
      <c r="D85" s="416"/>
      <c r="E85" s="528"/>
      <c r="F85" s="529"/>
      <c r="G85" s="143"/>
      <c r="H85" s="425"/>
      <c r="I85" s="425"/>
      <c r="J85" s="143"/>
      <c r="K85" s="6"/>
      <c r="L85" s="6"/>
      <c r="M85" s="5"/>
    </row>
    <row r="86" spans="1:13" x14ac:dyDescent="0.35">
      <c r="A86" s="6"/>
      <c r="B86" s="6"/>
      <c r="C86" s="246">
        <v>2</v>
      </c>
      <c r="D86" s="416"/>
      <c r="E86" s="528"/>
      <c r="F86" s="529"/>
      <c r="G86" s="143"/>
      <c r="H86" s="425"/>
      <c r="I86" s="425"/>
      <c r="J86" s="143"/>
      <c r="K86" s="6"/>
      <c r="L86" s="6"/>
      <c r="M86" s="5"/>
    </row>
    <row r="87" spans="1:13" x14ac:dyDescent="0.35">
      <c r="A87" s="6"/>
      <c r="B87" s="6"/>
      <c r="C87" s="246">
        <v>3</v>
      </c>
      <c r="D87" s="416"/>
      <c r="E87" s="528"/>
      <c r="F87" s="529"/>
      <c r="G87" s="143"/>
      <c r="H87" s="425"/>
      <c r="I87" s="425"/>
      <c r="J87" s="143"/>
      <c r="K87" s="6"/>
      <c r="L87" s="6"/>
      <c r="M87" s="5"/>
    </row>
    <row r="88" spans="1:13" x14ac:dyDescent="0.35">
      <c r="A88" s="6"/>
      <c r="B88" s="6"/>
      <c r="C88" s="246">
        <v>4</v>
      </c>
      <c r="D88" s="416"/>
      <c r="E88" s="528"/>
      <c r="F88" s="529"/>
      <c r="G88" s="143"/>
      <c r="H88" s="425"/>
      <c r="I88" s="425"/>
      <c r="J88" s="143"/>
      <c r="K88" s="6"/>
      <c r="L88" s="6"/>
      <c r="M88" s="5"/>
    </row>
    <row r="89" spans="1:13" x14ac:dyDescent="0.35">
      <c r="A89" s="6"/>
      <c r="B89" s="6"/>
      <c r="C89" s="246">
        <v>5</v>
      </c>
      <c r="D89" s="416"/>
      <c r="E89" s="528"/>
      <c r="F89" s="529"/>
      <c r="G89" s="143"/>
      <c r="H89" s="425"/>
      <c r="I89" s="425"/>
      <c r="J89" s="143"/>
      <c r="K89" s="6"/>
      <c r="L89" s="6"/>
      <c r="M89" s="5"/>
    </row>
    <row r="90" spans="1:13" ht="7.4" customHeight="1" x14ac:dyDescent="0.35">
      <c r="A90" s="6"/>
      <c r="B90" s="6"/>
      <c r="C90" s="6"/>
      <c r="D90" s="6"/>
      <c r="E90" s="6"/>
      <c r="F90" s="6"/>
      <c r="G90" s="6"/>
      <c r="H90" s="6"/>
      <c r="I90" s="6"/>
      <c r="J90" s="6"/>
      <c r="K90" s="6"/>
      <c r="L90" s="6"/>
      <c r="M90" s="5"/>
    </row>
    <row r="91" spans="1:13" ht="7.4" customHeight="1" x14ac:dyDescent="0.35">
      <c r="A91" s="54"/>
      <c r="B91" s="54"/>
      <c r="C91" s="54"/>
      <c r="D91" s="54"/>
      <c r="E91" s="54"/>
      <c r="F91" s="54"/>
      <c r="G91" s="54"/>
      <c r="H91" s="54"/>
      <c r="I91" s="54"/>
      <c r="J91" s="54"/>
      <c r="K91" s="54"/>
      <c r="L91" s="54"/>
      <c r="M91" s="5"/>
    </row>
    <row r="92" spans="1:13" hidden="1" x14ac:dyDescent="0.35">
      <c r="A92" s="253" t="s">
        <v>7262</v>
      </c>
    </row>
    <row r="93" spans="1:13" hidden="1" x14ac:dyDescent="0.35">
      <c r="A93" s="253" t="s">
        <v>70</v>
      </c>
    </row>
  </sheetData>
  <sheetProtection algorithmName="SHA-512" hashValue="yUqbc61JNGDrkzbpw1WVZRzirlwOX9EacgsZfICQPqLRNjG9n6pyetLjeumkCDJk/nXUtBL7bgrkaivcdZSpoA==" saltValue="yZ8D/TOS0yOO4BLUvQ3woA==" spinCount="100000" sheet="1" objects="1" scenarios="1"/>
  <mergeCells count="54">
    <mergeCell ref="E88:F88"/>
    <mergeCell ref="E89:F89"/>
    <mergeCell ref="E84:F84"/>
    <mergeCell ref="D27:E27"/>
    <mergeCell ref="D28:E28"/>
    <mergeCell ref="D29:E29"/>
    <mergeCell ref="D30:E30"/>
    <mergeCell ref="D31:E31"/>
    <mergeCell ref="D32:E32"/>
    <mergeCell ref="D33:E33"/>
    <mergeCell ref="D34:E34"/>
    <mergeCell ref="D35:E35"/>
    <mergeCell ref="D36:E36"/>
    <mergeCell ref="D65:E65"/>
    <mergeCell ref="D66:E66"/>
    <mergeCell ref="D67:E67"/>
    <mergeCell ref="D58:E58"/>
    <mergeCell ref="D59:E59"/>
    <mergeCell ref="E85:F85"/>
    <mergeCell ref="E86:F86"/>
    <mergeCell ref="E87:F87"/>
    <mergeCell ref="D60:E60"/>
    <mergeCell ref="D61:E61"/>
    <mergeCell ref="D76:I78"/>
    <mergeCell ref="H61:I61"/>
    <mergeCell ref="J66:K66"/>
    <mergeCell ref="J67:K67"/>
    <mergeCell ref="D62:E62"/>
    <mergeCell ref="D63:E63"/>
    <mergeCell ref="D64:E64"/>
    <mergeCell ref="H65:I65"/>
    <mergeCell ref="H66:I66"/>
    <mergeCell ref="H67:I67"/>
    <mergeCell ref="H62:I62"/>
    <mergeCell ref="H63:I63"/>
    <mergeCell ref="H64:I64"/>
    <mergeCell ref="J61:K61"/>
    <mergeCell ref="J62:K62"/>
    <mergeCell ref="J63:K63"/>
    <mergeCell ref="J64:K64"/>
    <mergeCell ref="J65:K65"/>
    <mergeCell ref="H57:I57"/>
    <mergeCell ref="H58:I58"/>
    <mergeCell ref="J58:K58"/>
    <mergeCell ref="J59:K59"/>
    <mergeCell ref="J60:K60"/>
    <mergeCell ref="H59:I59"/>
    <mergeCell ref="H60:I60"/>
    <mergeCell ref="C54:I54"/>
    <mergeCell ref="B2:C3"/>
    <mergeCell ref="D2:I3"/>
    <mergeCell ref="H7:I7"/>
    <mergeCell ref="B10:K10"/>
    <mergeCell ref="D46:I48"/>
  </mergeCells>
  <conditionalFormatting sqref="B26:D36">
    <cfRule type="expression" dxfId="48" priority="4">
      <formula>$J$17&lt;&gt;"yes"</formula>
    </cfRule>
    <cfRule type="expression" dxfId="47" priority="5">
      <formula>$J$15&lt;&gt;"yes"</formula>
    </cfRule>
  </conditionalFormatting>
  <conditionalFormatting sqref="B38:H38 J38">
    <cfRule type="expression" dxfId="46" priority="40">
      <formula>COUNTA($D$27:$E$36)&lt;&gt;10</formula>
    </cfRule>
  </conditionalFormatting>
  <conditionalFormatting sqref="B44:I48">
    <cfRule type="expression" dxfId="45" priority="471">
      <formula>$J$42="Safekeeping is Reconciled"</formula>
    </cfRule>
  </conditionalFormatting>
  <conditionalFormatting sqref="B17:J48">
    <cfRule type="expression" dxfId="44" priority="42">
      <formula>$J$15&lt;&gt;"yes"</formula>
    </cfRule>
  </conditionalFormatting>
  <conditionalFormatting sqref="B19:J48">
    <cfRule type="expression" dxfId="43" priority="41">
      <formula>$J$17&lt;&gt;"yes"</formula>
    </cfRule>
  </conditionalFormatting>
  <conditionalFormatting sqref="B71:J78">
    <cfRule type="expression" dxfId="42" priority="2">
      <formula>$J$69&lt;&gt;"Yes"</formula>
    </cfRule>
  </conditionalFormatting>
  <conditionalFormatting sqref="B82:J89">
    <cfRule type="expression" dxfId="41" priority="1">
      <formula>$J$80&lt;&gt;"yes"</formula>
    </cfRule>
  </conditionalFormatting>
  <conditionalFormatting sqref="C55:F55 C57:K67">
    <cfRule type="expression" dxfId="40" priority="3">
      <formula>$J$54&lt;&gt;"yes"</formula>
    </cfRule>
  </conditionalFormatting>
  <conditionalFormatting sqref="I38">
    <cfRule type="expression" dxfId="39" priority="29">
      <formula>COUNTA($D$27:$E$36)=10</formula>
    </cfRule>
  </conditionalFormatting>
  <conditionalFormatting sqref="J42">
    <cfRule type="cellIs" dxfId="38" priority="43" operator="equal">
      <formula>"Safekeeping is Reconciled"</formula>
    </cfRule>
    <cfRule type="cellIs" dxfId="37" priority="44" operator="equal">
      <formula>"Surplus"</formula>
    </cfRule>
    <cfRule type="cellIs" dxfId="36" priority="45" operator="equal">
      <formula>"Deficit"</formula>
    </cfRule>
  </conditionalFormatting>
  <conditionalFormatting sqref="L1:L1048576">
    <cfRule type="cellIs" dxfId="35" priority="57" operator="equal">
      <formula>"R"</formula>
    </cfRule>
    <cfRule type="cellIs" dxfId="34" priority="58" operator="equal">
      <formula>"G"</formula>
    </cfRule>
    <cfRule type="cellIs" dxfId="33" priority="59" operator="equal">
      <formula>"Y"</formula>
    </cfRule>
  </conditionalFormatting>
  <dataValidations count="9">
    <dataValidation type="list" allowBlank="1" showInputMessage="1" showErrorMessage="1" sqref="J15 J17 J69 J80 J54" xr:uid="{B9F22BB8-DB5F-4D48-8A51-5EA69B7FF282}">
      <formula1>YesNo</formula1>
    </dataValidation>
    <dataValidation type="list" allowBlank="1" showInputMessage="1" showErrorMessage="1" sqref="F27:F36 F58:F67 G85:G89" xr:uid="{2366B37E-EC62-4B51-82B1-508065C8BBCE}">
      <formula1>Countries</formula1>
    </dataValidation>
    <dataValidation type="list" allowBlank="1" showInputMessage="1" showErrorMessage="1" sqref="G58:G67" xr:uid="{C2D7D33B-75D4-4E8E-B251-A41475EFF377}">
      <formula1>SafekeepingRelationships</formula1>
    </dataValidation>
    <dataValidation type="decimal" allowBlank="1" showInputMessage="1" showErrorMessage="1" sqref="J19 J21 I27:I36" xr:uid="{D2407312-8CC7-4EB7-B607-68D07B4BBF9B}">
      <formula1>-999999999999999000000</formula1>
      <formula2>9.99999999999999E+25</formula2>
    </dataValidation>
    <dataValidation type="decimal" allowBlank="1" showInputMessage="1" showErrorMessage="1" sqref="I38 J71" xr:uid="{F7B99021-B1D4-4372-8178-4FAB25B9472E}">
      <formula1>-9.99999999999999E+24</formula1>
      <formula2>9.99999999999999E+24</formula2>
    </dataValidation>
    <dataValidation type="decimal" allowBlank="1" showInputMessage="1" showErrorMessage="1" sqref="J58:K67" xr:uid="{4AE1E0A9-F2CC-4869-8D27-1C2233D7F5FF}">
      <formula1>-9.99999999999999E+34</formula1>
      <formula2>9.99999999999999E+36</formula2>
    </dataValidation>
    <dataValidation type="date" operator="greaterThan" allowBlank="1" showInputMessage="1" showErrorMessage="1" sqref="H27:H36" xr:uid="{31C5B99B-81C9-4127-BCBB-409D33A7D365}">
      <formula1>40179</formula1>
    </dataValidation>
    <dataValidation type="decimal" allowBlank="1" showInputMessage="1" showErrorMessage="1" sqref="J85:J89" xr:uid="{C47F1235-F1AF-4BF0-B195-D924FF2013C3}">
      <formula1>-9.99999999999999E+60</formula1>
      <formula2>9.99999999999999E+51</formula2>
    </dataValidation>
    <dataValidation type="date" operator="greaterThan" allowBlank="1" showInputMessage="1" showErrorMessage="1" sqref="H85:I89" xr:uid="{4BB35F9E-5FCE-4A36-B296-14C632369E10}">
      <formula1>1</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2E6E-D971-4FA8-BF62-01F542D4FB02}">
  <sheetPr codeName="Sheet24"/>
  <dimension ref="A1:I171"/>
  <sheetViews>
    <sheetView topLeftCell="A50" zoomScale="77" workbookViewId="0">
      <selection activeCell="G60" sqref="A1:I171"/>
    </sheetView>
  </sheetViews>
  <sheetFormatPr defaultRowHeight="14.5" x14ac:dyDescent="0.35"/>
  <cols>
    <col min="6" max="6" width="14" bestFit="1" customWidth="1"/>
    <col min="7" max="7" width="148.1796875" bestFit="1" customWidth="1"/>
    <col min="8" max="8" width="33.81640625"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7263</v>
      </c>
      <c r="F1" t="s">
        <v>7217</v>
      </c>
      <c r="G1" t="s">
        <v>7218</v>
      </c>
      <c r="H1" s="235">
        <f>Safekeeping!J15</f>
        <v>0</v>
      </c>
      <c r="I1" t="str">
        <f>Safekeeping!L15</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7263</v>
      </c>
      <c r="F2" t="s">
        <v>7219</v>
      </c>
      <c r="G2" t="s">
        <v>7220</v>
      </c>
      <c r="H2" s="235">
        <f>Safekeeping!J17</f>
        <v>0</v>
      </c>
      <c r="I2" t="str">
        <f>Safekeeping!L17</f>
        <v>G</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7263</v>
      </c>
      <c r="F3" t="s">
        <v>7221</v>
      </c>
      <c r="G3" t="s">
        <v>7222</v>
      </c>
      <c r="H3" s="433">
        <f>Safekeeping!J19</f>
        <v>0</v>
      </c>
      <c r="I3" t="str">
        <f>Safekeeping!L19</f>
        <v>G</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7263</v>
      </c>
      <c r="F4" t="s">
        <v>7223</v>
      </c>
      <c r="G4" t="s">
        <v>7264</v>
      </c>
      <c r="H4" s="235">
        <f>Safekeeping!J21</f>
        <v>0</v>
      </c>
      <c r="I4" t="str">
        <f>Safekeeping!L21</f>
        <v>G</v>
      </c>
    </row>
    <row r="5" spans="1:9" s="381" customFormat="1"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7263</v>
      </c>
      <c r="F5" t="s">
        <v>7265</v>
      </c>
      <c r="G5" t="s">
        <v>7266</v>
      </c>
      <c r="H5" s="433">
        <f>Safekeeping!J22</f>
        <v>0</v>
      </c>
      <c r="I5"/>
    </row>
    <row r="6" spans="1:9" s="374" customFormat="1"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7263</v>
      </c>
      <c r="F6" t="s">
        <v>7267</v>
      </c>
      <c r="G6" t="s">
        <v>7268</v>
      </c>
      <c r="H6" s="235">
        <f>Safekeeping!D27</f>
        <v>0</v>
      </c>
      <c r="I6" t="str">
        <f>Safekeeping!$L$24</f>
        <v>G</v>
      </c>
    </row>
    <row r="7" spans="1:9" s="374" customFormat="1"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7263</v>
      </c>
      <c r="F7" t="s">
        <v>7269</v>
      </c>
      <c r="G7" t="s">
        <v>7270</v>
      </c>
      <c r="H7" s="235">
        <f>Safekeeping!D28</f>
        <v>0</v>
      </c>
      <c r="I7" t="str">
        <f>Safekeeping!$L$24</f>
        <v>G</v>
      </c>
    </row>
    <row r="8" spans="1:9" s="374" customFormat="1"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7263</v>
      </c>
      <c r="F8" t="s">
        <v>7271</v>
      </c>
      <c r="G8" t="s">
        <v>7272</v>
      </c>
      <c r="H8" s="235">
        <f>Safekeeping!D29</f>
        <v>0</v>
      </c>
      <c r="I8" t="str">
        <f>Safekeeping!$L$24</f>
        <v>G</v>
      </c>
    </row>
    <row r="9" spans="1:9" s="374" customFormat="1"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7263</v>
      </c>
      <c r="F9" t="s">
        <v>7273</v>
      </c>
      <c r="G9" t="s">
        <v>7274</v>
      </c>
      <c r="H9" s="235">
        <f>Safekeeping!D30</f>
        <v>0</v>
      </c>
      <c r="I9" t="str">
        <f>Safekeeping!$L$24</f>
        <v>G</v>
      </c>
    </row>
    <row r="10" spans="1:9" s="374" customFormat="1"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7263</v>
      </c>
      <c r="F10" t="s">
        <v>7275</v>
      </c>
      <c r="G10" t="s">
        <v>7276</v>
      </c>
      <c r="H10" s="235">
        <f>Safekeeping!D31</f>
        <v>0</v>
      </c>
      <c r="I10" t="str">
        <f>Safekeeping!$L$24</f>
        <v>G</v>
      </c>
    </row>
    <row r="11" spans="1:9" s="374" customFormat="1"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7263</v>
      </c>
      <c r="F11" t="s">
        <v>7277</v>
      </c>
      <c r="G11" t="s">
        <v>7278</v>
      </c>
      <c r="H11" s="235">
        <f>Safekeeping!D32</f>
        <v>0</v>
      </c>
      <c r="I11" t="str">
        <f>Safekeeping!$L$24</f>
        <v>G</v>
      </c>
    </row>
    <row r="12" spans="1:9" s="374" customFormat="1"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7263</v>
      </c>
      <c r="F12" t="s">
        <v>7279</v>
      </c>
      <c r="G12" t="s">
        <v>7280</v>
      </c>
      <c r="H12" s="235">
        <f>Safekeeping!D33</f>
        <v>0</v>
      </c>
      <c r="I12" t="str">
        <f>Safekeeping!$L$24</f>
        <v>G</v>
      </c>
    </row>
    <row r="13" spans="1:9" s="374" customFormat="1"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7263</v>
      </c>
      <c r="F13" t="s">
        <v>7281</v>
      </c>
      <c r="G13" t="s">
        <v>7282</v>
      </c>
      <c r="H13" s="235">
        <f>Safekeeping!D34</f>
        <v>0</v>
      </c>
      <c r="I13" t="str">
        <f>Safekeeping!$L$24</f>
        <v>G</v>
      </c>
    </row>
    <row r="14" spans="1:9" s="374" customFormat="1"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7263</v>
      </c>
      <c r="F14" t="s">
        <v>7283</v>
      </c>
      <c r="G14" t="s">
        <v>7284</v>
      </c>
      <c r="H14" s="235">
        <f>Safekeeping!D35</f>
        <v>0</v>
      </c>
      <c r="I14" t="str">
        <f>Safekeeping!$L$24</f>
        <v>G</v>
      </c>
    </row>
    <row r="15" spans="1:9" s="374" customFormat="1"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7263</v>
      </c>
      <c r="F15" t="s">
        <v>7285</v>
      </c>
      <c r="G15" t="s">
        <v>7286</v>
      </c>
      <c r="H15" s="235">
        <f>Safekeeping!D36</f>
        <v>0</v>
      </c>
      <c r="I15" t="str">
        <f>Safekeeping!$L$24</f>
        <v>G</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7263</v>
      </c>
      <c r="F16" t="s">
        <v>7287</v>
      </c>
      <c r="G16" t="s">
        <v>5381</v>
      </c>
      <c r="H16" s="235">
        <f>Safekeeping!F27</f>
        <v>0</v>
      </c>
      <c r="I16" t="str">
        <f>Safekeeping!$L$24</f>
        <v>G</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7263</v>
      </c>
      <c r="F17" t="s">
        <v>7288</v>
      </c>
      <c r="G17" t="s">
        <v>5383</v>
      </c>
      <c r="H17" s="235">
        <f>Safekeeping!F28</f>
        <v>0</v>
      </c>
      <c r="I17" t="str">
        <f>Safekeeping!$L$24</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7263</v>
      </c>
      <c r="F18" t="s">
        <v>7289</v>
      </c>
      <c r="G18" t="s">
        <v>5385</v>
      </c>
      <c r="H18" s="235">
        <f>Safekeeping!F29</f>
        <v>0</v>
      </c>
      <c r="I18" t="str">
        <f>Safekeeping!$L$24</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7263</v>
      </c>
      <c r="F19" t="s">
        <v>7290</v>
      </c>
      <c r="G19" t="s">
        <v>5387</v>
      </c>
      <c r="H19" s="235">
        <f>Safekeeping!F30</f>
        <v>0</v>
      </c>
      <c r="I19" t="str">
        <f>Safekeeping!$L$24</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7263</v>
      </c>
      <c r="F20" t="s">
        <v>7291</v>
      </c>
      <c r="G20" t="s">
        <v>5389</v>
      </c>
      <c r="H20" s="235">
        <f>Safekeeping!F31</f>
        <v>0</v>
      </c>
      <c r="I20" t="str">
        <f>Safekeeping!$L$24</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7263</v>
      </c>
      <c r="F21" t="s">
        <v>7292</v>
      </c>
      <c r="G21" t="s">
        <v>5391</v>
      </c>
      <c r="H21" s="235">
        <f>Safekeeping!F32</f>
        <v>0</v>
      </c>
      <c r="I21" t="str">
        <f>Safekeeping!$L$24</f>
        <v>G</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7263</v>
      </c>
      <c r="F22" t="s">
        <v>7293</v>
      </c>
      <c r="G22" t="s">
        <v>5393</v>
      </c>
      <c r="H22" s="235">
        <f>Safekeeping!F33</f>
        <v>0</v>
      </c>
      <c r="I22" t="str">
        <f>Safekeeping!$L$24</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7263</v>
      </c>
      <c r="F23" t="s">
        <v>7294</v>
      </c>
      <c r="G23" t="s">
        <v>5395</v>
      </c>
      <c r="H23" s="235">
        <f>Safekeeping!F34</f>
        <v>0</v>
      </c>
      <c r="I23" t="str">
        <f>Safekeeping!$L$24</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7263</v>
      </c>
      <c r="F24" t="s">
        <v>7295</v>
      </c>
      <c r="G24" t="s">
        <v>5397</v>
      </c>
      <c r="H24" s="235">
        <f>Safekeeping!F35</f>
        <v>0</v>
      </c>
      <c r="I24" t="str">
        <f>Safekeeping!$L$24</f>
        <v>G</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7263</v>
      </c>
      <c r="F25" t="s">
        <v>7296</v>
      </c>
      <c r="G25" t="s">
        <v>6178</v>
      </c>
      <c r="H25" s="235">
        <f>Safekeeping!F36</f>
        <v>0</v>
      </c>
      <c r="I25" t="str">
        <f>Safekeeping!$L$24</f>
        <v>G</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7263</v>
      </c>
      <c r="F26" t="s">
        <v>7297</v>
      </c>
      <c r="G26" t="s">
        <v>7298</v>
      </c>
      <c r="H26" s="235">
        <f>Safekeeping!G27</f>
        <v>0</v>
      </c>
      <c r="I26" t="str">
        <f>Safekeeping!$L$24</f>
        <v>G</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7263</v>
      </c>
      <c r="F27" t="s">
        <v>7299</v>
      </c>
      <c r="G27" t="s">
        <v>7300</v>
      </c>
      <c r="H27" s="235">
        <f>Safekeeping!G28</f>
        <v>0</v>
      </c>
      <c r="I27" t="str">
        <f>Safekeeping!$L$24</f>
        <v>G</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7263</v>
      </c>
      <c r="F28" t="s">
        <v>7301</v>
      </c>
      <c r="G28" t="s">
        <v>7302</v>
      </c>
      <c r="H28" s="235">
        <f>Safekeeping!G29</f>
        <v>0</v>
      </c>
      <c r="I28" t="str">
        <f>Safekeeping!$L$24</f>
        <v>G</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7263</v>
      </c>
      <c r="F29" t="s">
        <v>7303</v>
      </c>
      <c r="G29" t="s">
        <v>7304</v>
      </c>
      <c r="H29" s="235">
        <f>Safekeeping!G30</f>
        <v>0</v>
      </c>
      <c r="I29" t="str">
        <f>Safekeeping!$L$24</f>
        <v>G</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7263</v>
      </c>
      <c r="F30" t="s">
        <v>7305</v>
      </c>
      <c r="G30" t="s">
        <v>7306</v>
      </c>
      <c r="H30" s="235">
        <f>Safekeeping!G31</f>
        <v>0</v>
      </c>
      <c r="I30" t="str">
        <f>Safekeeping!$L$24</f>
        <v>G</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7263</v>
      </c>
      <c r="F31" t="s">
        <v>7307</v>
      </c>
      <c r="G31" t="s">
        <v>7308</v>
      </c>
      <c r="H31" s="235">
        <f>Safekeeping!G32</f>
        <v>0</v>
      </c>
      <c r="I31" t="str">
        <f>Safekeeping!$L$24</f>
        <v>G</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7263</v>
      </c>
      <c r="F32" t="s">
        <v>7309</v>
      </c>
      <c r="G32" t="s">
        <v>7310</v>
      </c>
      <c r="H32" s="235">
        <f>Safekeeping!G33</f>
        <v>0</v>
      </c>
      <c r="I32" t="str">
        <f>Safekeeping!$L$24</f>
        <v>G</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7263</v>
      </c>
      <c r="F33" t="s">
        <v>7311</v>
      </c>
      <c r="G33" t="s">
        <v>7312</v>
      </c>
      <c r="H33" s="235">
        <f>Safekeeping!G34</f>
        <v>0</v>
      </c>
      <c r="I33" t="str">
        <f>Safekeeping!$L$24</f>
        <v>G</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7263</v>
      </c>
      <c r="F34" t="s">
        <v>7313</v>
      </c>
      <c r="G34" t="s">
        <v>7314</v>
      </c>
      <c r="H34" s="235">
        <f>Safekeeping!G35</f>
        <v>0</v>
      </c>
      <c r="I34" t="str">
        <f>Safekeeping!$L$24</f>
        <v>G</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7263</v>
      </c>
      <c r="F35" t="s">
        <v>7315</v>
      </c>
      <c r="G35" t="s">
        <v>7316</v>
      </c>
      <c r="H35" s="235">
        <f>Safekeeping!G36</f>
        <v>0</v>
      </c>
      <c r="I35" t="str">
        <f>Safekeeping!$L$24</f>
        <v>G</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7263</v>
      </c>
      <c r="F36" t="s">
        <v>7317</v>
      </c>
      <c r="G36" t="s">
        <v>5417</v>
      </c>
      <c r="H36" s="235">
        <f>Safekeeping!I27</f>
        <v>0</v>
      </c>
      <c r="I36" t="str">
        <f>Safekeeping!$L$24</f>
        <v>G</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7263</v>
      </c>
      <c r="F37" t="s">
        <v>7318</v>
      </c>
      <c r="G37" t="s">
        <v>5419</v>
      </c>
      <c r="H37" s="235">
        <f>Safekeeping!I28</f>
        <v>0</v>
      </c>
      <c r="I37" t="str">
        <f>Safekeeping!$L$24</f>
        <v>G</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7263</v>
      </c>
      <c r="F38" t="s">
        <v>7319</v>
      </c>
      <c r="G38" t="s">
        <v>5421</v>
      </c>
      <c r="H38" s="235">
        <f>Safekeeping!I29</f>
        <v>0</v>
      </c>
      <c r="I38" t="str">
        <f>Safekeeping!$L$24</f>
        <v>G</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7263</v>
      </c>
      <c r="F39" t="s">
        <v>7320</v>
      </c>
      <c r="G39" t="s">
        <v>5423</v>
      </c>
      <c r="H39" s="235">
        <f>Safekeeping!I30</f>
        <v>0</v>
      </c>
      <c r="I39" t="str">
        <f>Safekeeping!$L$24</f>
        <v>G</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7263</v>
      </c>
      <c r="F40" t="s">
        <v>7321</v>
      </c>
      <c r="G40" t="s">
        <v>5425</v>
      </c>
      <c r="H40" s="235">
        <f>Safekeeping!I31</f>
        <v>0</v>
      </c>
      <c r="I40" t="str">
        <f>Safekeeping!$L$24</f>
        <v>G</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7263</v>
      </c>
      <c r="F41" t="s">
        <v>7322</v>
      </c>
      <c r="G41" t="s">
        <v>5427</v>
      </c>
      <c r="H41" s="235">
        <f>Safekeeping!I32</f>
        <v>0</v>
      </c>
      <c r="I41" t="str">
        <f>Safekeeping!$L$24</f>
        <v>G</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7263</v>
      </c>
      <c r="F42" t="s">
        <v>7323</v>
      </c>
      <c r="G42" t="s">
        <v>5429</v>
      </c>
      <c r="H42" s="235">
        <f>Safekeeping!I33</f>
        <v>0</v>
      </c>
      <c r="I42" t="str">
        <f>Safekeeping!$L$24</f>
        <v>G</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7263</v>
      </c>
      <c r="F43" t="s">
        <v>7324</v>
      </c>
      <c r="G43" t="s">
        <v>5431</v>
      </c>
      <c r="H43" s="235">
        <f>Safekeeping!I34</f>
        <v>0</v>
      </c>
      <c r="I43" t="str">
        <f>Safekeeping!$L$24</f>
        <v>G</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7263</v>
      </c>
      <c r="F44" t="s">
        <v>7325</v>
      </c>
      <c r="G44" t="s">
        <v>5433</v>
      </c>
      <c r="H44" s="235">
        <f>Safekeeping!I35</f>
        <v>0</v>
      </c>
      <c r="I44" t="str">
        <f>Safekeeping!$L$24</f>
        <v>G</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7263</v>
      </c>
      <c r="F45" t="s">
        <v>7326</v>
      </c>
      <c r="G45" t="s">
        <v>7327</v>
      </c>
      <c r="H45" s="235">
        <f>Safekeeping!I36</f>
        <v>0</v>
      </c>
      <c r="I45" t="str">
        <f>Safekeeping!$L$24</f>
        <v>G</v>
      </c>
    </row>
    <row r="46" spans="1:9" s="381" customFormat="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7263</v>
      </c>
      <c r="F46" t="s">
        <v>7328</v>
      </c>
      <c r="G46" t="s">
        <v>7329</v>
      </c>
      <c r="H46" s="433">
        <f>Safekeeping!J27</f>
        <v>0</v>
      </c>
      <c r="I46" t="str">
        <f>Safekeeping!$L$24</f>
        <v>G</v>
      </c>
    </row>
    <row r="47" spans="1:9" s="381" customFormat="1"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7263</v>
      </c>
      <c r="F47" t="s">
        <v>7330</v>
      </c>
      <c r="G47" t="s">
        <v>7331</v>
      </c>
      <c r="H47" s="433">
        <f>Safekeeping!J28</f>
        <v>0</v>
      </c>
      <c r="I47" t="str">
        <f>Safekeeping!$L$24</f>
        <v>G</v>
      </c>
    </row>
    <row r="48" spans="1:9" s="381"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7263</v>
      </c>
      <c r="F48" t="s">
        <v>7332</v>
      </c>
      <c r="G48" t="s">
        <v>7333</v>
      </c>
      <c r="H48" s="433">
        <f>Safekeeping!J29</f>
        <v>0</v>
      </c>
      <c r="I48" t="str">
        <f>Safekeeping!$L$24</f>
        <v>G</v>
      </c>
    </row>
    <row r="49" spans="1:9" s="381"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7263</v>
      </c>
      <c r="F49" t="s">
        <v>7334</v>
      </c>
      <c r="G49" t="s">
        <v>7335</v>
      </c>
      <c r="H49" s="433">
        <f>Safekeeping!J30</f>
        <v>0</v>
      </c>
      <c r="I49" t="str">
        <f>Safekeeping!$L$24</f>
        <v>G</v>
      </c>
    </row>
    <row r="50" spans="1:9" s="381" customFormat="1"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7263</v>
      </c>
      <c r="F50" t="s">
        <v>7336</v>
      </c>
      <c r="G50" t="s">
        <v>7337</v>
      </c>
      <c r="H50" s="433">
        <f>Safekeeping!J31</f>
        <v>0</v>
      </c>
      <c r="I50" t="str">
        <f>Safekeeping!$L$24</f>
        <v>G</v>
      </c>
    </row>
    <row r="51" spans="1:9" s="381"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7263</v>
      </c>
      <c r="F51" t="s">
        <v>7338</v>
      </c>
      <c r="G51" t="s">
        <v>7339</v>
      </c>
      <c r="H51" s="433">
        <f>Safekeeping!J32</f>
        <v>0</v>
      </c>
      <c r="I51" t="str">
        <f>Safekeeping!$L$24</f>
        <v>G</v>
      </c>
    </row>
    <row r="52" spans="1:9" s="381" customFormat="1"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7263</v>
      </c>
      <c r="F52" t="s">
        <v>7340</v>
      </c>
      <c r="G52" t="s">
        <v>7341</v>
      </c>
      <c r="H52" s="433">
        <f>Safekeeping!J33</f>
        <v>0</v>
      </c>
      <c r="I52" t="str">
        <f>Safekeeping!$L$24</f>
        <v>G</v>
      </c>
    </row>
    <row r="53" spans="1:9" s="381" customFormat="1"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7263</v>
      </c>
      <c r="F53" t="s">
        <v>7342</v>
      </c>
      <c r="G53" t="s">
        <v>7343</v>
      </c>
      <c r="H53" s="433">
        <f>Safekeeping!J34</f>
        <v>0</v>
      </c>
      <c r="I53" t="str">
        <f>Safekeeping!$L$24</f>
        <v>G</v>
      </c>
    </row>
    <row r="54" spans="1:9" s="381" customFormat="1"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7263</v>
      </c>
      <c r="F54" t="s">
        <v>7344</v>
      </c>
      <c r="G54" t="s">
        <v>7345</v>
      </c>
      <c r="H54" s="433">
        <f>Safekeeping!J35</f>
        <v>0</v>
      </c>
      <c r="I54" t="str">
        <f>Safekeeping!$L$24</f>
        <v>G</v>
      </c>
    </row>
    <row r="55" spans="1:9" s="381" customFormat="1"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7263</v>
      </c>
      <c r="F55" t="s">
        <v>7346</v>
      </c>
      <c r="G55" t="s">
        <v>7347</v>
      </c>
      <c r="H55" s="433">
        <f>Safekeeping!J36</f>
        <v>0</v>
      </c>
      <c r="I55" t="str">
        <f>Safekeeping!$L$24</f>
        <v>G</v>
      </c>
    </row>
    <row r="56" spans="1:9" s="382" customFormat="1"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7263</v>
      </c>
      <c r="F56" t="s">
        <v>7348</v>
      </c>
      <c r="G56" t="s">
        <v>7349</v>
      </c>
      <c r="H56" s="236">
        <f>Safekeeping!H27</f>
        <v>0</v>
      </c>
      <c r="I56" t="str">
        <f>Safekeeping!$L$24</f>
        <v>G</v>
      </c>
    </row>
    <row r="57" spans="1:9" s="382" customFormat="1"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7263</v>
      </c>
      <c r="F57" t="s">
        <v>7350</v>
      </c>
      <c r="G57" t="s">
        <v>7351</v>
      </c>
      <c r="H57" s="236">
        <f>Safekeeping!H28</f>
        <v>0</v>
      </c>
      <c r="I57" t="str">
        <f>Safekeeping!$L$24</f>
        <v>G</v>
      </c>
    </row>
    <row r="58" spans="1:9" s="382" customFormat="1"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7263</v>
      </c>
      <c r="F58" t="s">
        <v>7352</v>
      </c>
      <c r="G58" t="s">
        <v>7353</v>
      </c>
      <c r="H58" s="236">
        <f>Safekeeping!H29</f>
        <v>0</v>
      </c>
      <c r="I58" t="str">
        <f>Safekeeping!$L$24</f>
        <v>G</v>
      </c>
    </row>
    <row r="59" spans="1:9" s="382" customFormat="1"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7263</v>
      </c>
      <c r="F59" t="s">
        <v>7354</v>
      </c>
      <c r="G59" t="s">
        <v>7355</v>
      </c>
      <c r="H59" s="236">
        <f>Safekeeping!H30</f>
        <v>0</v>
      </c>
      <c r="I59" t="str">
        <f>Safekeeping!$L$24</f>
        <v>G</v>
      </c>
    </row>
    <row r="60" spans="1:9" s="382" customFormat="1"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7263</v>
      </c>
      <c r="F60" t="s">
        <v>7356</v>
      </c>
      <c r="G60" t="s">
        <v>7357</v>
      </c>
      <c r="H60" s="236">
        <f>Safekeeping!H31</f>
        <v>0</v>
      </c>
      <c r="I60" t="str">
        <f>Safekeeping!$L$24</f>
        <v>G</v>
      </c>
    </row>
    <row r="61" spans="1:9" s="382"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7263</v>
      </c>
      <c r="F61" t="s">
        <v>7358</v>
      </c>
      <c r="G61" t="s">
        <v>7359</v>
      </c>
      <c r="H61" s="236">
        <f>Safekeeping!H32</f>
        <v>0</v>
      </c>
      <c r="I61" t="str">
        <f>Safekeeping!$L$24</f>
        <v>G</v>
      </c>
    </row>
    <row r="62" spans="1:9" s="382"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7263</v>
      </c>
      <c r="F62" t="s">
        <v>7360</v>
      </c>
      <c r="G62" t="s">
        <v>7361</v>
      </c>
      <c r="H62" s="236">
        <f>Safekeeping!H33</f>
        <v>0</v>
      </c>
      <c r="I62" t="str">
        <f>Safekeeping!$L$24</f>
        <v>G</v>
      </c>
    </row>
    <row r="63" spans="1:9" s="382"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7263</v>
      </c>
      <c r="F63" t="s">
        <v>7362</v>
      </c>
      <c r="G63" t="s">
        <v>7363</v>
      </c>
      <c r="H63" s="236">
        <f>Safekeeping!H34</f>
        <v>0</v>
      </c>
      <c r="I63" t="str">
        <f>Safekeeping!$L$24</f>
        <v>G</v>
      </c>
    </row>
    <row r="64" spans="1:9" s="382"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7263</v>
      </c>
      <c r="F64" t="s">
        <v>7364</v>
      </c>
      <c r="G64" t="s">
        <v>7365</v>
      </c>
      <c r="H64" s="236">
        <f>Safekeeping!H35</f>
        <v>0</v>
      </c>
      <c r="I64" t="str">
        <f>Safekeeping!$L$24</f>
        <v>G</v>
      </c>
    </row>
    <row r="65" spans="1:9" s="382"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7263</v>
      </c>
      <c r="F65" t="s">
        <v>7366</v>
      </c>
      <c r="G65" t="s">
        <v>7367</v>
      </c>
      <c r="H65" s="236">
        <f>Safekeeping!H36</f>
        <v>0</v>
      </c>
      <c r="I65" t="str">
        <f>Safekeeping!$L$24</f>
        <v>G</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7263</v>
      </c>
      <c r="F66" t="s">
        <v>7231</v>
      </c>
      <c r="G66" t="s">
        <v>7368</v>
      </c>
      <c r="H66" s="235">
        <f>Safekeeping!I38</f>
        <v>0</v>
      </c>
      <c r="I66" t="str">
        <f>Safekeeping!L38</f>
        <v>G</v>
      </c>
    </row>
    <row r="67" spans="1:9" s="382" customFormat="1"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7263</v>
      </c>
      <c r="F67" t="s">
        <v>7369</v>
      </c>
      <c r="G67" t="s">
        <v>7370</v>
      </c>
      <c r="H67" s="235">
        <f>Safekeeping!J38</f>
        <v>0</v>
      </c>
      <c r="I67" t="str">
        <f>Safekeeping!L38</f>
        <v>G</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7263</v>
      </c>
      <c r="F68" t="s">
        <v>7233</v>
      </c>
      <c r="G68" t="s">
        <v>7234</v>
      </c>
      <c r="H68" s="433">
        <f>Safekeeping!J40</f>
        <v>0</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7263</v>
      </c>
      <c r="F69" t="s">
        <v>7235</v>
      </c>
      <c r="G69" t="s">
        <v>7371</v>
      </c>
      <c r="H69" t="str">
        <f>Safekeeping!J42</f>
        <v>Safekeeping is Reconciled</v>
      </c>
      <c r="I69" t="str">
        <f>Safekeeping!L42</f>
        <v>G</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7263</v>
      </c>
      <c r="F70" t="s">
        <v>7237</v>
      </c>
      <c r="G70" t="s">
        <v>7372</v>
      </c>
      <c r="H70" s="235">
        <f>Safekeeping!D46</f>
        <v>0</v>
      </c>
      <c r="I70" t="str">
        <f>Safekeeping!L44</f>
        <v>G</v>
      </c>
    </row>
    <row r="71" spans="1:9" s="382" customFormat="1" ht="14.5" customHeight="1"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7263</v>
      </c>
      <c r="F71" t="s">
        <v>7240</v>
      </c>
      <c r="G71" t="s">
        <v>7241</v>
      </c>
      <c r="H71" s="235">
        <f>Safekeeping!J54</f>
        <v>0</v>
      </c>
      <c r="I71" t="str">
        <f>Safekeeping!L54</f>
        <v>R</v>
      </c>
    </row>
    <row r="72" spans="1:9"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7263</v>
      </c>
      <c r="F72" t="s">
        <v>7373</v>
      </c>
      <c r="G72" t="s">
        <v>7374</v>
      </c>
      <c r="H72" s="235">
        <f>Safekeeping!D58</f>
        <v>0</v>
      </c>
      <c r="I72" t="str">
        <f>Safekeeping!$L$54</f>
        <v>R</v>
      </c>
    </row>
    <row r="73" spans="1:9"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7263</v>
      </c>
      <c r="F73" t="s">
        <v>7375</v>
      </c>
      <c r="G73" t="s">
        <v>7376</v>
      </c>
      <c r="H73" s="235">
        <f>Safekeeping!D59</f>
        <v>0</v>
      </c>
      <c r="I73" t="str">
        <f>Safekeeping!$L$54</f>
        <v>R</v>
      </c>
    </row>
    <row r="74" spans="1:9"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7263</v>
      </c>
      <c r="F74" t="s">
        <v>7377</v>
      </c>
      <c r="G74" t="s">
        <v>7378</v>
      </c>
      <c r="H74" s="235">
        <f>Safekeeping!D60</f>
        <v>0</v>
      </c>
      <c r="I74" t="str">
        <f>Safekeeping!$L$54</f>
        <v>R</v>
      </c>
    </row>
    <row r="75" spans="1:9"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7263</v>
      </c>
      <c r="F75" t="s">
        <v>7379</v>
      </c>
      <c r="G75" t="s">
        <v>7380</v>
      </c>
      <c r="H75" s="235">
        <f>Safekeeping!D61</f>
        <v>0</v>
      </c>
      <c r="I75" t="str">
        <f>Safekeeping!$L$54</f>
        <v>R</v>
      </c>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7263</v>
      </c>
      <c r="F76" t="s">
        <v>7381</v>
      </c>
      <c r="G76" t="s">
        <v>7382</v>
      </c>
      <c r="H76" s="235">
        <f>Safekeeping!D62</f>
        <v>0</v>
      </c>
      <c r="I76" t="str">
        <f>Safekeeping!$L$54</f>
        <v>R</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7263</v>
      </c>
      <c r="F77" t="s">
        <v>7383</v>
      </c>
      <c r="G77" t="s">
        <v>7384</v>
      </c>
      <c r="H77" s="235">
        <f>Safekeeping!D63</f>
        <v>0</v>
      </c>
      <c r="I77" t="str">
        <f>Safekeeping!$L$54</f>
        <v>R</v>
      </c>
    </row>
    <row r="78" spans="1:9"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7263</v>
      </c>
      <c r="F78" t="s">
        <v>7385</v>
      </c>
      <c r="G78" t="s">
        <v>7386</v>
      </c>
      <c r="H78" s="235">
        <f>Safekeeping!D64</f>
        <v>0</v>
      </c>
      <c r="I78" t="str">
        <f>Safekeeping!$L$54</f>
        <v>R</v>
      </c>
    </row>
    <row r="79" spans="1:9"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7263</v>
      </c>
      <c r="F79" t="s">
        <v>7387</v>
      </c>
      <c r="G79" t="s">
        <v>7388</v>
      </c>
      <c r="H79" s="235">
        <f>Safekeeping!D65</f>
        <v>0</v>
      </c>
      <c r="I79" t="str">
        <f>Safekeeping!$L$54</f>
        <v>R</v>
      </c>
    </row>
    <row r="80" spans="1:9"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7263</v>
      </c>
      <c r="F80" t="s">
        <v>7389</v>
      </c>
      <c r="G80" t="s">
        <v>7390</v>
      </c>
      <c r="H80" s="235">
        <f>Safekeeping!D66</f>
        <v>0</v>
      </c>
      <c r="I80" t="str">
        <f>Safekeeping!$L$54</f>
        <v>R</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7263</v>
      </c>
      <c r="F81" t="s">
        <v>7391</v>
      </c>
      <c r="G81" t="s">
        <v>7392</v>
      </c>
      <c r="H81" s="235">
        <f>Safekeeping!D67</f>
        <v>0</v>
      </c>
      <c r="I81" t="str">
        <f>Safekeeping!$L$54</f>
        <v>R</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7263</v>
      </c>
      <c r="F82" t="s">
        <v>7393</v>
      </c>
      <c r="G82" t="s">
        <v>5381</v>
      </c>
      <c r="H82" s="235">
        <f>Safekeeping!F58</f>
        <v>0</v>
      </c>
      <c r="I82" t="str">
        <f>Safekeeping!$L$54</f>
        <v>R</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7263</v>
      </c>
      <c r="F83" t="s">
        <v>7394</v>
      </c>
      <c r="G83" t="s">
        <v>5383</v>
      </c>
      <c r="H83" s="235">
        <f>Safekeeping!F59</f>
        <v>0</v>
      </c>
      <c r="I83" t="str">
        <f>Safekeeping!$L$54</f>
        <v>R</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7263</v>
      </c>
      <c r="F84" t="s">
        <v>7395</v>
      </c>
      <c r="G84" t="s">
        <v>5385</v>
      </c>
      <c r="H84" s="235">
        <f>Safekeeping!F60</f>
        <v>0</v>
      </c>
      <c r="I84" t="str">
        <f>Safekeeping!$L$54</f>
        <v>R</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7263</v>
      </c>
      <c r="F85" t="s">
        <v>7396</v>
      </c>
      <c r="G85" t="s">
        <v>5387</v>
      </c>
      <c r="H85" s="235">
        <f>Safekeeping!F61</f>
        <v>0</v>
      </c>
      <c r="I85" t="str">
        <f>Safekeeping!$L$54</f>
        <v>R</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7263</v>
      </c>
      <c r="F86" t="s">
        <v>7397</v>
      </c>
      <c r="G86" t="s">
        <v>5389</v>
      </c>
      <c r="H86" s="235">
        <f>Safekeeping!F62</f>
        <v>0</v>
      </c>
      <c r="I86" t="str">
        <f>Safekeeping!$L$54</f>
        <v>R</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7263</v>
      </c>
      <c r="F87" t="s">
        <v>7398</v>
      </c>
      <c r="G87" t="s">
        <v>5391</v>
      </c>
      <c r="H87" s="235">
        <f>Safekeeping!F63</f>
        <v>0</v>
      </c>
      <c r="I87" t="str">
        <f>Safekeeping!$L$54</f>
        <v>R</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7263</v>
      </c>
      <c r="F88" t="s">
        <v>7399</v>
      </c>
      <c r="G88" t="s">
        <v>5393</v>
      </c>
      <c r="H88" s="235">
        <f>Safekeeping!F64</f>
        <v>0</v>
      </c>
      <c r="I88" t="str">
        <f>Safekeeping!$L$54</f>
        <v>R</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7263</v>
      </c>
      <c r="F89" t="s">
        <v>7400</v>
      </c>
      <c r="G89" t="s">
        <v>5395</v>
      </c>
      <c r="H89" s="235">
        <f>Safekeeping!F65</f>
        <v>0</v>
      </c>
      <c r="I89" t="str">
        <f>Safekeeping!$L$54</f>
        <v>R</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7263</v>
      </c>
      <c r="F90" t="s">
        <v>7401</v>
      </c>
      <c r="G90" t="s">
        <v>5397</v>
      </c>
      <c r="H90" s="235">
        <f>Safekeeping!F66</f>
        <v>0</v>
      </c>
      <c r="I90" t="str">
        <f>Safekeeping!$L$54</f>
        <v>R</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7263</v>
      </c>
      <c r="F91" t="s">
        <v>7402</v>
      </c>
      <c r="G91" t="s">
        <v>6178</v>
      </c>
      <c r="H91" s="235">
        <f>Safekeeping!F67</f>
        <v>0</v>
      </c>
      <c r="I91" t="str">
        <f>Safekeeping!$L$54</f>
        <v>R</v>
      </c>
    </row>
    <row r="92" spans="1:9"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7263</v>
      </c>
      <c r="F92" t="s">
        <v>7403</v>
      </c>
      <c r="G92" t="s">
        <v>7404</v>
      </c>
      <c r="H92" s="235">
        <f>Safekeeping!G58</f>
        <v>0</v>
      </c>
      <c r="I92" t="str">
        <f>Safekeeping!$L$54</f>
        <v>R</v>
      </c>
    </row>
    <row r="93" spans="1:9"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7263</v>
      </c>
      <c r="F93" t="s">
        <v>7405</v>
      </c>
      <c r="G93" t="s">
        <v>7406</v>
      </c>
      <c r="H93" s="235">
        <f>Safekeeping!G59</f>
        <v>0</v>
      </c>
      <c r="I93" t="str">
        <f>Safekeeping!$L$54</f>
        <v>R</v>
      </c>
    </row>
    <row r="94" spans="1:9"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7263</v>
      </c>
      <c r="F94" t="s">
        <v>7407</v>
      </c>
      <c r="G94" t="s">
        <v>7408</v>
      </c>
      <c r="H94" s="235">
        <f>Safekeeping!G60</f>
        <v>0</v>
      </c>
      <c r="I94" t="str">
        <f>Safekeeping!$L$54</f>
        <v>R</v>
      </c>
    </row>
    <row r="95" spans="1:9"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7263</v>
      </c>
      <c r="F95" t="s">
        <v>7409</v>
      </c>
      <c r="G95" t="s">
        <v>7410</v>
      </c>
      <c r="H95" s="235">
        <f>Safekeeping!G61</f>
        <v>0</v>
      </c>
      <c r="I95" t="str">
        <f>Safekeeping!$L$54</f>
        <v>R</v>
      </c>
    </row>
    <row r="96" spans="1:9"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7263</v>
      </c>
      <c r="F96" t="s">
        <v>7411</v>
      </c>
      <c r="G96" t="s">
        <v>7412</v>
      </c>
      <c r="H96" s="235">
        <f>Safekeeping!G62</f>
        <v>0</v>
      </c>
      <c r="I96" t="str">
        <f>Safekeeping!$L$54</f>
        <v>R</v>
      </c>
    </row>
    <row r="97" spans="1:9"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7263</v>
      </c>
      <c r="F97" t="s">
        <v>7413</v>
      </c>
      <c r="G97" t="s">
        <v>7414</v>
      </c>
      <c r="H97" s="235">
        <f>Safekeeping!G63</f>
        <v>0</v>
      </c>
      <c r="I97" t="str">
        <f>Safekeeping!$L$54</f>
        <v>R</v>
      </c>
    </row>
    <row r="98" spans="1:9"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7263</v>
      </c>
      <c r="F98" t="s">
        <v>7415</v>
      </c>
      <c r="G98" t="s">
        <v>7416</v>
      </c>
      <c r="H98" s="235">
        <f>Safekeeping!G64</f>
        <v>0</v>
      </c>
      <c r="I98" t="str">
        <f>Safekeeping!$L$54</f>
        <v>R</v>
      </c>
    </row>
    <row r="99" spans="1:9"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7263</v>
      </c>
      <c r="F99" t="s">
        <v>7417</v>
      </c>
      <c r="G99" t="s">
        <v>7418</v>
      </c>
      <c r="H99" s="235">
        <f>Safekeeping!G65</f>
        <v>0</v>
      </c>
      <c r="I99" t="str">
        <f>Safekeeping!$L$54</f>
        <v>R</v>
      </c>
    </row>
    <row r="100" spans="1:9"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7263</v>
      </c>
      <c r="F100" t="s">
        <v>7419</v>
      </c>
      <c r="G100" t="s">
        <v>7420</v>
      </c>
      <c r="H100" s="235">
        <f>Safekeeping!G66</f>
        <v>0</v>
      </c>
      <c r="I100" t="str">
        <f>Safekeeping!$L$54</f>
        <v>R</v>
      </c>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7263</v>
      </c>
      <c r="F101" t="s">
        <v>7421</v>
      </c>
      <c r="G101" t="s">
        <v>7422</v>
      </c>
      <c r="H101" s="235">
        <f>Safekeeping!G67</f>
        <v>0</v>
      </c>
      <c r="I101" t="str">
        <f>Safekeeping!$L$54</f>
        <v>R</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7263</v>
      </c>
      <c r="F102" t="s">
        <v>7423</v>
      </c>
      <c r="G102" t="s">
        <v>7424</v>
      </c>
      <c r="H102" s="235">
        <f>Safekeeping!H58</f>
        <v>0</v>
      </c>
      <c r="I102" t="str">
        <f>Safekeeping!$L$54</f>
        <v>R</v>
      </c>
    </row>
    <row r="103" spans="1:9"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7263</v>
      </c>
      <c r="F103" t="s">
        <v>7425</v>
      </c>
      <c r="G103" t="s">
        <v>7426</v>
      </c>
      <c r="H103" s="235">
        <f>Safekeeping!H59</f>
        <v>0</v>
      </c>
      <c r="I103" t="str">
        <f>Safekeeping!$L$54</f>
        <v>R</v>
      </c>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7263</v>
      </c>
      <c r="F104" t="s">
        <v>7427</v>
      </c>
      <c r="G104" t="s">
        <v>7428</v>
      </c>
      <c r="H104" s="235">
        <f>Safekeeping!H60</f>
        <v>0</v>
      </c>
      <c r="I104" t="str">
        <f>Safekeeping!$L$54</f>
        <v>R</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7263</v>
      </c>
      <c r="F105" t="s">
        <v>7429</v>
      </c>
      <c r="G105" t="s">
        <v>7430</v>
      </c>
      <c r="H105" s="235">
        <f>Safekeeping!H61</f>
        <v>0</v>
      </c>
      <c r="I105" t="str">
        <f>Safekeeping!$L$54</f>
        <v>R</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7263</v>
      </c>
      <c r="F106" t="s">
        <v>7431</v>
      </c>
      <c r="G106" t="s">
        <v>7432</v>
      </c>
      <c r="H106" s="235">
        <f>Safekeeping!H62</f>
        <v>0</v>
      </c>
      <c r="I106" t="str">
        <f>Safekeeping!$L$54</f>
        <v>R</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7263</v>
      </c>
      <c r="F107" t="s">
        <v>7433</v>
      </c>
      <c r="G107" t="s">
        <v>7434</v>
      </c>
      <c r="H107" s="235">
        <f>Safekeeping!H63</f>
        <v>0</v>
      </c>
      <c r="I107" t="str">
        <f>Safekeeping!$L$54</f>
        <v>R</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7263</v>
      </c>
      <c r="F108" t="s">
        <v>7435</v>
      </c>
      <c r="G108" t="s">
        <v>7436</v>
      </c>
      <c r="H108" s="235">
        <f>Safekeeping!H64</f>
        <v>0</v>
      </c>
      <c r="I108" t="str">
        <f>Safekeeping!$L$54</f>
        <v>R</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7263</v>
      </c>
      <c r="F109" t="s">
        <v>7437</v>
      </c>
      <c r="G109" t="s">
        <v>7438</v>
      </c>
      <c r="H109" s="235">
        <f>Safekeeping!H65</f>
        <v>0</v>
      </c>
      <c r="I109" t="str">
        <f>Safekeeping!$L$54</f>
        <v>R</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7263</v>
      </c>
      <c r="F110" t="s">
        <v>7439</v>
      </c>
      <c r="G110" t="s">
        <v>7440</v>
      </c>
      <c r="H110" s="235">
        <f>Safekeeping!H66</f>
        <v>0</v>
      </c>
      <c r="I110" t="str">
        <f>Safekeeping!$L$54</f>
        <v>R</v>
      </c>
    </row>
    <row r="111" spans="1:9"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7263</v>
      </c>
      <c r="F111" t="s">
        <v>7441</v>
      </c>
      <c r="G111" t="s">
        <v>7442</v>
      </c>
      <c r="H111" s="235">
        <f>Safekeeping!H67</f>
        <v>0</v>
      </c>
      <c r="I111" t="str">
        <f>Safekeeping!$L$54</f>
        <v>R</v>
      </c>
    </row>
    <row r="112" spans="1:9" s="382" customFormat="1"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7263</v>
      </c>
      <c r="F112" t="s">
        <v>7443</v>
      </c>
      <c r="G112" s="235" t="s">
        <v>7444</v>
      </c>
      <c r="H112" s="235">
        <f>Safekeeping!J58</f>
        <v>0</v>
      </c>
      <c r="I112" t="str">
        <f>Safekeeping!$L$54</f>
        <v>R</v>
      </c>
    </row>
    <row r="113" spans="1:9" s="382" customFormat="1"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7263</v>
      </c>
      <c r="F113" t="s">
        <v>7445</v>
      </c>
      <c r="G113" s="235" t="s">
        <v>7446</v>
      </c>
      <c r="H113" s="235">
        <f>Safekeeping!J59</f>
        <v>0</v>
      </c>
      <c r="I113" t="str">
        <f>Safekeeping!$L$54</f>
        <v>R</v>
      </c>
    </row>
    <row r="114" spans="1:9" s="382" customFormat="1"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7263</v>
      </c>
      <c r="F114" t="s">
        <v>7447</v>
      </c>
      <c r="G114" s="235" t="s">
        <v>7448</v>
      </c>
      <c r="H114" s="235">
        <f>Safekeeping!J60</f>
        <v>0</v>
      </c>
      <c r="I114" t="str">
        <f>Safekeeping!$L$54</f>
        <v>R</v>
      </c>
    </row>
    <row r="115" spans="1:9" s="382" customFormat="1"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7263</v>
      </c>
      <c r="F115" t="s">
        <v>7449</v>
      </c>
      <c r="G115" s="235" t="s">
        <v>7450</v>
      </c>
      <c r="H115" s="235">
        <f>Safekeeping!J61</f>
        <v>0</v>
      </c>
      <c r="I115" t="str">
        <f>Safekeeping!$L$54</f>
        <v>R</v>
      </c>
    </row>
    <row r="116" spans="1:9" s="382" customFormat="1"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7263</v>
      </c>
      <c r="F116" t="s">
        <v>7451</v>
      </c>
      <c r="G116" s="235" t="s">
        <v>7452</v>
      </c>
      <c r="H116" s="235">
        <f>Safekeeping!J62</f>
        <v>0</v>
      </c>
      <c r="I116" t="str">
        <f>Safekeeping!$L$54</f>
        <v>R</v>
      </c>
    </row>
    <row r="117" spans="1:9" s="382" customFormat="1"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7263</v>
      </c>
      <c r="F117" t="s">
        <v>7453</v>
      </c>
      <c r="G117" s="235" t="s">
        <v>7454</v>
      </c>
      <c r="H117" s="235">
        <f>Safekeeping!J63</f>
        <v>0</v>
      </c>
      <c r="I117" t="str">
        <f>Safekeeping!$L$54</f>
        <v>R</v>
      </c>
    </row>
    <row r="118" spans="1:9" s="382" customFormat="1"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7263</v>
      </c>
      <c r="F118" t="s">
        <v>7455</v>
      </c>
      <c r="G118" s="235" t="s">
        <v>7456</v>
      </c>
      <c r="H118" s="235">
        <f>Safekeeping!J64</f>
        <v>0</v>
      </c>
      <c r="I118" t="str">
        <f>Safekeeping!$L$54</f>
        <v>R</v>
      </c>
    </row>
    <row r="119" spans="1:9" s="382" customFormat="1"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7263</v>
      </c>
      <c r="F119" t="s">
        <v>7457</v>
      </c>
      <c r="G119" s="235" t="s">
        <v>7458</v>
      </c>
      <c r="H119" s="235">
        <f>Safekeeping!J65</f>
        <v>0</v>
      </c>
      <c r="I119" t="str">
        <f>Safekeeping!$L$54</f>
        <v>R</v>
      </c>
    </row>
    <row r="120" spans="1:9" s="382" customFormat="1"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7263</v>
      </c>
      <c r="F120" t="s">
        <v>7459</v>
      </c>
      <c r="G120" s="235" t="s">
        <v>7460</v>
      </c>
      <c r="H120" s="235">
        <f>Safekeeping!J66</f>
        <v>0</v>
      </c>
      <c r="I120" t="str">
        <f>Safekeeping!$L$54</f>
        <v>R</v>
      </c>
    </row>
    <row r="121" spans="1:9" s="382" customFormat="1"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7263</v>
      </c>
      <c r="F121" t="s">
        <v>7461</v>
      </c>
      <c r="G121" s="235" t="s">
        <v>7462</v>
      </c>
      <c r="H121" s="235">
        <f>Safekeeping!J67</f>
        <v>0</v>
      </c>
      <c r="I121" t="str">
        <f>Safekeeping!$L$54</f>
        <v>R</v>
      </c>
    </row>
    <row r="122" spans="1:9" s="382" customFormat="1"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7263</v>
      </c>
      <c r="F122" t="s">
        <v>7463</v>
      </c>
      <c r="G122" s="235" t="s">
        <v>7464</v>
      </c>
      <c r="H122" s="235">
        <f>H112*CoverSheet!$C$33</f>
        <v>0</v>
      </c>
      <c r="I122" t="str">
        <f>Safekeeping!$L$54</f>
        <v>R</v>
      </c>
    </row>
    <row r="123" spans="1:9" s="382" customFormat="1"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7263</v>
      </c>
      <c r="F123" t="s">
        <v>7465</v>
      </c>
      <c r="G123" s="235" t="s">
        <v>7466</v>
      </c>
      <c r="H123" s="235">
        <f>H113*CoverSheet!$C$33</f>
        <v>0</v>
      </c>
      <c r="I123" t="str">
        <f>Safekeeping!$L$54</f>
        <v>R</v>
      </c>
    </row>
    <row r="124" spans="1:9" s="382" customFormat="1"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7263</v>
      </c>
      <c r="F124" t="s">
        <v>7467</v>
      </c>
      <c r="G124" s="235" t="s">
        <v>7468</v>
      </c>
      <c r="H124" s="235">
        <f>H114*CoverSheet!$C$33</f>
        <v>0</v>
      </c>
      <c r="I124" t="str">
        <f>Safekeeping!$L$54</f>
        <v>R</v>
      </c>
    </row>
    <row r="125" spans="1:9" s="382" customFormat="1"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7263</v>
      </c>
      <c r="F125" t="s">
        <v>7469</v>
      </c>
      <c r="G125" s="235" t="s">
        <v>7470</v>
      </c>
      <c r="H125" s="235">
        <f>H115*CoverSheet!$C$33</f>
        <v>0</v>
      </c>
      <c r="I125" t="str">
        <f>Safekeeping!$L$54</f>
        <v>R</v>
      </c>
    </row>
    <row r="126" spans="1:9" s="382" customFormat="1"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7263</v>
      </c>
      <c r="F126" t="s">
        <v>7471</v>
      </c>
      <c r="G126" s="235" t="s">
        <v>7472</v>
      </c>
      <c r="H126" s="235">
        <f>H116*CoverSheet!$C$33</f>
        <v>0</v>
      </c>
      <c r="I126" t="str">
        <f>Safekeeping!$L$54</f>
        <v>R</v>
      </c>
    </row>
    <row r="127" spans="1:9" s="382" customFormat="1" x14ac:dyDescent="0.35">
      <c r="A127" t="str">
        <f>IF(CoverSheet!$C$9="Annual Return","AR",IF(CoverSheet!$C$9="Interim Return","IR",IF(CoverSheet!$C$9="Audited Annual Return","AAR","")))</f>
        <v/>
      </c>
      <c r="B127" t="str">
        <f>CoverSheet!$G$7</f>
        <v>v:25-03-c</v>
      </c>
      <c r="C127" t="str">
        <f>IF(CoverSheet!$C$29=3,"Q1",IF(CoverSheet!$C$29=6,"Q2",IF(CoverSheet!$C$29=9,"Q3",IF(AND(CoverSheet!$C$29=12,A127="AR"),"Q4","Q4A"))))</f>
        <v>Q4A</v>
      </c>
      <c r="D127" t="str">
        <f>CoverSheet!$C$15</f>
        <v/>
      </c>
      <c r="E127" t="s">
        <v>7263</v>
      </c>
      <c r="F127" t="s">
        <v>7473</v>
      </c>
      <c r="G127" s="235" t="s">
        <v>7474</v>
      </c>
      <c r="H127" s="235">
        <f>H117*CoverSheet!$C$33</f>
        <v>0</v>
      </c>
      <c r="I127" t="str">
        <f>Safekeeping!$L$54</f>
        <v>R</v>
      </c>
    </row>
    <row r="128" spans="1:9" s="382" customFormat="1" x14ac:dyDescent="0.35">
      <c r="A128" t="str">
        <f>IF(CoverSheet!$C$9="Annual Return","AR",IF(CoverSheet!$C$9="Interim Return","IR",IF(CoverSheet!$C$9="Audited Annual Return","AAR","")))</f>
        <v/>
      </c>
      <c r="B128" t="str">
        <f>CoverSheet!$G$7</f>
        <v>v:25-03-c</v>
      </c>
      <c r="C128" t="str">
        <f>IF(CoverSheet!$C$29=3,"Q1",IF(CoverSheet!$C$29=6,"Q2",IF(CoverSheet!$C$29=9,"Q3",IF(AND(CoverSheet!$C$29=12,A128="AR"),"Q4","Q4A"))))</f>
        <v>Q4A</v>
      </c>
      <c r="D128" t="str">
        <f>CoverSheet!$C$15</f>
        <v/>
      </c>
      <c r="E128" t="s">
        <v>7263</v>
      </c>
      <c r="F128" t="s">
        <v>7475</v>
      </c>
      <c r="G128" s="235" t="s">
        <v>7476</v>
      </c>
      <c r="H128" s="235">
        <f>H118*CoverSheet!$C$33</f>
        <v>0</v>
      </c>
      <c r="I128" t="str">
        <f>Safekeeping!$L$54</f>
        <v>R</v>
      </c>
    </row>
    <row r="129" spans="1:9" s="382" customFormat="1" x14ac:dyDescent="0.35">
      <c r="A129" t="str">
        <f>IF(CoverSheet!$C$9="Annual Return","AR",IF(CoverSheet!$C$9="Interim Return","IR",IF(CoverSheet!$C$9="Audited Annual Return","AAR","")))</f>
        <v/>
      </c>
      <c r="B129" t="str">
        <f>CoverSheet!$G$7</f>
        <v>v:25-03-c</v>
      </c>
      <c r="C129" t="str">
        <f>IF(CoverSheet!$C$29=3,"Q1",IF(CoverSheet!$C$29=6,"Q2",IF(CoverSheet!$C$29=9,"Q3",IF(AND(CoverSheet!$C$29=12,A129="AR"),"Q4","Q4A"))))</f>
        <v>Q4A</v>
      </c>
      <c r="D129" t="str">
        <f>CoverSheet!$C$15</f>
        <v/>
      </c>
      <c r="E129" t="s">
        <v>7263</v>
      </c>
      <c r="F129" t="s">
        <v>7477</v>
      </c>
      <c r="G129" s="235" t="s">
        <v>7478</v>
      </c>
      <c r="H129" s="235">
        <f>H119*CoverSheet!$C$33</f>
        <v>0</v>
      </c>
      <c r="I129" t="str">
        <f>Safekeeping!$L$54</f>
        <v>R</v>
      </c>
    </row>
    <row r="130" spans="1:9" s="382" customFormat="1" x14ac:dyDescent="0.35">
      <c r="A130" t="str">
        <f>IF(CoverSheet!$C$9="Annual Return","AR",IF(CoverSheet!$C$9="Interim Return","IR",IF(CoverSheet!$C$9="Audited Annual Return","AAR","")))</f>
        <v/>
      </c>
      <c r="B130" t="str">
        <f>CoverSheet!$G$7</f>
        <v>v:25-03-c</v>
      </c>
      <c r="C130" t="str">
        <f>IF(CoverSheet!$C$29=3,"Q1",IF(CoverSheet!$C$29=6,"Q2",IF(CoverSheet!$C$29=9,"Q3",IF(AND(CoverSheet!$C$29=12,A130="AR"),"Q4","Q4A"))))</f>
        <v>Q4A</v>
      </c>
      <c r="D130" t="str">
        <f>CoverSheet!$C$15</f>
        <v/>
      </c>
      <c r="E130" t="s">
        <v>7263</v>
      </c>
      <c r="F130" t="s">
        <v>7479</v>
      </c>
      <c r="G130" s="235" t="s">
        <v>7480</v>
      </c>
      <c r="H130" s="235">
        <f>H120*CoverSheet!$C$33</f>
        <v>0</v>
      </c>
      <c r="I130" t="str">
        <f>Safekeeping!$L$54</f>
        <v>R</v>
      </c>
    </row>
    <row r="131" spans="1:9" s="382" customFormat="1" x14ac:dyDescent="0.35">
      <c r="A131" t="str">
        <f>IF(CoverSheet!$C$9="Annual Return","AR",IF(CoverSheet!$C$9="Interim Return","IR",IF(CoverSheet!$C$9="Audited Annual Return","AAR","")))</f>
        <v/>
      </c>
      <c r="B131" t="str">
        <f>CoverSheet!$G$7</f>
        <v>v:25-03-c</v>
      </c>
      <c r="C131" t="str">
        <f>IF(CoverSheet!$C$29=3,"Q1",IF(CoverSheet!$C$29=6,"Q2",IF(CoverSheet!$C$29=9,"Q3",IF(AND(CoverSheet!$C$29=12,A131="AR"),"Q4","Q4A"))))</f>
        <v>Q4A</v>
      </c>
      <c r="D131" t="str">
        <f>CoverSheet!$C$15</f>
        <v/>
      </c>
      <c r="E131" t="s">
        <v>7263</v>
      </c>
      <c r="F131" t="s">
        <v>7481</v>
      </c>
      <c r="G131" s="235" t="s">
        <v>7482</v>
      </c>
      <c r="H131" s="235">
        <f>H121*CoverSheet!$C$33</f>
        <v>0</v>
      </c>
      <c r="I131" t="str">
        <f>Safekeeping!$L$54</f>
        <v>R</v>
      </c>
    </row>
    <row r="132" spans="1:9" x14ac:dyDescent="0.35">
      <c r="A132" t="str">
        <f>IF(CoverSheet!$C$9="Annual Return","AR",IF(CoverSheet!$C$9="Interim Return","IR",IF(CoverSheet!$C$9="Audited Annual Return","AAR","")))</f>
        <v/>
      </c>
      <c r="B132" t="str">
        <f>CoverSheet!$G$7</f>
        <v>v:25-03-c</v>
      </c>
      <c r="C132" t="str">
        <f>IF(CoverSheet!$C$29=3,"Q1",IF(CoverSheet!$C$29=6,"Q2",IF(CoverSheet!$C$29=9,"Q3",IF(AND(CoverSheet!$C$29=12,A132="AR"),"Q4","Q4A"))))</f>
        <v>Q4A</v>
      </c>
      <c r="D132" t="str">
        <f>CoverSheet!$C$15</f>
        <v/>
      </c>
      <c r="E132" t="s">
        <v>7263</v>
      </c>
      <c r="F132" t="s">
        <v>7247</v>
      </c>
      <c r="G132" t="s">
        <v>7248</v>
      </c>
      <c r="H132" s="235">
        <f>Safekeeping!J69</f>
        <v>0</v>
      </c>
      <c r="I132" t="str">
        <f>Safekeeping!L69</f>
        <v>R</v>
      </c>
    </row>
    <row r="133" spans="1:9" s="374" customFormat="1" x14ac:dyDescent="0.35">
      <c r="A133" t="str">
        <f>IF(CoverSheet!$C$9="Annual Return","AR",IF(CoverSheet!$C$9="Interim Return","IR",IF(CoverSheet!$C$9="Audited Annual Return","AAR","")))</f>
        <v/>
      </c>
      <c r="B133" t="str">
        <f>CoverSheet!$G$7</f>
        <v>v:25-03-c</v>
      </c>
      <c r="C133" t="str">
        <f>IF(CoverSheet!$C$29=3,"Q1",IF(CoverSheet!$C$29=6,"Q2",IF(CoverSheet!$C$29=9,"Q3",IF(AND(CoverSheet!$C$29=12,A133="AR"),"Q4","Q4A"))))</f>
        <v>Q4A</v>
      </c>
      <c r="D133" t="str">
        <f>CoverSheet!$C$15</f>
        <v/>
      </c>
      <c r="E133" t="s">
        <v>7263</v>
      </c>
      <c r="F133" t="s">
        <v>7249</v>
      </c>
      <c r="G133" t="s">
        <v>7483</v>
      </c>
      <c r="H133" s="235">
        <f>Safekeeping!J71</f>
        <v>0</v>
      </c>
      <c r="I133" t="str">
        <f>Safekeeping!L71</f>
        <v>G</v>
      </c>
    </row>
    <row r="134" spans="1:9" s="382" customFormat="1" x14ac:dyDescent="0.35">
      <c r="A134" t="str">
        <f>IF(CoverSheet!$C$9="Annual Return","AR",IF(CoverSheet!$C$9="Interim Return","IR",IF(CoverSheet!$C$9="Audited Annual Return","AAR","")))</f>
        <v/>
      </c>
      <c r="B134" t="str">
        <f>CoverSheet!$G$7</f>
        <v>v:25-03-c</v>
      </c>
      <c r="C134" t="str">
        <f>IF(CoverSheet!$C$29=3,"Q1",IF(CoverSheet!$C$29=6,"Q2",IF(CoverSheet!$C$29=9,"Q3",IF(AND(CoverSheet!$C$29=12,A134="AR"),"Q4","Q4A"))))</f>
        <v>Q4A</v>
      </c>
      <c r="D134" t="str">
        <f>CoverSheet!$C$15</f>
        <v/>
      </c>
      <c r="E134" t="s">
        <v>7263</v>
      </c>
      <c r="F134" t="s">
        <v>7484</v>
      </c>
      <c r="G134" t="s">
        <v>7485</v>
      </c>
      <c r="H134">
        <f>Safekeeping!J72</f>
        <v>0</v>
      </c>
      <c r="I134" t="str">
        <f>Safekeeping!L71</f>
        <v>G</v>
      </c>
    </row>
    <row r="135" spans="1:9" s="381" customFormat="1" x14ac:dyDescent="0.35">
      <c r="A135" t="str">
        <f>IF(CoverSheet!$C$9="Annual Return","AR",IF(CoverSheet!$C$9="Interim Return","IR",IF(CoverSheet!$C$9="Audited Annual Return","AAR","")))</f>
        <v/>
      </c>
      <c r="B135" t="str">
        <f>CoverSheet!$G$7</f>
        <v>v:25-03-c</v>
      </c>
      <c r="C135" t="str">
        <f>IF(CoverSheet!$C$29=3,"Q1",IF(CoverSheet!$C$29=6,"Q2",IF(CoverSheet!$C$29=9,"Q3",IF(AND(CoverSheet!$C$29=12,A135="AR"),"Q4","Q4A"))))</f>
        <v>Q4A</v>
      </c>
      <c r="D135" t="str">
        <f>CoverSheet!$C$15</f>
        <v/>
      </c>
      <c r="E135" t="s">
        <v>7263</v>
      </c>
      <c r="F135" t="s">
        <v>7251</v>
      </c>
      <c r="G135" t="s">
        <v>7486</v>
      </c>
      <c r="H135" s="235">
        <f>Safekeeping!D76</f>
        <v>0</v>
      </c>
      <c r="I135" t="str">
        <f>Safekeeping!L74</f>
        <v>G</v>
      </c>
    </row>
    <row r="136" spans="1:9" s="381" customFormat="1" x14ac:dyDescent="0.35">
      <c r="A136" t="str">
        <f>IF(CoverSheet!$C$9="Annual Return","AR",IF(CoverSheet!$C$9="Interim Return","IR",IF(CoverSheet!$C$9="Audited Annual Return","AAR","")))</f>
        <v/>
      </c>
      <c r="B136" t="str">
        <f>CoverSheet!$G$7</f>
        <v>v:25-03-c</v>
      </c>
      <c r="C136" t="str">
        <f>IF(CoverSheet!$C$29=3,"Q1",IF(CoverSheet!$C$29=6,"Q2",IF(CoverSheet!$C$29=9,"Q3",IF(AND(CoverSheet!$C$29=12,A136="AR"),"Q4","Q4A"))))</f>
        <v>Q4A</v>
      </c>
      <c r="D136" t="str">
        <f>CoverSheet!$C$15</f>
        <v/>
      </c>
      <c r="E136" t="s">
        <v>7263</v>
      </c>
      <c r="F136" t="s">
        <v>7253</v>
      </c>
      <c r="G136" t="s">
        <v>7487</v>
      </c>
      <c r="H136" s="235">
        <f>Safekeeping!J80</f>
        <v>0</v>
      </c>
      <c r="I136" t="str">
        <f>Safekeeping!L80</f>
        <v>G</v>
      </c>
    </row>
    <row r="137" spans="1:9" s="382" customFormat="1" x14ac:dyDescent="0.35">
      <c r="A137" t="str">
        <f>IF(CoverSheet!$C$9="Annual Return","AR",IF(CoverSheet!$C$9="Interim Return","IR",IF(CoverSheet!$C$9="Audited Annual Return","AAR","")))</f>
        <v/>
      </c>
      <c r="B137" t="str">
        <f>CoverSheet!$G$7</f>
        <v>v:25-03-c</v>
      </c>
      <c r="C137" t="str">
        <f>IF(CoverSheet!$C$29=3,"Q1",IF(CoverSheet!$C$29=6,"Q2",IF(CoverSheet!$C$29=9,"Q3",IF(AND(CoverSheet!$C$29=12,A137="AR"),"Q4","Q4A"))))</f>
        <v>Q4A</v>
      </c>
      <c r="D137" t="str">
        <f>CoverSheet!$C$15</f>
        <v/>
      </c>
      <c r="E137" t="s">
        <v>7263</v>
      </c>
      <c r="F137" t="s">
        <v>7488</v>
      </c>
      <c r="G137" t="s">
        <v>7489</v>
      </c>
      <c r="H137" s="235">
        <f>Safekeeping!D85</f>
        <v>0</v>
      </c>
      <c r="I137" t="str">
        <f>Safekeeping!$L$82</f>
        <v>G</v>
      </c>
    </row>
    <row r="138" spans="1:9" s="382" customFormat="1" x14ac:dyDescent="0.35">
      <c r="A138" t="str">
        <f>IF(CoverSheet!$C$9="Annual Return","AR",IF(CoverSheet!$C$9="Interim Return","IR",IF(CoverSheet!$C$9="Audited Annual Return","AAR","")))</f>
        <v/>
      </c>
      <c r="B138" t="str">
        <f>CoverSheet!$G$7</f>
        <v>v:25-03-c</v>
      </c>
      <c r="C138" t="str">
        <f>IF(CoverSheet!$C$29=3,"Q1",IF(CoverSheet!$C$29=6,"Q2",IF(CoverSheet!$C$29=9,"Q3",IF(AND(CoverSheet!$C$29=12,A138="AR"),"Q4","Q4A"))))</f>
        <v>Q4A</v>
      </c>
      <c r="D138" t="str">
        <f>CoverSheet!$C$15</f>
        <v/>
      </c>
      <c r="E138" t="s">
        <v>7263</v>
      </c>
      <c r="F138" t="s">
        <v>7490</v>
      </c>
      <c r="G138" t="s">
        <v>7491</v>
      </c>
      <c r="H138" s="235">
        <f>Safekeeping!D86</f>
        <v>0</v>
      </c>
      <c r="I138" t="str">
        <f>Safekeeping!$L$82</f>
        <v>G</v>
      </c>
    </row>
    <row r="139" spans="1:9" s="382" customFormat="1" x14ac:dyDescent="0.35">
      <c r="A139" t="str">
        <f>IF(CoverSheet!$C$9="Annual Return","AR",IF(CoverSheet!$C$9="Interim Return","IR",IF(CoverSheet!$C$9="Audited Annual Return","AAR","")))</f>
        <v/>
      </c>
      <c r="B139" t="str">
        <f>CoverSheet!$G$7</f>
        <v>v:25-03-c</v>
      </c>
      <c r="C139" t="str">
        <f>IF(CoverSheet!$C$29=3,"Q1",IF(CoverSheet!$C$29=6,"Q2",IF(CoverSheet!$C$29=9,"Q3",IF(AND(CoverSheet!$C$29=12,A139="AR"),"Q4","Q4A"))))</f>
        <v>Q4A</v>
      </c>
      <c r="D139" t="str">
        <f>CoverSheet!$C$15</f>
        <v/>
      </c>
      <c r="E139" t="s">
        <v>7263</v>
      </c>
      <c r="F139" t="s">
        <v>7492</v>
      </c>
      <c r="G139" t="s">
        <v>7493</v>
      </c>
      <c r="H139" s="235">
        <f>Safekeeping!D87</f>
        <v>0</v>
      </c>
      <c r="I139" t="str">
        <f>Safekeeping!$L$82</f>
        <v>G</v>
      </c>
    </row>
    <row r="140" spans="1:9" s="382" customFormat="1" x14ac:dyDescent="0.35">
      <c r="A140" t="str">
        <f>IF(CoverSheet!$C$9="Annual Return","AR",IF(CoverSheet!$C$9="Interim Return","IR",IF(CoverSheet!$C$9="Audited Annual Return","AAR","")))</f>
        <v/>
      </c>
      <c r="B140" t="str">
        <f>CoverSheet!$G$7</f>
        <v>v:25-03-c</v>
      </c>
      <c r="C140" t="str">
        <f>IF(CoverSheet!$C$29=3,"Q1",IF(CoverSheet!$C$29=6,"Q2",IF(CoverSheet!$C$29=9,"Q3",IF(AND(CoverSheet!$C$29=12,A140="AR"),"Q4","Q4A"))))</f>
        <v>Q4A</v>
      </c>
      <c r="D140" t="str">
        <f>CoverSheet!$C$15</f>
        <v/>
      </c>
      <c r="E140" t="s">
        <v>7263</v>
      </c>
      <c r="F140" t="s">
        <v>7494</v>
      </c>
      <c r="G140" t="s">
        <v>7495</v>
      </c>
      <c r="H140" s="235">
        <f>Safekeeping!D88</f>
        <v>0</v>
      </c>
      <c r="I140" t="str">
        <f>Safekeeping!$L$82</f>
        <v>G</v>
      </c>
    </row>
    <row r="141" spans="1:9" s="382" customFormat="1" x14ac:dyDescent="0.35">
      <c r="A141" t="str">
        <f>IF(CoverSheet!$C$9="Annual Return","AR",IF(CoverSheet!$C$9="Interim Return","IR",IF(CoverSheet!$C$9="Audited Annual Return","AAR","")))</f>
        <v/>
      </c>
      <c r="B141" t="str">
        <f>CoverSheet!$G$7</f>
        <v>v:25-03-c</v>
      </c>
      <c r="C141" t="str">
        <f>IF(CoverSheet!$C$29=3,"Q1",IF(CoverSheet!$C$29=6,"Q2",IF(CoverSheet!$C$29=9,"Q3",IF(AND(CoverSheet!$C$29=12,A141="AR"),"Q4","Q4A"))))</f>
        <v>Q4A</v>
      </c>
      <c r="D141" t="str">
        <f>CoverSheet!$C$15</f>
        <v/>
      </c>
      <c r="E141" t="s">
        <v>7263</v>
      </c>
      <c r="F141" t="s">
        <v>7496</v>
      </c>
      <c r="G141" t="s">
        <v>7497</v>
      </c>
      <c r="H141" s="235">
        <f>Safekeeping!D89</f>
        <v>0</v>
      </c>
      <c r="I141" t="str">
        <f>Safekeeping!$L$82</f>
        <v>G</v>
      </c>
    </row>
    <row r="142" spans="1:9" s="382" customFormat="1" x14ac:dyDescent="0.35">
      <c r="A142" t="str">
        <f>IF(CoverSheet!$C$9="Annual Return","AR",IF(CoverSheet!$C$9="Interim Return","IR",IF(CoverSheet!$C$9="Audited Annual Return","AAR","")))</f>
        <v/>
      </c>
      <c r="B142" t="str">
        <f>CoverSheet!$G$7</f>
        <v>v:25-03-c</v>
      </c>
      <c r="C142" t="str">
        <f>IF(CoverSheet!$C$29=3,"Q1",IF(CoverSheet!$C$29=6,"Q2",IF(CoverSheet!$C$29=9,"Q3",IF(AND(CoverSheet!$C$29=12,A142="AR"),"Q4","Q4A"))))</f>
        <v>Q4A</v>
      </c>
      <c r="D142" t="str">
        <f>CoverSheet!$C$15</f>
        <v/>
      </c>
      <c r="E142" t="s">
        <v>7263</v>
      </c>
      <c r="F142" t="s">
        <v>7498</v>
      </c>
      <c r="G142" t="s">
        <v>7499</v>
      </c>
      <c r="H142" s="235">
        <f>Safekeeping!E85</f>
        <v>0</v>
      </c>
      <c r="I142" t="str">
        <f>Safekeeping!$L$82</f>
        <v>G</v>
      </c>
    </row>
    <row r="143" spans="1:9" s="382" customFormat="1" x14ac:dyDescent="0.35">
      <c r="A143" t="str">
        <f>IF(CoverSheet!$C$9="Annual Return","AR",IF(CoverSheet!$C$9="Interim Return","IR",IF(CoverSheet!$C$9="Audited Annual Return","AAR","")))</f>
        <v/>
      </c>
      <c r="B143" t="str">
        <f>CoverSheet!$G$7</f>
        <v>v:25-03-c</v>
      </c>
      <c r="C143" t="str">
        <f>IF(CoverSheet!$C$29=3,"Q1",IF(CoverSheet!$C$29=6,"Q2",IF(CoverSheet!$C$29=9,"Q3",IF(AND(CoverSheet!$C$29=12,A143="AR"),"Q4","Q4A"))))</f>
        <v>Q4A</v>
      </c>
      <c r="D143" t="str">
        <f>CoverSheet!$C$15</f>
        <v/>
      </c>
      <c r="E143" t="s">
        <v>7263</v>
      </c>
      <c r="F143" t="s">
        <v>7500</v>
      </c>
      <c r="G143" t="s">
        <v>7501</v>
      </c>
      <c r="H143" s="235">
        <f>Safekeeping!E86</f>
        <v>0</v>
      </c>
      <c r="I143" t="str">
        <f>Safekeeping!$L$82</f>
        <v>G</v>
      </c>
    </row>
    <row r="144" spans="1:9" s="382" customFormat="1" x14ac:dyDescent="0.35">
      <c r="A144" t="str">
        <f>IF(CoverSheet!$C$9="Annual Return","AR",IF(CoverSheet!$C$9="Interim Return","IR",IF(CoverSheet!$C$9="Audited Annual Return","AAR","")))</f>
        <v/>
      </c>
      <c r="B144" t="str">
        <f>CoverSheet!$G$7</f>
        <v>v:25-03-c</v>
      </c>
      <c r="C144" t="str">
        <f>IF(CoverSheet!$C$29=3,"Q1",IF(CoverSheet!$C$29=6,"Q2",IF(CoverSheet!$C$29=9,"Q3",IF(AND(CoverSheet!$C$29=12,A144="AR"),"Q4","Q4A"))))</f>
        <v>Q4A</v>
      </c>
      <c r="D144" t="str">
        <f>CoverSheet!$C$15</f>
        <v/>
      </c>
      <c r="E144" t="s">
        <v>7263</v>
      </c>
      <c r="F144" t="s">
        <v>7502</v>
      </c>
      <c r="G144" t="s">
        <v>7503</v>
      </c>
      <c r="H144" s="235">
        <f>Safekeeping!E87</f>
        <v>0</v>
      </c>
      <c r="I144" t="str">
        <f>Safekeeping!$L$82</f>
        <v>G</v>
      </c>
    </row>
    <row r="145" spans="1:9" s="382" customFormat="1" x14ac:dyDescent="0.35">
      <c r="A145" t="str">
        <f>IF(CoverSheet!$C$9="Annual Return","AR",IF(CoverSheet!$C$9="Interim Return","IR",IF(CoverSheet!$C$9="Audited Annual Return","AAR","")))</f>
        <v/>
      </c>
      <c r="B145" t="str">
        <f>CoverSheet!$G$7</f>
        <v>v:25-03-c</v>
      </c>
      <c r="C145" t="str">
        <f>IF(CoverSheet!$C$29=3,"Q1",IF(CoverSheet!$C$29=6,"Q2",IF(CoverSheet!$C$29=9,"Q3",IF(AND(CoverSheet!$C$29=12,A145="AR"),"Q4","Q4A"))))</f>
        <v>Q4A</v>
      </c>
      <c r="D145" t="str">
        <f>CoverSheet!$C$15</f>
        <v/>
      </c>
      <c r="E145" t="s">
        <v>7263</v>
      </c>
      <c r="F145" t="s">
        <v>7504</v>
      </c>
      <c r="G145" t="s">
        <v>7505</v>
      </c>
      <c r="H145" s="235">
        <f>Safekeeping!E88</f>
        <v>0</v>
      </c>
      <c r="I145" t="str">
        <f>Safekeeping!$L$82</f>
        <v>G</v>
      </c>
    </row>
    <row r="146" spans="1:9" s="382" customFormat="1" x14ac:dyDescent="0.35">
      <c r="A146" t="str">
        <f>IF(CoverSheet!$C$9="Annual Return","AR",IF(CoverSheet!$C$9="Interim Return","IR",IF(CoverSheet!$C$9="Audited Annual Return","AAR","")))</f>
        <v/>
      </c>
      <c r="B146" t="str">
        <f>CoverSheet!$G$7</f>
        <v>v:25-03-c</v>
      </c>
      <c r="C146" t="str">
        <f>IF(CoverSheet!$C$29=3,"Q1",IF(CoverSheet!$C$29=6,"Q2",IF(CoverSheet!$C$29=9,"Q3",IF(AND(CoverSheet!$C$29=12,A146="AR"),"Q4","Q4A"))))</f>
        <v>Q4A</v>
      </c>
      <c r="D146" t="str">
        <f>CoverSheet!$C$15</f>
        <v/>
      </c>
      <c r="E146" t="s">
        <v>7263</v>
      </c>
      <c r="F146" t="s">
        <v>7506</v>
      </c>
      <c r="G146" t="s">
        <v>7507</v>
      </c>
      <c r="H146" s="235">
        <f>Safekeeping!E89</f>
        <v>0</v>
      </c>
      <c r="I146" t="str">
        <f>Safekeeping!$L$82</f>
        <v>G</v>
      </c>
    </row>
    <row r="147" spans="1:9" s="382" customFormat="1" x14ac:dyDescent="0.35">
      <c r="A147" t="str">
        <f>IF(CoverSheet!$C$9="Annual Return","AR",IF(CoverSheet!$C$9="Interim Return","IR",IF(CoverSheet!$C$9="Audited Annual Return","AAR","")))</f>
        <v/>
      </c>
      <c r="B147" t="str">
        <f>CoverSheet!$G$7</f>
        <v>v:25-03-c</v>
      </c>
      <c r="C147" t="str">
        <f>IF(CoverSheet!$C$29=3,"Q1",IF(CoverSheet!$C$29=6,"Q2",IF(CoverSheet!$C$29=9,"Q3",IF(AND(CoverSheet!$C$29=12,A147="AR"),"Q4","Q4A"))))</f>
        <v>Q4A</v>
      </c>
      <c r="D147" t="str">
        <f>CoverSheet!$C$15</f>
        <v/>
      </c>
      <c r="E147" t="s">
        <v>7263</v>
      </c>
      <c r="F147" t="s">
        <v>7508</v>
      </c>
      <c r="G147" t="s">
        <v>5381</v>
      </c>
      <c r="H147" s="235">
        <f>Safekeeping!G85</f>
        <v>0</v>
      </c>
      <c r="I147" t="str">
        <f>Safekeeping!$L$82</f>
        <v>G</v>
      </c>
    </row>
    <row r="148" spans="1:9" s="382" customFormat="1" x14ac:dyDescent="0.35">
      <c r="A148" t="str">
        <f>IF(CoverSheet!$C$9="Annual Return","AR",IF(CoverSheet!$C$9="Interim Return","IR",IF(CoverSheet!$C$9="Audited Annual Return","AAR","")))</f>
        <v/>
      </c>
      <c r="B148" t="str">
        <f>CoverSheet!$G$7</f>
        <v>v:25-03-c</v>
      </c>
      <c r="C148" t="str">
        <f>IF(CoverSheet!$C$29=3,"Q1",IF(CoverSheet!$C$29=6,"Q2",IF(CoverSheet!$C$29=9,"Q3",IF(AND(CoverSheet!$C$29=12,A148="AR"),"Q4","Q4A"))))</f>
        <v>Q4A</v>
      </c>
      <c r="D148" t="str">
        <f>CoverSheet!$C$15</f>
        <v/>
      </c>
      <c r="E148" t="s">
        <v>7263</v>
      </c>
      <c r="F148" t="s">
        <v>7509</v>
      </c>
      <c r="G148" t="s">
        <v>5383</v>
      </c>
      <c r="H148" s="235">
        <f>Safekeeping!G86</f>
        <v>0</v>
      </c>
      <c r="I148" t="str">
        <f>Safekeeping!$L$82</f>
        <v>G</v>
      </c>
    </row>
    <row r="149" spans="1:9" s="382" customFormat="1" x14ac:dyDescent="0.35">
      <c r="A149" t="str">
        <f>IF(CoverSheet!$C$9="Annual Return","AR",IF(CoverSheet!$C$9="Interim Return","IR",IF(CoverSheet!$C$9="Audited Annual Return","AAR","")))</f>
        <v/>
      </c>
      <c r="B149" t="str">
        <f>CoverSheet!$G$7</f>
        <v>v:25-03-c</v>
      </c>
      <c r="C149" t="str">
        <f>IF(CoverSheet!$C$29=3,"Q1",IF(CoverSheet!$C$29=6,"Q2",IF(CoverSheet!$C$29=9,"Q3",IF(AND(CoverSheet!$C$29=12,A149="AR"),"Q4","Q4A"))))</f>
        <v>Q4A</v>
      </c>
      <c r="D149" t="str">
        <f>CoverSheet!$C$15</f>
        <v/>
      </c>
      <c r="E149" t="s">
        <v>7263</v>
      </c>
      <c r="F149" t="s">
        <v>7510</v>
      </c>
      <c r="G149" t="s">
        <v>5385</v>
      </c>
      <c r="H149" s="235">
        <f>Safekeeping!G87</f>
        <v>0</v>
      </c>
      <c r="I149" t="str">
        <f>Safekeeping!$L$82</f>
        <v>G</v>
      </c>
    </row>
    <row r="150" spans="1:9" s="382" customFormat="1" x14ac:dyDescent="0.35">
      <c r="A150" t="str">
        <f>IF(CoverSheet!$C$9="Annual Return","AR",IF(CoverSheet!$C$9="Interim Return","IR",IF(CoverSheet!$C$9="Audited Annual Return","AAR","")))</f>
        <v/>
      </c>
      <c r="B150" t="str">
        <f>CoverSheet!$G$7</f>
        <v>v:25-03-c</v>
      </c>
      <c r="C150" t="str">
        <f>IF(CoverSheet!$C$29=3,"Q1",IF(CoverSheet!$C$29=6,"Q2",IF(CoverSheet!$C$29=9,"Q3",IF(AND(CoverSheet!$C$29=12,A150="AR"),"Q4","Q4A"))))</f>
        <v>Q4A</v>
      </c>
      <c r="D150" t="str">
        <f>CoverSheet!$C$15</f>
        <v/>
      </c>
      <c r="E150" t="s">
        <v>7263</v>
      </c>
      <c r="F150" t="s">
        <v>7511</v>
      </c>
      <c r="G150" t="s">
        <v>5387</v>
      </c>
      <c r="H150" s="235">
        <f>Safekeeping!G88</f>
        <v>0</v>
      </c>
      <c r="I150" t="str">
        <f>Safekeeping!$L$82</f>
        <v>G</v>
      </c>
    </row>
    <row r="151" spans="1:9" s="382" customFormat="1" x14ac:dyDescent="0.35">
      <c r="A151" t="str">
        <f>IF(CoverSheet!$C$9="Annual Return","AR",IF(CoverSheet!$C$9="Interim Return","IR",IF(CoverSheet!$C$9="Audited Annual Return","AAR","")))</f>
        <v/>
      </c>
      <c r="B151" t="str">
        <f>CoverSheet!$G$7</f>
        <v>v:25-03-c</v>
      </c>
      <c r="C151" t="str">
        <f>IF(CoverSheet!$C$29=3,"Q1",IF(CoverSheet!$C$29=6,"Q2",IF(CoverSheet!$C$29=9,"Q3",IF(AND(CoverSheet!$C$29=12,A151="AR"),"Q4","Q4A"))))</f>
        <v>Q4A</v>
      </c>
      <c r="D151" t="str">
        <f>CoverSheet!$C$15</f>
        <v/>
      </c>
      <c r="E151" t="s">
        <v>7263</v>
      </c>
      <c r="F151" t="s">
        <v>7512</v>
      </c>
      <c r="G151" t="s">
        <v>5389</v>
      </c>
      <c r="H151" s="235">
        <f>Safekeeping!G89</f>
        <v>0</v>
      </c>
      <c r="I151" t="str">
        <f>Safekeeping!$L$82</f>
        <v>G</v>
      </c>
    </row>
    <row r="152" spans="1:9" s="382" customFormat="1" x14ac:dyDescent="0.35">
      <c r="A152" t="str">
        <f>IF(CoverSheet!$C$9="Annual Return","AR",IF(CoverSheet!$C$9="Interim Return","IR",IF(CoverSheet!$C$9="Audited Annual Return","AAR","")))</f>
        <v/>
      </c>
      <c r="B152" t="str">
        <f>CoverSheet!$G$7</f>
        <v>v:25-03-c</v>
      </c>
      <c r="C152" t="str">
        <f>IF(CoverSheet!$C$29=3,"Q1",IF(CoverSheet!$C$29=6,"Q2",IF(CoverSheet!$C$29=9,"Q3",IF(AND(CoverSheet!$C$29=12,A152="AR"),"Q4","Q4A"))))</f>
        <v>Q4A</v>
      </c>
      <c r="D152" t="str">
        <f>CoverSheet!$C$15</f>
        <v/>
      </c>
      <c r="E152" t="s">
        <v>7263</v>
      </c>
      <c r="F152" t="s">
        <v>7513</v>
      </c>
      <c r="G152" t="s">
        <v>7514</v>
      </c>
      <c r="H152" s="235">
        <f>Safekeeping!H85</f>
        <v>0</v>
      </c>
      <c r="I152" t="str">
        <f>Safekeeping!$L$82</f>
        <v>G</v>
      </c>
    </row>
    <row r="153" spans="1:9" s="382" customFormat="1" x14ac:dyDescent="0.35">
      <c r="A153" t="str">
        <f>IF(CoverSheet!$C$9="Annual Return","AR",IF(CoverSheet!$C$9="Interim Return","IR",IF(CoverSheet!$C$9="Audited Annual Return","AAR","")))</f>
        <v/>
      </c>
      <c r="B153" t="str">
        <f>CoverSheet!$G$7</f>
        <v>v:25-03-c</v>
      </c>
      <c r="C153" t="str">
        <f>IF(CoverSheet!$C$29=3,"Q1",IF(CoverSheet!$C$29=6,"Q2",IF(CoverSheet!$C$29=9,"Q3",IF(AND(CoverSheet!$C$29=12,A153="AR"),"Q4","Q4A"))))</f>
        <v>Q4A</v>
      </c>
      <c r="D153" t="str">
        <f>CoverSheet!$C$15</f>
        <v/>
      </c>
      <c r="E153" t="s">
        <v>7263</v>
      </c>
      <c r="F153" t="s">
        <v>7515</v>
      </c>
      <c r="G153" t="s">
        <v>7516</v>
      </c>
      <c r="H153" s="235">
        <f>Safekeeping!H86</f>
        <v>0</v>
      </c>
      <c r="I153" t="str">
        <f>Safekeeping!$L$82</f>
        <v>G</v>
      </c>
    </row>
    <row r="154" spans="1:9" s="382" customFormat="1" x14ac:dyDescent="0.35">
      <c r="A154" t="str">
        <f>IF(CoverSheet!$C$9="Annual Return","AR",IF(CoverSheet!$C$9="Interim Return","IR",IF(CoverSheet!$C$9="Audited Annual Return","AAR","")))</f>
        <v/>
      </c>
      <c r="B154" t="str">
        <f>CoverSheet!$G$7</f>
        <v>v:25-03-c</v>
      </c>
      <c r="C154" t="str">
        <f>IF(CoverSheet!$C$29=3,"Q1",IF(CoverSheet!$C$29=6,"Q2",IF(CoverSheet!$C$29=9,"Q3",IF(AND(CoverSheet!$C$29=12,A154="AR"),"Q4","Q4A"))))</f>
        <v>Q4A</v>
      </c>
      <c r="D154" t="str">
        <f>CoverSheet!$C$15</f>
        <v/>
      </c>
      <c r="E154" t="s">
        <v>7263</v>
      </c>
      <c r="F154" t="s">
        <v>7517</v>
      </c>
      <c r="G154" t="s">
        <v>7518</v>
      </c>
      <c r="H154" s="235">
        <f>Safekeeping!H87</f>
        <v>0</v>
      </c>
      <c r="I154" t="str">
        <f>Safekeeping!$L$82</f>
        <v>G</v>
      </c>
    </row>
    <row r="155" spans="1:9" s="382" customFormat="1" x14ac:dyDescent="0.35">
      <c r="A155" t="str">
        <f>IF(CoverSheet!$C$9="Annual Return","AR",IF(CoverSheet!$C$9="Interim Return","IR",IF(CoverSheet!$C$9="Audited Annual Return","AAR","")))</f>
        <v/>
      </c>
      <c r="B155" t="str">
        <f>CoverSheet!$G$7</f>
        <v>v:25-03-c</v>
      </c>
      <c r="C155" t="str">
        <f>IF(CoverSheet!$C$29=3,"Q1",IF(CoverSheet!$C$29=6,"Q2",IF(CoverSheet!$C$29=9,"Q3",IF(AND(CoverSheet!$C$29=12,A155="AR"),"Q4","Q4A"))))</f>
        <v>Q4A</v>
      </c>
      <c r="D155" t="str">
        <f>CoverSheet!$C$15</f>
        <v/>
      </c>
      <c r="E155" t="s">
        <v>7263</v>
      </c>
      <c r="F155" t="s">
        <v>7519</v>
      </c>
      <c r="G155" t="s">
        <v>7520</v>
      </c>
      <c r="H155" s="235">
        <f>Safekeeping!H88</f>
        <v>0</v>
      </c>
      <c r="I155" t="str">
        <f>Safekeeping!$L$82</f>
        <v>G</v>
      </c>
    </row>
    <row r="156" spans="1:9" s="382" customFormat="1" x14ac:dyDescent="0.35">
      <c r="A156" t="str">
        <f>IF(CoverSheet!$C$9="Annual Return","AR",IF(CoverSheet!$C$9="Interim Return","IR",IF(CoverSheet!$C$9="Audited Annual Return","AAR","")))</f>
        <v/>
      </c>
      <c r="B156" t="str">
        <f>CoverSheet!$G$7</f>
        <v>v:25-03-c</v>
      </c>
      <c r="C156" t="str">
        <f>IF(CoverSheet!$C$29=3,"Q1",IF(CoverSheet!$C$29=6,"Q2",IF(CoverSheet!$C$29=9,"Q3",IF(AND(CoverSheet!$C$29=12,A156="AR"),"Q4","Q4A"))))</f>
        <v>Q4A</v>
      </c>
      <c r="D156" t="str">
        <f>CoverSheet!$C$15</f>
        <v/>
      </c>
      <c r="E156" t="s">
        <v>7263</v>
      </c>
      <c r="F156" t="s">
        <v>7521</v>
      </c>
      <c r="G156" t="s">
        <v>7522</v>
      </c>
      <c r="H156" s="235">
        <f>Safekeeping!H89</f>
        <v>0</v>
      </c>
      <c r="I156" t="str">
        <f>Safekeeping!$L$82</f>
        <v>G</v>
      </c>
    </row>
    <row r="157" spans="1:9" s="382" customFormat="1" x14ac:dyDescent="0.35">
      <c r="A157" t="str">
        <f>IF(CoverSheet!$C$9="Annual Return","AR",IF(CoverSheet!$C$9="Interim Return","IR",IF(CoverSheet!$C$9="Audited Annual Return","AAR","")))</f>
        <v/>
      </c>
      <c r="B157" t="str">
        <f>CoverSheet!$G$7</f>
        <v>v:25-03-c</v>
      </c>
      <c r="C157" t="str">
        <f>IF(CoverSheet!$C$29=3,"Q1",IF(CoverSheet!$C$29=6,"Q2",IF(CoverSheet!$C$29=9,"Q3",IF(AND(CoverSheet!$C$29=12,A157="AR"),"Q4","Q4A"))))</f>
        <v>Q4A</v>
      </c>
      <c r="D157" t="str">
        <f>CoverSheet!$C$15</f>
        <v/>
      </c>
      <c r="E157" t="s">
        <v>7263</v>
      </c>
      <c r="F157" t="s">
        <v>7523</v>
      </c>
      <c r="G157" t="s">
        <v>7524</v>
      </c>
      <c r="H157" s="235">
        <f>Safekeeping!I85</f>
        <v>0</v>
      </c>
      <c r="I157" t="str">
        <f>Safekeeping!$L$82</f>
        <v>G</v>
      </c>
    </row>
    <row r="158" spans="1:9" s="382" customFormat="1" x14ac:dyDescent="0.35">
      <c r="A158" t="str">
        <f>IF(CoverSheet!$C$9="Annual Return","AR",IF(CoverSheet!$C$9="Interim Return","IR",IF(CoverSheet!$C$9="Audited Annual Return","AAR","")))</f>
        <v/>
      </c>
      <c r="B158" t="str">
        <f>CoverSheet!$G$7</f>
        <v>v:25-03-c</v>
      </c>
      <c r="C158" t="str">
        <f>IF(CoverSheet!$C$29=3,"Q1",IF(CoverSheet!$C$29=6,"Q2",IF(CoverSheet!$C$29=9,"Q3",IF(AND(CoverSheet!$C$29=12,A158="AR"),"Q4","Q4A"))))</f>
        <v>Q4A</v>
      </c>
      <c r="D158" t="str">
        <f>CoverSheet!$C$15</f>
        <v/>
      </c>
      <c r="E158" t="s">
        <v>7263</v>
      </c>
      <c r="F158" t="s">
        <v>7525</v>
      </c>
      <c r="G158" t="s">
        <v>7526</v>
      </c>
      <c r="H158" s="235">
        <f>Safekeeping!I86</f>
        <v>0</v>
      </c>
      <c r="I158" t="str">
        <f>Safekeeping!$L$82</f>
        <v>G</v>
      </c>
    </row>
    <row r="159" spans="1:9" s="382" customFormat="1" x14ac:dyDescent="0.35">
      <c r="A159" t="str">
        <f>IF(CoverSheet!$C$9="Annual Return","AR",IF(CoverSheet!$C$9="Interim Return","IR",IF(CoverSheet!$C$9="Audited Annual Return","AAR","")))</f>
        <v/>
      </c>
      <c r="B159" t="str">
        <f>CoverSheet!$G$7</f>
        <v>v:25-03-c</v>
      </c>
      <c r="C159" t="str">
        <f>IF(CoverSheet!$C$29=3,"Q1",IF(CoverSheet!$C$29=6,"Q2",IF(CoverSheet!$C$29=9,"Q3",IF(AND(CoverSheet!$C$29=12,A159="AR"),"Q4","Q4A"))))</f>
        <v>Q4A</v>
      </c>
      <c r="D159" t="str">
        <f>CoverSheet!$C$15</f>
        <v/>
      </c>
      <c r="E159" t="s">
        <v>7263</v>
      </c>
      <c r="F159" t="s">
        <v>7527</v>
      </c>
      <c r="G159" t="s">
        <v>7528</v>
      </c>
      <c r="H159" s="235">
        <f>Safekeeping!I87</f>
        <v>0</v>
      </c>
      <c r="I159" t="str">
        <f>Safekeeping!$L$82</f>
        <v>G</v>
      </c>
    </row>
    <row r="160" spans="1:9" s="382" customFormat="1" x14ac:dyDescent="0.35">
      <c r="A160" t="str">
        <f>IF(CoverSheet!$C$9="Annual Return","AR",IF(CoverSheet!$C$9="Interim Return","IR",IF(CoverSheet!$C$9="Audited Annual Return","AAR","")))</f>
        <v/>
      </c>
      <c r="B160" t="str">
        <f>CoverSheet!$G$7</f>
        <v>v:25-03-c</v>
      </c>
      <c r="C160" t="str">
        <f>IF(CoverSheet!$C$29=3,"Q1",IF(CoverSheet!$C$29=6,"Q2",IF(CoverSheet!$C$29=9,"Q3",IF(AND(CoverSheet!$C$29=12,A160="AR"),"Q4","Q4A"))))</f>
        <v>Q4A</v>
      </c>
      <c r="D160" t="str">
        <f>CoverSheet!$C$15</f>
        <v/>
      </c>
      <c r="E160" t="s">
        <v>7263</v>
      </c>
      <c r="F160" t="s">
        <v>7529</v>
      </c>
      <c r="G160" t="s">
        <v>7530</v>
      </c>
      <c r="H160" s="235">
        <f>Safekeeping!I88</f>
        <v>0</v>
      </c>
      <c r="I160" t="str">
        <f>Safekeeping!$L$82</f>
        <v>G</v>
      </c>
    </row>
    <row r="161" spans="1:9" s="382" customFormat="1" x14ac:dyDescent="0.35">
      <c r="A161" t="str">
        <f>IF(CoverSheet!$C$9="Annual Return","AR",IF(CoverSheet!$C$9="Interim Return","IR",IF(CoverSheet!$C$9="Audited Annual Return","AAR","")))</f>
        <v/>
      </c>
      <c r="B161" t="str">
        <f>CoverSheet!$G$7</f>
        <v>v:25-03-c</v>
      </c>
      <c r="C161" t="str">
        <f>IF(CoverSheet!$C$29=3,"Q1",IF(CoverSheet!$C$29=6,"Q2",IF(CoverSheet!$C$29=9,"Q3",IF(AND(CoverSheet!$C$29=12,A161="AR"),"Q4","Q4A"))))</f>
        <v>Q4A</v>
      </c>
      <c r="D161" t="str">
        <f>CoverSheet!$C$15</f>
        <v/>
      </c>
      <c r="E161" t="s">
        <v>7263</v>
      </c>
      <c r="F161" t="s">
        <v>7531</v>
      </c>
      <c r="G161" t="s">
        <v>7532</v>
      </c>
      <c r="H161" s="235">
        <f>Safekeeping!I89</f>
        <v>0</v>
      </c>
      <c r="I161" t="str">
        <f>Safekeeping!$L$82</f>
        <v>G</v>
      </c>
    </row>
    <row r="162" spans="1:9" s="382" customFormat="1" x14ac:dyDescent="0.35">
      <c r="A162" t="str">
        <f>IF(CoverSheet!$C$9="Annual Return","AR",IF(CoverSheet!$C$9="Interim Return","IR",IF(CoverSheet!$C$9="Audited Annual Return","AAR","")))</f>
        <v/>
      </c>
      <c r="B162" t="str">
        <f>CoverSheet!$G$7</f>
        <v>v:25-03-c</v>
      </c>
      <c r="C162" t="str">
        <f>IF(CoverSheet!$C$29=3,"Q1",IF(CoverSheet!$C$29=6,"Q2",IF(CoverSheet!$C$29=9,"Q3",IF(AND(CoverSheet!$C$29=12,A162="AR"),"Q4","Q4A"))))</f>
        <v>Q4A</v>
      </c>
      <c r="D162" t="str">
        <f>CoverSheet!$C$15</f>
        <v/>
      </c>
      <c r="E162" t="s">
        <v>7263</v>
      </c>
      <c r="F162" t="s">
        <v>7533</v>
      </c>
      <c r="G162" t="s">
        <v>7534</v>
      </c>
      <c r="H162" s="235">
        <f>Safekeeping!J85</f>
        <v>0</v>
      </c>
      <c r="I162" t="str">
        <f>Safekeeping!$L$82</f>
        <v>G</v>
      </c>
    </row>
    <row r="163" spans="1:9" s="382" customFormat="1" x14ac:dyDescent="0.35">
      <c r="A163" t="str">
        <f>IF(CoverSheet!$C$9="Annual Return","AR",IF(CoverSheet!$C$9="Interim Return","IR",IF(CoverSheet!$C$9="Audited Annual Return","AAR","")))</f>
        <v/>
      </c>
      <c r="B163" t="str">
        <f>CoverSheet!$G$7</f>
        <v>v:25-03-c</v>
      </c>
      <c r="C163" t="str">
        <f>IF(CoverSheet!$C$29=3,"Q1",IF(CoverSheet!$C$29=6,"Q2",IF(CoverSheet!$C$29=9,"Q3",IF(AND(CoverSheet!$C$29=12,A163="AR"),"Q4","Q4A"))))</f>
        <v>Q4A</v>
      </c>
      <c r="D163" t="str">
        <f>CoverSheet!$C$15</f>
        <v/>
      </c>
      <c r="E163" t="s">
        <v>7263</v>
      </c>
      <c r="F163" t="s">
        <v>7535</v>
      </c>
      <c r="G163" t="s">
        <v>7536</v>
      </c>
      <c r="H163" s="235">
        <f>Safekeeping!J86</f>
        <v>0</v>
      </c>
      <c r="I163" t="str">
        <f>Safekeeping!$L$82</f>
        <v>G</v>
      </c>
    </row>
    <row r="164" spans="1:9" s="382" customFormat="1" x14ac:dyDescent="0.35">
      <c r="A164" t="str">
        <f>IF(CoverSheet!$C$9="Annual Return","AR",IF(CoverSheet!$C$9="Interim Return","IR",IF(CoverSheet!$C$9="Audited Annual Return","AAR","")))</f>
        <v/>
      </c>
      <c r="B164" t="str">
        <f>CoverSheet!$G$7</f>
        <v>v:25-03-c</v>
      </c>
      <c r="C164" t="str">
        <f>IF(CoverSheet!$C$29=3,"Q1",IF(CoverSheet!$C$29=6,"Q2",IF(CoverSheet!$C$29=9,"Q3",IF(AND(CoverSheet!$C$29=12,A164="AR"),"Q4","Q4A"))))</f>
        <v>Q4A</v>
      </c>
      <c r="D164" t="str">
        <f>CoverSheet!$C$15</f>
        <v/>
      </c>
      <c r="E164" t="s">
        <v>7263</v>
      </c>
      <c r="F164" t="s">
        <v>7537</v>
      </c>
      <c r="G164" t="s">
        <v>7538</v>
      </c>
      <c r="H164" s="235">
        <f>Safekeeping!J87</f>
        <v>0</v>
      </c>
      <c r="I164" t="str">
        <f>Safekeeping!$L$82</f>
        <v>G</v>
      </c>
    </row>
    <row r="165" spans="1:9" s="382" customFormat="1" x14ac:dyDescent="0.35">
      <c r="A165" t="str">
        <f>IF(CoverSheet!$C$9="Annual Return","AR",IF(CoverSheet!$C$9="Interim Return","IR",IF(CoverSheet!$C$9="Audited Annual Return","AAR","")))</f>
        <v/>
      </c>
      <c r="B165" t="str">
        <f>CoverSheet!$G$7</f>
        <v>v:25-03-c</v>
      </c>
      <c r="C165" t="str">
        <f>IF(CoverSheet!$C$29=3,"Q1",IF(CoverSheet!$C$29=6,"Q2",IF(CoverSheet!$C$29=9,"Q3",IF(AND(CoverSheet!$C$29=12,A165="AR"),"Q4","Q4A"))))</f>
        <v>Q4A</v>
      </c>
      <c r="D165" t="str">
        <f>CoverSheet!$C$15</f>
        <v/>
      </c>
      <c r="E165" t="s">
        <v>7263</v>
      </c>
      <c r="F165" t="s">
        <v>7539</v>
      </c>
      <c r="G165" t="s">
        <v>7540</v>
      </c>
      <c r="H165" s="235">
        <f>Safekeeping!J88</f>
        <v>0</v>
      </c>
      <c r="I165" t="str">
        <f>Safekeeping!$L$82</f>
        <v>G</v>
      </c>
    </row>
    <row r="166" spans="1:9" s="382" customFormat="1" x14ac:dyDescent="0.35">
      <c r="A166" t="str">
        <f>IF(CoverSheet!$C$9="Annual Return","AR",IF(CoverSheet!$C$9="Interim Return","IR",IF(CoverSheet!$C$9="Audited Annual Return","AAR","")))</f>
        <v/>
      </c>
      <c r="B166" t="str">
        <f>CoverSheet!$G$7</f>
        <v>v:25-03-c</v>
      </c>
      <c r="C166" t="str">
        <f>IF(CoverSheet!$C$29=3,"Q1",IF(CoverSheet!$C$29=6,"Q2",IF(CoverSheet!$C$29=9,"Q3",IF(AND(CoverSheet!$C$29=12,A166="AR"),"Q4","Q4A"))))</f>
        <v>Q4A</v>
      </c>
      <c r="D166" t="str">
        <f>CoverSheet!$C$15</f>
        <v/>
      </c>
      <c r="E166" t="s">
        <v>7263</v>
      </c>
      <c r="F166" t="s">
        <v>7541</v>
      </c>
      <c r="G166" t="s">
        <v>7542</v>
      </c>
      <c r="H166" s="235">
        <f>Safekeeping!J89</f>
        <v>0</v>
      </c>
      <c r="I166" t="str">
        <f>Safekeeping!$L$82</f>
        <v>G</v>
      </c>
    </row>
    <row r="167" spans="1:9" x14ac:dyDescent="0.35">
      <c r="A167" t="str">
        <f>IF(CoverSheet!$C$9="Annual Return","AR",IF(CoverSheet!$C$9="Interim Return","IR",IF(CoverSheet!$C$9="Audited Annual Return","AAR","")))</f>
        <v/>
      </c>
      <c r="B167" t="str">
        <f>CoverSheet!$G$7</f>
        <v>v:25-03-c</v>
      </c>
      <c r="C167" t="str">
        <f>IF(CoverSheet!$C$29=3,"Q1",IF(CoverSheet!$C$29=6,"Q2",IF(CoverSheet!$C$29=9,"Q3",IF(AND(CoverSheet!$C$29=12,A167="AR"),"Q4","Q4A"))))</f>
        <v>Q4A</v>
      </c>
      <c r="D167" t="str">
        <f>CoverSheet!$C$15</f>
        <v/>
      </c>
      <c r="E167" t="s">
        <v>7263</v>
      </c>
      <c r="F167" t="s">
        <v>7543</v>
      </c>
      <c r="G167" t="s">
        <v>7544</v>
      </c>
      <c r="H167">
        <f>H162*CoverSheet!$C$33</f>
        <v>0</v>
      </c>
      <c r="I167" t="str">
        <f>Safekeeping!$L$82</f>
        <v>G</v>
      </c>
    </row>
    <row r="168" spans="1:9" x14ac:dyDescent="0.35">
      <c r="A168" t="str">
        <f>IF(CoverSheet!$C$9="Annual Return","AR",IF(CoverSheet!$C$9="Interim Return","IR",IF(CoverSheet!$C$9="Audited Annual Return","AAR","")))</f>
        <v/>
      </c>
      <c r="B168" t="str">
        <f>CoverSheet!$G$7</f>
        <v>v:25-03-c</v>
      </c>
      <c r="C168" t="str">
        <f>IF(CoverSheet!$C$29=3,"Q1",IF(CoverSheet!$C$29=6,"Q2",IF(CoverSheet!$C$29=9,"Q3",IF(AND(CoverSheet!$C$29=12,A168="AR"),"Q4","Q4A"))))</f>
        <v>Q4A</v>
      </c>
      <c r="D168" t="str">
        <f>CoverSheet!$C$15</f>
        <v/>
      </c>
      <c r="E168" t="s">
        <v>7263</v>
      </c>
      <c r="F168" t="s">
        <v>7545</v>
      </c>
      <c r="G168" t="s">
        <v>7546</v>
      </c>
      <c r="H168">
        <f>H163*CoverSheet!$C$33</f>
        <v>0</v>
      </c>
      <c r="I168" t="str">
        <f>Safekeeping!$L$82</f>
        <v>G</v>
      </c>
    </row>
    <row r="169" spans="1:9" x14ac:dyDescent="0.35">
      <c r="A169" t="str">
        <f>IF(CoverSheet!$C$9="Annual Return","AR",IF(CoverSheet!$C$9="Interim Return","IR",IF(CoverSheet!$C$9="Audited Annual Return","AAR","")))</f>
        <v/>
      </c>
      <c r="B169" t="str">
        <f>CoverSheet!$G$7</f>
        <v>v:25-03-c</v>
      </c>
      <c r="C169" t="str">
        <f>IF(CoverSheet!$C$29=3,"Q1",IF(CoverSheet!$C$29=6,"Q2",IF(CoverSheet!$C$29=9,"Q3",IF(AND(CoverSheet!$C$29=12,A169="AR"),"Q4","Q4A"))))</f>
        <v>Q4A</v>
      </c>
      <c r="D169" t="str">
        <f>CoverSheet!$C$15</f>
        <v/>
      </c>
      <c r="E169" t="s">
        <v>7263</v>
      </c>
      <c r="F169" t="s">
        <v>7547</v>
      </c>
      <c r="G169" t="s">
        <v>7548</v>
      </c>
      <c r="H169">
        <f>H164*CoverSheet!$C$33</f>
        <v>0</v>
      </c>
      <c r="I169" t="str">
        <f>Safekeeping!$L$82</f>
        <v>G</v>
      </c>
    </row>
    <row r="170" spans="1:9" x14ac:dyDescent="0.35">
      <c r="A170" t="str">
        <f>IF(CoverSheet!$C$9="Annual Return","AR",IF(CoverSheet!$C$9="Interim Return","IR",IF(CoverSheet!$C$9="Audited Annual Return","AAR","")))</f>
        <v/>
      </c>
      <c r="B170" t="str">
        <f>CoverSheet!$G$7</f>
        <v>v:25-03-c</v>
      </c>
      <c r="C170" t="str">
        <f>IF(CoverSheet!$C$29=3,"Q1",IF(CoverSheet!$C$29=6,"Q2",IF(CoverSheet!$C$29=9,"Q3",IF(AND(CoverSheet!$C$29=12,A170="AR"),"Q4","Q4A"))))</f>
        <v>Q4A</v>
      </c>
      <c r="D170" t="str">
        <f>CoverSheet!$C$15</f>
        <v/>
      </c>
      <c r="E170" t="s">
        <v>7263</v>
      </c>
      <c r="F170" t="s">
        <v>7549</v>
      </c>
      <c r="G170" t="s">
        <v>7550</v>
      </c>
      <c r="H170">
        <f>H165*CoverSheet!$C$33</f>
        <v>0</v>
      </c>
      <c r="I170" t="str">
        <f>Safekeeping!$L$82</f>
        <v>G</v>
      </c>
    </row>
    <row r="171" spans="1:9" x14ac:dyDescent="0.35">
      <c r="A171" t="str">
        <f>IF(CoverSheet!$C$9="Annual Return","AR",IF(CoverSheet!$C$9="Interim Return","IR",IF(CoverSheet!$C$9="Audited Annual Return","AAR","")))</f>
        <v/>
      </c>
      <c r="B171" t="str">
        <f>CoverSheet!$G$7</f>
        <v>v:25-03-c</v>
      </c>
      <c r="C171" t="str">
        <f>IF(CoverSheet!$C$29=3,"Q1",IF(CoverSheet!$C$29=6,"Q2",IF(CoverSheet!$C$29=9,"Q3",IF(AND(CoverSheet!$C$29=12,A171="AR"),"Q4","Q4A"))))</f>
        <v>Q4A</v>
      </c>
      <c r="D171" t="str">
        <f>CoverSheet!$C$15</f>
        <v/>
      </c>
      <c r="E171" t="s">
        <v>7263</v>
      </c>
      <c r="F171" t="s">
        <v>7551</v>
      </c>
      <c r="G171" t="s">
        <v>7552</v>
      </c>
      <c r="H171">
        <f>H166*CoverSheet!$C$33</f>
        <v>0</v>
      </c>
      <c r="I171" t="str">
        <f>Safekeeping!$L$82</f>
        <v>G</v>
      </c>
    </row>
  </sheetData>
  <phoneticPr fontId="4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1DA5-DFBC-4B51-B8EB-F334577E1381}">
  <sheetPr codeName="Sheet25">
    <tabColor rgb="FFEDD9C4"/>
  </sheetPr>
  <dimension ref="A1:V41"/>
  <sheetViews>
    <sheetView zoomScale="55" zoomScaleNormal="55" workbookViewId="0"/>
  </sheetViews>
  <sheetFormatPr defaultColWidth="0" defaultRowHeight="14.5" zeroHeight="1" x14ac:dyDescent="0.35"/>
  <cols>
    <col min="1" max="1" width="1.453125" style="253" customWidth="1"/>
    <col min="2" max="2" width="12" style="253" customWidth="1"/>
    <col min="3" max="3" width="16.54296875" style="253" customWidth="1"/>
    <col min="4" max="4" width="14.54296875" style="253" customWidth="1"/>
    <col min="5" max="5" width="25.7265625" style="253" customWidth="1"/>
    <col min="6" max="6" width="2.453125" style="253" customWidth="1"/>
    <col min="7" max="7" width="25.7265625" style="253" customWidth="1"/>
    <col min="8" max="8" width="2.453125" style="253" customWidth="1"/>
    <col min="9" max="9" width="25.7265625" style="253" customWidth="1"/>
    <col min="10" max="10" width="2.453125" style="253" customWidth="1"/>
    <col min="11" max="11" width="25.7265625" style="253" customWidth="1"/>
    <col min="12" max="12" width="2.54296875" style="253" customWidth="1"/>
    <col min="13" max="13" width="25.7265625" style="253" customWidth="1"/>
    <col min="14" max="14" width="2.54296875" style="253" customWidth="1"/>
    <col min="15" max="15" width="25.7265625" style="253" customWidth="1"/>
    <col min="16" max="16" width="2.54296875" style="253" customWidth="1"/>
    <col min="17" max="17" width="25.7265625" style="253" customWidth="1"/>
    <col min="18" max="18" width="2.54296875" style="253" customWidth="1"/>
    <col min="19" max="19" width="24.26953125" style="253" customWidth="1"/>
    <col min="20" max="22" width="1.453125" style="253" customWidth="1"/>
    <col min="23" max="16384" width="8.7265625" style="245" hidden="1"/>
  </cols>
  <sheetData>
    <row r="1" spans="1:22" ht="7.4" customHeight="1" x14ac:dyDescent="0.35">
      <c r="A1" s="54"/>
      <c r="B1" s="54"/>
      <c r="C1" s="54"/>
      <c r="D1" s="54"/>
      <c r="E1" s="54"/>
      <c r="F1" s="54"/>
      <c r="G1" s="54"/>
      <c r="H1" s="54"/>
      <c r="I1" s="54"/>
      <c r="J1" s="54"/>
      <c r="K1" s="54"/>
      <c r="L1" s="54"/>
      <c r="M1" s="54"/>
      <c r="N1" s="54"/>
      <c r="O1" s="54"/>
      <c r="P1" s="54"/>
      <c r="Q1" s="54"/>
      <c r="R1" s="54"/>
      <c r="S1" s="54"/>
      <c r="T1" s="54"/>
      <c r="U1" s="54"/>
      <c r="V1" s="5"/>
    </row>
    <row r="2" spans="1:22" ht="18" customHeight="1" x14ac:dyDescent="0.35">
      <c r="A2" s="54"/>
      <c r="B2" s="467" t="e" vm="4">
        <v>#VALUE!</v>
      </c>
      <c r="C2" s="467"/>
      <c r="D2" s="54"/>
      <c r="E2" s="501" t="s">
        <v>67</v>
      </c>
      <c r="F2" s="501"/>
      <c r="G2" s="501"/>
      <c r="H2" s="501"/>
      <c r="I2" s="501"/>
      <c r="J2" s="501"/>
      <c r="K2" s="501"/>
      <c r="L2" s="501"/>
      <c r="M2" s="501"/>
      <c r="N2" s="501"/>
      <c r="O2" s="501"/>
      <c r="P2" s="501"/>
      <c r="Q2" s="501"/>
      <c r="R2" s="54"/>
      <c r="S2" s="54"/>
      <c r="T2" s="54"/>
      <c r="U2" s="54"/>
      <c r="V2" s="5"/>
    </row>
    <row r="3" spans="1:22" ht="18" x14ac:dyDescent="0.35">
      <c r="A3" s="54"/>
      <c r="B3" s="467"/>
      <c r="C3" s="467"/>
      <c r="D3" s="55"/>
      <c r="E3" s="501"/>
      <c r="F3" s="501"/>
      <c r="G3" s="501"/>
      <c r="H3" s="501"/>
      <c r="I3" s="501"/>
      <c r="J3" s="501"/>
      <c r="K3" s="501"/>
      <c r="L3" s="501"/>
      <c r="M3" s="501"/>
      <c r="N3" s="501"/>
      <c r="O3" s="501"/>
      <c r="P3" s="501"/>
      <c r="Q3" s="501"/>
      <c r="R3" s="54"/>
      <c r="S3" s="54"/>
      <c r="T3" s="54"/>
      <c r="U3" s="54"/>
      <c r="V3" s="5"/>
    </row>
    <row r="4" spans="1:22" ht="15.5" x14ac:dyDescent="0.35">
      <c r="A4" s="54"/>
      <c r="B4" s="54"/>
      <c r="C4" s="54"/>
      <c r="D4" s="54"/>
      <c r="E4" s="54"/>
      <c r="F4" s="54"/>
      <c r="G4" s="54"/>
      <c r="H4" s="54"/>
      <c r="I4" s="54"/>
      <c r="J4" s="54"/>
      <c r="K4" s="54"/>
      <c r="L4" s="54"/>
      <c r="M4" s="54"/>
      <c r="N4" s="54"/>
      <c r="O4" s="54"/>
      <c r="P4" s="54"/>
      <c r="Q4" s="54"/>
      <c r="R4" s="54"/>
      <c r="S4" s="56" t="str">
        <f>CoverSheet!G7</f>
        <v>v:25-03-c</v>
      </c>
      <c r="T4" s="54"/>
      <c r="U4" s="56"/>
      <c r="V4" s="5"/>
    </row>
    <row r="5" spans="1:22" ht="7.4" customHeight="1" x14ac:dyDescent="0.35">
      <c r="A5" s="6"/>
      <c r="B5" s="6"/>
      <c r="C5" s="6"/>
      <c r="D5" s="6"/>
      <c r="E5" s="6"/>
      <c r="F5" s="6"/>
      <c r="G5" s="6"/>
      <c r="H5" s="6"/>
      <c r="I5" s="6"/>
      <c r="J5" s="6"/>
      <c r="K5" s="6"/>
      <c r="L5" s="6"/>
      <c r="M5" s="6"/>
      <c r="N5" s="6"/>
      <c r="O5" s="6"/>
      <c r="P5" s="6"/>
      <c r="Q5" s="6"/>
      <c r="R5" s="6"/>
      <c r="S5" s="6"/>
      <c r="T5" s="6"/>
      <c r="U5" s="20"/>
      <c r="V5" s="5"/>
    </row>
    <row r="6" spans="1:22" x14ac:dyDescent="0.35">
      <c r="A6" s="6"/>
      <c r="B6" s="6"/>
      <c r="C6" s="57"/>
      <c r="D6" s="6"/>
      <c r="E6" s="57" t="s">
        <v>42</v>
      </c>
      <c r="F6" s="6"/>
      <c r="G6" s="122">
        <f>CoverSheet!$C$11</f>
        <v>0</v>
      </c>
      <c r="H6" s="6"/>
      <c r="I6" s="6"/>
      <c r="J6" s="6"/>
      <c r="K6" s="6"/>
      <c r="L6" s="6"/>
      <c r="M6" s="6"/>
      <c r="N6" s="6"/>
      <c r="O6" s="6"/>
      <c r="P6" s="6"/>
      <c r="Q6" s="6"/>
      <c r="R6" s="6"/>
      <c r="S6" s="6"/>
      <c r="T6" s="6"/>
      <c r="U6" s="20"/>
      <c r="V6" s="5"/>
    </row>
    <row r="7" spans="1:22" x14ac:dyDescent="0.35">
      <c r="A7" s="6"/>
      <c r="B7" s="6"/>
      <c r="C7" s="57"/>
      <c r="D7" s="6"/>
      <c r="E7" s="57" t="s">
        <v>47</v>
      </c>
      <c r="F7" s="6"/>
      <c r="G7" s="122" t="str">
        <f>IF(OR(CoverSheet!$G$26=0,CoverSheet!$G$27=0),"",(TEXT(CoverSheet!$G$26,"DD/MM/YYYY")&amp;" - "&amp;(TEXT(CoverSheet!$G$27,"dd/mm/yyyy"))))</f>
        <v xml:space="preserve"> - </v>
      </c>
      <c r="H7" s="6"/>
      <c r="I7" s="488" t="s">
        <v>290</v>
      </c>
      <c r="J7" s="488"/>
      <c r="K7" s="488"/>
      <c r="L7" s="488"/>
      <c r="M7" s="84" t="str">
        <f>CoverSheet!C29</f>
        <v/>
      </c>
      <c r="N7" s="84"/>
      <c r="O7" s="84"/>
      <c r="P7" s="57"/>
      <c r="Q7" s="6"/>
      <c r="R7" s="57"/>
      <c r="S7" s="6"/>
      <c r="T7" s="6"/>
      <c r="U7" s="20"/>
      <c r="V7" s="5"/>
    </row>
    <row r="8" spans="1:22" ht="7.4" customHeight="1" thickBot="1" x14ac:dyDescent="0.4">
      <c r="A8" s="61"/>
      <c r="B8" s="61"/>
      <c r="C8" s="61"/>
      <c r="D8" s="61"/>
      <c r="E8" s="61"/>
      <c r="F8" s="61"/>
      <c r="G8" s="61"/>
      <c r="H8" s="61"/>
      <c r="I8" s="61"/>
      <c r="J8" s="61"/>
      <c r="K8" s="61"/>
      <c r="L8" s="61"/>
      <c r="M8" s="61"/>
      <c r="N8" s="61"/>
      <c r="O8" s="61"/>
      <c r="P8" s="61"/>
      <c r="Q8" s="61"/>
      <c r="R8" s="61"/>
      <c r="S8" s="61"/>
      <c r="T8" s="61"/>
      <c r="U8" s="248"/>
      <c r="V8" s="5"/>
    </row>
    <row r="9" spans="1:22" ht="7.4" customHeight="1" thickTop="1" x14ac:dyDescent="0.35">
      <c r="A9" s="6"/>
      <c r="B9" s="6"/>
      <c r="C9" s="6"/>
      <c r="D9" s="6"/>
      <c r="E9" s="6"/>
      <c r="F9" s="6"/>
      <c r="G9" s="6"/>
      <c r="H9" s="6"/>
      <c r="I9" s="6"/>
      <c r="J9" s="6"/>
      <c r="K9" s="6"/>
      <c r="L9" s="6"/>
      <c r="M9" s="6"/>
      <c r="N9" s="6"/>
      <c r="O9" s="6"/>
      <c r="P9" s="6"/>
      <c r="Q9" s="6"/>
      <c r="R9" s="6"/>
      <c r="S9" s="249"/>
      <c r="T9" s="6"/>
      <c r="U9" s="20"/>
      <c r="V9" s="5"/>
    </row>
    <row r="10" spans="1:22" s="253" customFormat="1" ht="18.5" thickBot="1" x14ac:dyDescent="0.45">
      <c r="A10" s="6"/>
      <c r="B10" s="82"/>
      <c r="C10" s="140" t="s">
        <v>67</v>
      </c>
      <c r="D10" s="82"/>
      <c r="E10" s="82"/>
      <c r="F10" s="82"/>
      <c r="G10" s="82"/>
      <c r="H10" s="82"/>
      <c r="I10" s="82"/>
      <c r="J10" s="82"/>
      <c r="K10" s="82"/>
      <c r="L10" s="82"/>
      <c r="M10" s="82"/>
      <c r="N10" s="82"/>
      <c r="O10" s="82"/>
      <c r="P10" s="82"/>
      <c r="Q10" s="82"/>
      <c r="R10" s="82"/>
      <c r="S10" s="82"/>
      <c r="T10" s="82"/>
      <c r="U10" s="82"/>
      <c r="V10" s="5"/>
    </row>
    <row r="11" spans="1:22" ht="7.4" customHeight="1" x14ac:dyDescent="0.35">
      <c r="A11" s="6"/>
      <c r="B11" s="6"/>
      <c r="C11" s="6"/>
      <c r="D11" s="6"/>
      <c r="E11" s="6"/>
      <c r="F11" s="6"/>
      <c r="G11" s="6"/>
      <c r="H11" s="6"/>
      <c r="I11" s="6"/>
      <c r="J11" s="6"/>
      <c r="K11" s="6"/>
      <c r="L11" s="6"/>
      <c r="M11" s="6"/>
      <c r="N11" s="6"/>
      <c r="O11" s="6"/>
      <c r="P11" s="6"/>
      <c r="Q11" s="6"/>
      <c r="R11" s="6"/>
      <c r="S11" s="249"/>
      <c r="T11" s="6"/>
      <c r="U11" s="20"/>
      <c r="V11" s="5"/>
    </row>
    <row r="12" spans="1:22" x14ac:dyDescent="0.35">
      <c r="A12" s="6"/>
      <c r="B12" s="6" t="s">
        <v>7553</v>
      </c>
      <c r="C12" s="6" t="s">
        <v>7554</v>
      </c>
      <c r="D12" s="6"/>
      <c r="E12" s="6"/>
      <c r="F12" s="6"/>
      <c r="G12" s="6"/>
      <c r="H12" s="6"/>
      <c r="I12" s="6"/>
      <c r="J12" s="6"/>
      <c r="K12" s="6"/>
      <c r="L12" s="6"/>
      <c r="M12" s="6"/>
      <c r="N12" s="6"/>
      <c r="O12" s="6"/>
      <c r="P12" s="6"/>
      <c r="Q12" s="421"/>
      <c r="R12" s="422"/>
      <c r="S12" s="6"/>
      <c r="T12" s="6"/>
      <c r="U12" s="20" t="str">
        <f>IF(ISBLANK(Q12),"R","G")</f>
        <v>R</v>
      </c>
      <c r="V12" s="5"/>
    </row>
    <row r="13" spans="1:22" ht="7.4" customHeight="1" x14ac:dyDescent="0.35">
      <c r="A13" s="6"/>
      <c r="B13" s="6"/>
      <c r="C13" s="6"/>
      <c r="D13" s="6"/>
      <c r="E13" s="6"/>
      <c r="F13" s="6"/>
      <c r="G13" s="6"/>
      <c r="H13" s="6"/>
      <c r="I13" s="6"/>
      <c r="J13" s="6"/>
      <c r="K13" s="6"/>
      <c r="L13" s="6"/>
      <c r="M13" s="6"/>
      <c r="N13" s="6"/>
      <c r="O13" s="6"/>
      <c r="P13" s="6"/>
      <c r="Q13" s="6"/>
      <c r="R13" s="6"/>
      <c r="S13" s="6"/>
      <c r="T13" s="6"/>
      <c r="U13" s="244"/>
      <c r="V13" s="5"/>
    </row>
    <row r="14" spans="1:22" x14ac:dyDescent="0.35">
      <c r="A14" s="6"/>
      <c r="B14" s="6" t="s">
        <v>7555</v>
      </c>
      <c r="C14" s="6" t="s">
        <v>7556</v>
      </c>
      <c r="D14" s="6"/>
      <c r="E14" s="6"/>
      <c r="F14" s="6"/>
      <c r="G14" s="6"/>
      <c r="H14" s="6"/>
      <c r="I14" s="6"/>
      <c r="J14" s="6"/>
      <c r="K14" s="6"/>
      <c r="L14" s="6"/>
      <c r="M14" s="6"/>
      <c r="N14" s="6"/>
      <c r="O14" s="6"/>
      <c r="P14" s="6"/>
      <c r="Q14" s="423"/>
      <c r="R14" s="6"/>
      <c r="S14" s="6"/>
      <c r="T14" s="6"/>
      <c r="U14" s="20" t="str">
        <f>IF(AND($Q$12="yes",ISBLANK(Q14)),"R",IF(OR(AND($Q$12="yes",NOT(Q14&gt;0)),AND($Q$12="No",Q14&gt;0)),"Y","G"))</f>
        <v>G</v>
      </c>
      <c r="V14" s="5"/>
    </row>
    <row r="15" spans="1:22" ht="7.4" customHeight="1" x14ac:dyDescent="0.35">
      <c r="A15" s="6"/>
      <c r="B15" s="6"/>
      <c r="C15" s="6"/>
      <c r="D15" s="6"/>
      <c r="E15" s="6"/>
      <c r="F15" s="6"/>
      <c r="G15" s="6"/>
      <c r="H15" s="6"/>
      <c r="I15" s="6"/>
      <c r="J15" s="6"/>
      <c r="K15" s="6"/>
      <c r="L15" s="6"/>
      <c r="M15" s="6"/>
      <c r="N15" s="6"/>
      <c r="O15" s="6"/>
      <c r="P15" s="6"/>
      <c r="Q15" s="6"/>
      <c r="R15" s="6"/>
      <c r="S15" s="6"/>
      <c r="T15" s="6"/>
      <c r="U15" s="244"/>
      <c r="V15" s="5"/>
    </row>
    <row r="16" spans="1:22" x14ac:dyDescent="0.35">
      <c r="A16" s="6"/>
      <c r="B16" s="6" t="s">
        <v>7557</v>
      </c>
      <c r="C16" s="6" t="s">
        <v>7558</v>
      </c>
      <c r="D16" s="6"/>
      <c r="E16" s="6"/>
      <c r="F16" s="6"/>
      <c r="G16" s="6"/>
      <c r="H16" s="6"/>
      <c r="I16" s="6"/>
      <c r="J16" s="6"/>
      <c r="K16" s="6"/>
      <c r="L16" s="6"/>
      <c r="M16" s="6"/>
      <c r="N16" s="6"/>
      <c r="O16" s="6"/>
      <c r="P16" s="6"/>
      <c r="Q16" s="423"/>
      <c r="R16" s="6"/>
      <c r="S16" s="6"/>
      <c r="T16" s="6"/>
      <c r="U16" s="20" t="str">
        <f>IF(AND($Q$12="yes",ISBLANK(Q16)),"R",IF(OR(AND($Q$12="yes",NOT(Q16&gt;0)),AND($Q$12="No",Q16&gt;0)),"Y","G"))</f>
        <v>G</v>
      </c>
      <c r="V16" s="5"/>
    </row>
    <row r="17" spans="1:22" ht="7.4" customHeight="1" x14ac:dyDescent="0.35">
      <c r="A17" s="6"/>
      <c r="B17" s="6"/>
      <c r="C17" s="6"/>
      <c r="D17" s="6"/>
      <c r="E17" s="6"/>
      <c r="F17" s="6"/>
      <c r="G17" s="6"/>
      <c r="H17" s="6"/>
      <c r="I17" s="6"/>
      <c r="J17" s="6"/>
      <c r="K17" s="6"/>
      <c r="L17" s="6"/>
      <c r="M17" s="6"/>
      <c r="N17" s="6"/>
      <c r="O17" s="6"/>
      <c r="P17" s="6"/>
      <c r="Q17" s="6"/>
      <c r="R17" s="6"/>
      <c r="S17" s="6"/>
      <c r="T17" s="6"/>
      <c r="U17" s="244"/>
      <c r="V17" s="5"/>
    </row>
    <row r="18" spans="1:22" ht="43.5" x14ac:dyDescent="0.35">
      <c r="A18" s="6"/>
      <c r="B18" s="6" t="s">
        <v>7559</v>
      </c>
      <c r="C18" s="6" t="s">
        <v>7560</v>
      </c>
      <c r="D18" s="6"/>
      <c r="E18" s="247" t="s">
        <v>7561</v>
      </c>
      <c r="F18" s="246"/>
      <c r="G18" s="247" t="s">
        <v>7562</v>
      </c>
      <c r="H18" s="246"/>
      <c r="I18" s="246" t="s">
        <v>5354</v>
      </c>
      <c r="J18" s="246"/>
      <c r="K18" s="246" t="s">
        <v>7563</v>
      </c>
      <c r="L18" s="246"/>
      <c r="M18" s="247" t="s">
        <v>7564</v>
      </c>
      <c r="N18" s="246"/>
      <c r="O18" s="247" t="s">
        <v>7565</v>
      </c>
      <c r="P18" s="246"/>
      <c r="Q18" s="247" t="s">
        <v>7566</v>
      </c>
      <c r="R18" s="246"/>
      <c r="S18" s="247" t="s">
        <v>7567</v>
      </c>
      <c r="T18" s="6"/>
      <c r="U18" s="20" t="str">
        <f>IF(AND(Q12="no",COUNTA(E19:S33)&lt;&gt;0),"Y",IF(OR(AND(Q12="yes",COUNTA(E19:E33)=0),COUNTA(G19:M33,Q19:S33)&lt;&gt;COUNTA(E19:E33)*6,AND(Q14&lt;=15,COUNTA(E19:E33)&lt;Q14),AND(Q14&gt;15,COUNTA(E19:E33)&lt;&gt;15)),"R","G"))</f>
        <v>G</v>
      </c>
      <c r="V18" s="5"/>
    </row>
    <row r="19" spans="1:22" ht="30" customHeight="1" x14ac:dyDescent="0.35">
      <c r="A19" s="6"/>
      <c r="B19" s="6"/>
      <c r="C19" s="6"/>
      <c r="D19" s="246">
        <v>1</v>
      </c>
      <c r="E19" s="129"/>
      <c r="F19" s="6"/>
      <c r="G19" s="129"/>
      <c r="H19" s="6"/>
      <c r="I19" s="129"/>
      <c r="J19" s="6"/>
      <c r="K19" s="129"/>
      <c r="L19" s="6"/>
      <c r="M19" s="370"/>
      <c r="N19" s="6"/>
      <c r="O19" s="370"/>
      <c r="P19" s="6"/>
      <c r="Q19" s="129"/>
      <c r="R19" s="6"/>
      <c r="S19" s="129"/>
      <c r="T19" s="6"/>
      <c r="U19" s="20"/>
      <c r="V19" s="5"/>
    </row>
    <row r="20" spans="1:22" ht="30" customHeight="1" x14ac:dyDescent="0.35">
      <c r="A20" s="6"/>
      <c r="B20" s="6"/>
      <c r="C20" s="6"/>
      <c r="D20" s="246">
        <v>2</v>
      </c>
      <c r="E20" s="129"/>
      <c r="F20" s="6"/>
      <c r="G20" s="129"/>
      <c r="H20" s="6"/>
      <c r="I20" s="129"/>
      <c r="J20" s="6"/>
      <c r="K20" s="129"/>
      <c r="L20" s="6"/>
      <c r="M20" s="370"/>
      <c r="N20" s="6"/>
      <c r="O20" s="370"/>
      <c r="P20" s="6"/>
      <c r="Q20" s="129"/>
      <c r="R20" s="6"/>
      <c r="S20" s="129"/>
      <c r="T20" s="6"/>
      <c r="U20" s="244"/>
      <c r="V20" s="5"/>
    </row>
    <row r="21" spans="1:22" ht="30" customHeight="1" x14ac:dyDescent="0.35">
      <c r="A21" s="6"/>
      <c r="B21" s="6"/>
      <c r="C21" s="6"/>
      <c r="D21" s="246">
        <v>3</v>
      </c>
      <c r="E21" s="129"/>
      <c r="F21" s="6"/>
      <c r="G21" s="129"/>
      <c r="H21" s="6"/>
      <c r="I21" s="129"/>
      <c r="J21" s="6"/>
      <c r="K21" s="129"/>
      <c r="L21" s="6"/>
      <c r="M21" s="370"/>
      <c r="N21" s="6"/>
      <c r="O21" s="370"/>
      <c r="P21" s="6"/>
      <c r="Q21" s="129"/>
      <c r="R21" s="6"/>
      <c r="S21" s="129"/>
      <c r="T21" s="6"/>
      <c r="U21" s="244"/>
      <c r="V21" s="5"/>
    </row>
    <row r="22" spans="1:22" ht="30" customHeight="1" x14ac:dyDescent="0.35">
      <c r="A22" s="6"/>
      <c r="B22" s="6"/>
      <c r="C22" s="6"/>
      <c r="D22" s="246">
        <v>4</v>
      </c>
      <c r="E22" s="129"/>
      <c r="F22" s="6"/>
      <c r="G22" s="129"/>
      <c r="H22" s="6"/>
      <c r="I22" s="129"/>
      <c r="J22" s="6"/>
      <c r="K22" s="129"/>
      <c r="L22" s="6"/>
      <c r="M22" s="370"/>
      <c r="N22" s="6"/>
      <c r="O22" s="370"/>
      <c r="P22" s="6"/>
      <c r="Q22" s="129"/>
      <c r="R22" s="6"/>
      <c r="S22" s="129"/>
      <c r="T22" s="6"/>
      <c r="U22" s="244"/>
      <c r="V22" s="5"/>
    </row>
    <row r="23" spans="1:22" ht="30" customHeight="1" x14ac:dyDescent="0.35">
      <c r="A23" s="6"/>
      <c r="B23" s="6"/>
      <c r="C23" s="6"/>
      <c r="D23" s="246">
        <v>5</v>
      </c>
      <c r="E23" s="129"/>
      <c r="F23" s="6"/>
      <c r="G23" s="129"/>
      <c r="H23" s="6"/>
      <c r="I23" s="129"/>
      <c r="J23" s="6"/>
      <c r="K23" s="129"/>
      <c r="L23" s="6"/>
      <c r="M23" s="370"/>
      <c r="N23" s="6"/>
      <c r="O23" s="370"/>
      <c r="P23" s="6"/>
      <c r="Q23" s="129"/>
      <c r="R23" s="6"/>
      <c r="S23" s="129"/>
      <c r="T23" s="6"/>
      <c r="U23" s="244"/>
      <c r="V23" s="5"/>
    </row>
    <row r="24" spans="1:22" ht="30" customHeight="1" x14ac:dyDescent="0.35">
      <c r="A24" s="6"/>
      <c r="B24" s="6"/>
      <c r="C24" s="6"/>
      <c r="D24" s="246">
        <v>6</v>
      </c>
      <c r="E24" s="129"/>
      <c r="F24" s="6"/>
      <c r="G24" s="129"/>
      <c r="H24" s="6"/>
      <c r="I24" s="129"/>
      <c r="J24" s="6"/>
      <c r="K24" s="129"/>
      <c r="L24" s="6"/>
      <c r="M24" s="370"/>
      <c r="N24" s="6"/>
      <c r="O24" s="370"/>
      <c r="P24" s="6"/>
      <c r="Q24" s="129"/>
      <c r="R24" s="6"/>
      <c r="S24" s="129"/>
      <c r="T24" s="6"/>
      <c r="U24" s="244"/>
      <c r="V24" s="5"/>
    </row>
    <row r="25" spans="1:22" ht="30" customHeight="1" x14ac:dyDescent="0.35">
      <c r="A25" s="6"/>
      <c r="B25" s="6"/>
      <c r="C25" s="6"/>
      <c r="D25" s="246">
        <v>7</v>
      </c>
      <c r="E25" s="129"/>
      <c r="F25" s="6"/>
      <c r="G25" s="129"/>
      <c r="H25" s="6"/>
      <c r="I25" s="129"/>
      <c r="J25" s="6"/>
      <c r="K25" s="129"/>
      <c r="L25" s="6"/>
      <c r="M25" s="370"/>
      <c r="N25" s="6"/>
      <c r="O25" s="370"/>
      <c r="P25" s="6"/>
      <c r="Q25" s="129"/>
      <c r="R25" s="6"/>
      <c r="S25" s="129"/>
      <c r="T25" s="6"/>
      <c r="U25" s="244"/>
      <c r="V25" s="5"/>
    </row>
    <row r="26" spans="1:22" ht="30" customHeight="1" x14ac:dyDescent="0.35">
      <c r="A26" s="6"/>
      <c r="B26" s="6"/>
      <c r="C26" s="6"/>
      <c r="D26" s="246">
        <v>8</v>
      </c>
      <c r="E26" s="129"/>
      <c r="F26" s="6"/>
      <c r="G26" s="129"/>
      <c r="H26" s="6"/>
      <c r="I26" s="129"/>
      <c r="J26" s="6"/>
      <c r="K26" s="129"/>
      <c r="L26" s="6"/>
      <c r="M26" s="370"/>
      <c r="N26" s="6"/>
      <c r="O26" s="370"/>
      <c r="P26" s="6"/>
      <c r="Q26" s="129"/>
      <c r="R26" s="6"/>
      <c r="S26" s="129"/>
      <c r="T26" s="6"/>
      <c r="U26" s="244"/>
      <c r="V26" s="5"/>
    </row>
    <row r="27" spans="1:22" ht="30" customHeight="1" x14ac:dyDescent="0.35">
      <c r="A27" s="6"/>
      <c r="B27" s="6"/>
      <c r="C27" s="6"/>
      <c r="D27" s="246">
        <v>9</v>
      </c>
      <c r="E27" s="129"/>
      <c r="F27" s="6"/>
      <c r="G27" s="129"/>
      <c r="H27" s="6"/>
      <c r="I27" s="129"/>
      <c r="J27" s="6"/>
      <c r="K27" s="129"/>
      <c r="L27" s="6"/>
      <c r="M27" s="370"/>
      <c r="N27" s="6"/>
      <c r="O27" s="370"/>
      <c r="P27" s="6"/>
      <c r="Q27" s="129"/>
      <c r="R27" s="6"/>
      <c r="S27" s="129"/>
      <c r="T27" s="6"/>
      <c r="U27" s="244"/>
      <c r="V27" s="5"/>
    </row>
    <row r="28" spans="1:22" ht="30" customHeight="1" x14ac:dyDescent="0.35">
      <c r="A28" s="6"/>
      <c r="B28" s="6"/>
      <c r="C28" s="6"/>
      <c r="D28" s="246">
        <v>10</v>
      </c>
      <c r="E28" s="129"/>
      <c r="F28" s="6"/>
      <c r="G28" s="129"/>
      <c r="H28" s="6"/>
      <c r="I28" s="129"/>
      <c r="J28" s="6"/>
      <c r="K28" s="129"/>
      <c r="L28" s="6"/>
      <c r="M28" s="370"/>
      <c r="N28" s="6"/>
      <c r="O28" s="370"/>
      <c r="P28" s="6"/>
      <c r="Q28" s="129"/>
      <c r="R28" s="6"/>
      <c r="S28" s="129"/>
      <c r="T28" s="6"/>
      <c r="U28" s="244"/>
      <c r="V28" s="5"/>
    </row>
    <row r="29" spans="1:22" ht="30" customHeight="1" x14ac:dyDescent="0.35">
      <c r="A29" s="6"/>
      <c r="B29" s="6"/>
      <c r="C29" s="6"/>
      <c r="D29" s="246">
        <v>11</v>
      </c>
      <c r="E29" s="129"/>
      <c r="F29" s="6"/>
      <c r="G29" s="129"/>
      <c r="H29" s="6"/>
      <c r="I29" s="129"/>
      <c r="J29" s="6"/>
      <c r="K29" s="129"/>
      <c r="L29" s="6"/>
      <c r="M29" s="370"/>
      <c r="N29" s="6"/>
      <c r="O29" s="370"/>
      <c r="P29" s="6"/>
      <c r="Q29" s="129"/>
      <c r="R29" s="6"/>
      <c r="S29" s="129"/>
      <c r="T29" s="6"/>
      <c r="U29" s="244"/>
      <c r="V29" s="5"/>
    </row>
    <row r="30" spans="1:22" ht="30" customHeight="1" x14ac:dyDescent="0.35">
      <c r="A30" s="6"/>
      <c r="B30" s="6"/>
      <c r="C30" s="6"/>
      <c r="D30" s="246">
        <v>12</v>
      </c>
      <c r="E30" s="129"/>
      <c r="F30" s="6"/>
      <c r="G30" s="129"/>
      <c r="H30" s="6"/>
      <c r="I30" s="129"/>
      <c r="J30" s="6"/>
      <c r="K30" s="129"/>
      <c r="L30" s="6"/>
      <c r="M30" s="370"/>
      <c r="N30" s="6"/>
      <c r="O30" s="370"/>
      <c r="P30" s="6"/>
      <c r="Q30" s="129"/>
      <c r="R30" s="6"/>
      <c r="S30" s="129"/>
      <c r="T30" s="6"/>
      <c r="U30" s="244"/>
      <c r="V30" s="5"/>
    </row>
    <row r="31" spans="1:22" ht="30" customHeight="1" x14ac:dyDescent="0.35">
      <c r="A31" s="6"/>
      <c r="B31" s="6"/>
      <c r="C31" s="6"/>
      <c r="D31" s="246">
        <v>13</v>
      </c>
      <c r="E31" s="129"/>
      <c r="F31" s="6"/>
      <c r="G31" s="129"/>
      <c r="H31" s="6"/>
      <c r="I31" s="129"/>
      <c r="J31" s="6"/>
      <c r="K31" s="129"/>
      <c r="L31" s="6"/>
      <c r="M31" s="370"/>
      <c r="N31" s="6"/>
      <c r="O31" s="370"/>
      <c r="P31" s="6"/>
      <c r="Q31" s="129"/>
      <c r="R31" s="6"/>
      <c r="S31" s="129"/>
      <c r="T31" s="6"/>
      <c r="U31" s="244"/>
      <c r="V31" s="5"/>
    </row>
    <row r="32" spans="1:22" ht="30" customHeight="1" x14ac:dyDescent="0.35">
      <c r="A32" s="6"/>
      <c r="B32" s="6"/>
      <c r="C32" s="6"/>
      <c r="D32" s="246">
        <v>14</v>
      </c>
      <c r="E32" s="129"/>
      <c r="F32" s="6"/>
      <c r="G32" s="129"/>
      <c r="H32" s="6"/>
      <c r="I32" s="129"/>
      <c r="J32" s="6"/>
      <c r="K32" s="129"/>
      <c r="L32" s="6"/>
      <c r="M32" s="370"/>
      <c r="N32" s="6"/>
      <c r="O32" s="370"/>
      <c r="P32" s="6"/>
      <c r="Q32" s="129"/>
      <c r="R32" s="6"/>
      <c r="S32" s="129"/>
      <c r="T32" s="6"/>
      <c r="U32" s="244"/>
      <c r="V32" s="5"/>
    </row>
    <row r="33" spans="1:22" ht="30" customHeight="1" x14ac:dyDescent="0.35">
      <c r="A33" s="6"/>
      <c r="B33" s="6"/>
      <c r="C33" s="6"/>
      <c r="D33" s="246">
        <v>15</v>
      </c>
      <c r="E33" s="129"/>
      <c r="F33" s="6"/>
      <c r="G33" s="129"/>
      <c r="H33" s="6"/>
      <c r="I33" s="129"/>
      <c r="J33" s="6"/>
      <c r="K33" s="129"/>
      <c r="L33" s="6"/>
      <c r="M33" s="370"/>
      <c r="N33" s="6"/>
      <c r="O33" s="370"/>
      <c r="P33" s="6"/>
      <c r="Q33" s="129"/>
      <c r="R33" s="6"/>
      <c r="S33" s="129"/>
      <c r="T33" s="6"/>
      <c r="U33" s="244"/>
      <c r="V33" s="5"/>
    </row>
    <row r="34" spans="1:22" ht="7.4" customHeight="1" x14ac:dyDescent="0.35">
      <c r="A34" s="6"/>
      <c r="B34" s="6"/>
      <c r="C34" s="6"/>
      <c r="D34" s="6"/>
      <c r="E34" s="6"/>
      <c r="F34" s="6"/>
      <c r="G34" s="6"/>
      <c r="H34" s="6"/>
      <c r="I34" s="6"/>
      <c r="J34" s="6"/>
      <c r="K34" s="6"/>
      <c r="L34" s="6"/>
      <c r="M34" s="6"/>
      <c r="N34" s="6"/>
      <c r="O34" s="6"/>
      <c r="P34" s="6"/>
      <c r="Q34" s="6"/>
      <c r="R34" s="6"/>
      <c r="S34" s="6"/>
      <c r="T34" s="6"/>
      <c r="U34" s="244"/>
      <c r="V34" s="5"/>
    </row>
    <row r="35" spans="1:22" ht="14.5" customHeight="1" x14ac:dyDescent="0.35">
      <c r="A35" s="6"/>
      <c r="B35" s="6" t="s">
        <v>7568</v>
      </c>
      <c r="C35" s="6" t="s">
        <v>7569</v>
      </c>
      <c r="D35" s="6"/>
      <c r="E35" s="6"/>
      <c r="F35" s="6"/>
      <c r="G35" s="6"/>
      <c r="H35" s="6"/>
      <c r="I35" s="6"/>
      <c r="J35" s="6"/>
      <c r="K35" s="6"/>
      <c r="L35" s="6"/>
      <c r="M35" s="6"/>
      <c r="N35" s="6"/>
      <c r="O35" s="6"/>
      <c r="P35" s="6"/>
      <c r="Q35" s="6"/>
      <c r="R35" s="6"/>
      <c r="S35" s="6"/>
      <c r="T35" s="6"/>
      <c r="U35" s="244" t="str">
        <f>IF(AND(Q14&gt;15,ISBLANK(E37)),"R","G")</f>
        <v>G</v>
      </c>
      <c r="V35" s="5"/>
    </row>
    <row r="36" spans="1:22" ht="7.4" customHeight="1" x14ac:dyDescent="0.35">
      <c r="A36" s="6"/>
      <c r="B36" s="6"/>
      <c r="C36" s="6"/>
      <c r="D36" s="6"/>
      <c r="E36" s="6"/>
      <c r="F36" s="6"/>
      <c r="G36" s="6"/>
      <c r="H36" s="6"/>
      <c r="I36" s="6"/>
      <c r="J36" s="6"/>
      <c r="K36" s="6"/>
      <c r="L36" s="6"/>
      <c r="M36" s="6"/>
      <c r="N36" s="6"/>
      <c r="O36" s="6"/>
      <c r="P36" s="6"/>
      <c r="Q36" s="6"/>
      <c r="R36" s="6"/>
      <c r="S36" s="6"/>
      <c r="T36" s="6"/>
      <c r="U36" s="244"/>
      <c r="V36" s="5"/>
    </row>
    <row r="37" spans="1:22" x14ac:dyDescent="0.35">
      <c r="A37" s="6"/>
      <c r="B37" s="6"/>
      <c r="C37" s="6"/>
      <c r="D37" s="6"/>
      <c r="E37" s="577"/>
      <c r="F37" s="578"/>
      <c r="G37" s="578"/>
      <c r="H37" s="578"/>
      <c r="I37" s="578"/>
      <c r="J37" s="578"/>
      <c r="K37" s="578"/>
      <c r="L37" s="578"/>
      <c r="M37" s="578"/>
      <c r="N37" s="578"/>
      <c r="O37" s="578"/>
      <c r="P37" s="578"/>
      <c r="Q37" s="578"/>
      <c r="R37" s="578"/>
      <c r="S37" s="579"/>
      <c r="T37" s="6"/>
      <c r="U37" s="244"/>
      <c r="V37" s="5"/>
    </row>
    <row r="38" spans="1:22" x14ac:dyDescent="0.35">
      <c r="A38" s="6"/>
      <c r="B38" s="6"/>
      <c r="C38" s="6"/>
      <c r="D38" s="6"/>
      <c r="E38" s="580"/>
      <c r="F38" s="581"/>
      <c r="G38" s="581"/>
      <c r="H38" s="581"/>
      <c r="I38" s="581"/>
      <c r="J38" s="581"/>
      <c r="K38" s="581"/>
      <c r="L38" s="581"/>
      <c r="M38" s="581"/>
      <c r="N38" s="581"/>
      <c r="O38" s="581"/>
      <c r="P38" s="581"/>
      <c r="Q38" s="581"/>
      <c r="R38" s="581"/>
      <c r="S38" s="582"/>
      <c r="T38" s="6"/>
      <c r="U38" s="244"/>
      <c r="V38" s="5"/>
    </row>
    <row r="39" spans="1:22" x14ac:dyDescent="0.35">
      <c r="A39" s="6"/>
      <c r="B39" s="6"/>
      <c r="C39" s="6"/>
      <c r="D39" s="6"/>
      <c r="E39" s="583"/>
      <c r="F39" s="584"/>
      <c r="G39" s="584"/>
      <c r="H39" s="584"/>
      <c r="I39" s="584"/>
      <c r="J39" s="584"/>
      <c r="K39" s="584"/>
      <c r="L39" s="584"/>
      <c r="M39" s="584"/>
      <c r="N39" s="584"/>
      <c r="O39" s="584"/>
      <c r="P39" s="584"/>
      <c r="Q39" s="584"/>
      <c r="R39" s="584"/>
      <c r="S39" s="585"/>
      <c r="T39" s="6"/>
      <c r="U39" s="244"/>
      <c r="V39" s="5"/>
    </row>
    <row r="40" spans="1:22" ht="7.4" customHeight="1" x14ac:dyDescent="0.35">
      <c r="A40" s="6"/>
      <c r="B40" s="6"/>
      <c r="C40" s="6"/>
      <c r="D40" s="6"/>
      <c r="E40" s="6"/>
      <c r="F40" s="6"/>
      <c r="G40" s="6"/>
      <c r="H40" s="6"/>
      <c r="I40" s="6"/>
      <c r="J40" s="6"/>
      <c r="K40" s="6"/>
      <c r="L40" s="6"/>
      <c r="M40" s="6"/>
      <c r="N40" s="6"/>
      <c r="O40" s="6"/>
      <c r="P40" s="6"/>
      <c r="Q40" s="6"/>
      <c r="R40" s="6"/>
      <c r="S40" s="6"/>
      <c r="T40" s="6"/>
      <c r="U40" s="244"/>
      <c r="V40" s="5"/>
    </row>
    <row r="41" spans="1:22" ht="7.4" customHeight="1" x14ac:dyDescent="0.35">
      <c r="A41" s="4"/>
      <c r="B41" s="4"/>
      <c r="C41" s="4"/>
      <c r="D41" s="4"/>
      <c r="E41" s="4"/>
      <c r="F41" s="4"/>
      <c r="G41" s="4"/>
      <c r="H41" s="4"/>
      <c r="I41" s="4"/>
      <c r="J41" s="4"/>
      <c r="K41" s="4"/>
      <c r="L41" s="4"/>
      <c r="M41" s="4"/>
      <c r="N41" s="4"/>
      <c r="O41" s="4"/>
      <c r="P41" s="4"/>
      <c r="Q41" s="4"/>
      <c r="R41" s="4"/>
      <c r="S41" s="4"/>
      <c r="T41" s="4"/>
      <c r="U41" s="4"/>
      <c r="V41" s="5"/>
    </row>
  </sheetData>
  <sheetProtection algorithmName="SHA-512" hashValue="QxD7dwJvZwTZZXskragjK4IWGqt4m03T0tAe+4JI/1yJOPh8iXuuRcnmcMQfxofVE3pL7hFDrNfc4il25Cd5wA==" saltValue="3ojWYoDxp7OXDCnlsakN2g==" spinCount="100000" sheet="1" objects="1" scenarios="1"/>
  <mergeCells count="4">
    <mergeCell ref="B2:C3"/>
    <mergeCell ref="E2:Q3"/>
    <mergeCell ref="E37:S39"/>
    <mergeCell ref="I7:L7"/>
  </mergeCells>
  <conditionalFormatting sqref="B14:S39">
    <cfRule type="expression" dxfId="32" priority="8">
      <formula>$Q$12&lt;&gt;"yes"</formula>
    </cfRule>
  </conditionalFormatting>
  <conditionalFormatting sqref="B35:S39">
    <cfRule type="expression" dxfId="31" priority="6">
      <formula>$Q$14&lt;16</formula>
    </cfRule>
  </conditionalFormatting>
  <conditionalFormatting sqref="U1:U1048576">
    <cfRule type="cellIs" dxfId="30" priority="10" operator="equal">
      <formula>"Y"</formula>
    </cfRule>
    <cfRule type="cellIs" dxfId="29" priority="11" operator="equal">
      <formula>"R"</formula>
    </cfRule>
    <cfRule type="cellIs" dxfId="28" priority="12" operator="equal">
      <formula>"G"</formula>
    </cfRule>
  </conditionalFormatting>
  <dataValidations count="4">
    <dataValidation type="list" allowBlank="1" showInputMessage="1" showErrorMessage="1" sqref="Q12 S19:S33" xr:uid="{D7DC6680-416D-42D4-B881-9ABAE499532F}">
      <formula1>YesNo</formula1>
    </dataValidation>
    <dataValidation type="decimal" operator="greaterThanOrEqual" allowBlank="1" showInputMessage="1" showErrorMessage="1" sqref="Q14 Q16" xr:uid="{95119410-33D4-4A6A-AD8E-5543E312C102}">
      <formula1>0</formula1>
    </dataValidation>
    <dataValidation type="list" allowBlank="1" showInputMessage="1" showErrorMessage="1" sqref="I19:I33" xr:uid="{8D018883-AA81-4E6E-991D-E17DAB44C7DE}">
      <formula1>Countries</formula1>
    </dataValidation>
    <dataValidation type="date" operator="greaterThanOrEqual" allowBlank="1" showInputMessage="1" showErrorMessage="1" sqref="M19:M33 O19:O33" xr:uid="{9C16974D-4CDF-462B-9CC3-3880F7E622DF}">
      <formula1>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C53D35-4058-49EB-9C75-6C299483D788}">
          <x14:formula1>
            <xm:f>Lists!$E$2:$E$3</xm:f>
          </x14:formula1>
          <xm:sqref>Q19:Q33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E92E-C1BF-46F6-8BDA-14F641C9BB0D}">
  <sheetPr codeName="Sheet26"/>
  <dimension ref="A1:I124"/>
  <sheetViews>
    <sheetView zoomScale="85" zoomScaleNormal="85" workbookViewId="0">
      <selection activeCell="F4" sqref="F4"/>
    </sheetView>
  </sheetViews>
  <sheetFormatPr defaultRowHeight="14.5" x14ac:dyDescent="0.35"/>
  <cols>
    <col min="6" max="6" width="11.453125" bestFit="1" customWidth="1"/>
    <col min="7" max="7" width="115.7265625" bestFit="1" customWidth="1"/>
    <col min="8" max="8" width="10.179687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7570</v>
      </c>
      <c r="F1" t="s">
        <v>7553</v>
      </c>
      <c r="G1" t="s">
        <v>7554</v>
      </c>
      <c r="H1" s="432">
        <f>Outsourcing!Q12</f>
        <v>0</v>
      </c>
      <c r="I1" t="str">
        <f>Outsourcing!U12</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7570</v>
      </c>
      <c r="F2" t="s">
        <v>7555</v>
      </c>
      <c r="G2" t="s">
        <v>7571</v>
      </c>
      <c r="H2" s="235">
        <f>Outsourcing!Q14</f>
        <v>0</v>
      </c>
      <c r="I2" t="str">
        <f>Outsourcing!U14</f>
        <v>G</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7570</v>
      </c>
      <c r="F3" t="s">
        <v>7557</v>
      </c>
      <c r="G3" t="s">
        <v>7572</v>
      </c>
      <c r="H3" s="235">
        <f>Outsourcing!Q16</f>
        <v>0</v>
      </c>
      <c r="I3" t="str">
        <f>Outsourcing!U16</f>
        <v>G</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7570</v>
      </c>
      <c r="F4" t="s">
        <v>7573</v>
      </c>
      <c r="G4" t="s">
        <v>7574</v>
      </c>
      <c r="H4" s="432">
        <f>Outsourcing!E19</f>
        <v>0</v>
      </c>
      <c r="I4" t="str">
        <f>Outsourcing!$U$18</f>
        <v>G</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7570</v>
      </c>
      <c r="F5" t="s">
        <v>7575</v>
      </c>
      <c r="G5" t="s">
        <v>7576</v>
      </c>
      <c r="H5" s="432">
        <f>Outsourcing!E20</f>
        <v>0</v>
      </c>
      <c r="I5" t="str">
        <f>Outsourcing!$U$18</f>
        <v>G</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7570</v>
      </c>
      <c r="F6" t="s">
        <v>7577</v>
      </c>
      <c r="G6" t="s">
        <v>7578</v>
      </c>
      <c r="H6" s="432">
        <f>Outsourcing!E21</f>
        <v>0</v>
      </c>
      <c r="I6" t="str">
        <f>Outsourcing!$U$18</f>
        <v>G</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7570</v>
      </c>
      <c r="F7" t="s">
        <v>7579</v>
      </c>
      <c r="G7" t="s">
        <v>7580</v>
      </c>
      <c r="H7" s="432">
        <f>Outsourcing!E22</f>
        <v>0</v>
      </c>
      <c r="I7" t="str">
        <f>Outsourcing!$U$18</f>
        <v>G</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7570</v>
      </c>
      <c r="F8" t="s">
        <v>7581</v>
      </c>
      <c r="G8" t="s">
        <v>7582</v>
      </c>
      <c r="H8" s="432">
        <f>Outsourcing!E23</f>
        <v>0</v>
      </c>
      <c r="I8" t="str">
        <f>Outsourcing!$U$18</f>
        <v>G</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7570</v>
      </c>
      <c r="F9" t="s">
        <v>7583</v>
      </c>
      <c r="G9" t="s">
        <v>7584</v>
      </c>
      <c r="H9" s="432">
        <f>Outsourcing!E24</f>
        <v>0</v>
      </c>
      <c r="I9" t="str">
        <f>Outsourcing!$U$18</f>
        <v>G</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7570</v>
      </c>
      <c r="F10" t="s">
        <v>7585</v>
      </c>
      <c r="G10" t="s">
        <v>7586</v>
      </c>
      <c r="H10" s="432">
        <f>Outsourcing!E25</f>
        <v>0</v>
      </c>
      <c r="I10" t="str">
        <f>Outsourcing!$U$18</f>
        <v>G</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7570</v>
      </c>
      <c r="F11" t="s">
        <v>7587</v>
      </c>
      <c r="G11" t="s">
        <v>7588</v>
      </c>
      <c r="H11" s="432">
        <f>Outsourcing!E26</f>
        <v>0</v>
      </c>
      <c r="I11" t="str">
        <f>Outsourcing!$U$18</f>
        <v>G</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7570</v>
      </c>
      <c r="F12" t="s">
        <v>7589</v>
      </c>
      <c r="G12" t="s">
        <v>7590</v>
      </c>
      <c r="H12" s="432">
        <f>Outsourcing!E27</f>
        <v>0</v>
      </c>
      <c r="I12" t="str">
        <f>Outsourcing!$U$18</f>
        <v>G</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7570</v>
      </c>
      <c r="F13" t="s">
        <v>7591</v>
      </c>
      <c r="G13" t="s">
        <v>7592</v>
      </c>
      <c r="H13" s="432">
        <f>Outsourcing!E28</f>
        <v>0</v>
      </c>
      <c r="I13" t="str">
        <f>Outsourcing!$U$18</f>
        <v>G</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7570</v>
      </c>
      <c r="F14" t="s">
        <v>7593</v>
      </c>
      <c r="G14" t="s">
        <v>7594</v>
      </c>
      <c r="H14" s="432">
        <f>Outsourcing!E29</f>
        <v>0</v>
      </c>
      <c r="I14" t="str">
        <f>Outsourcing!$U$18</f>
        <v>G</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7570</v>
      </c>
      <c r="F15" t="s">
        <v>7595</v>
      </c>
      <c r="G15" t="s">
        <v>7596</v>
      </c>
      <c r="H15" s="432">
        <f>Outsourcing!E30</f>
        <v>0</v>
      </c>
      <c r="I15" t="str">
        <f>Outsourcing!$U$18</f>
        <v>G</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7570</v>
      </c>
      <c r="F16" t="s">
        <v>7597</v>
      </c>
      <c r="G16" t="s">
        <v>7598</v>
      </c>
      <c r="H16" s="432">
        <f>Outsourcing!E31</f>
        <v>0</v>
      </c>
      <c r="I16" t="str">
        <f>Outsourcing!$U$18</f>
        <v>G</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7570</v>
      </c>
      <c r="F17" t="s">
        <v>7599</v>
      </c>
      <c r="G17" t="s">
        <v>7600</v>
      </c>
      <c r="H17" s="432">
        <f>Outsourcing!E32</f>
        <v>0</v>
      </c>
      <c r="I17" t="str">
        <f>Outsourcing!$U$18</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7570</v>
      </c>
      <c r="F18" t="s">
        <v>7601</v>
      </c>
      <c r="G18" t="s">
        <v>7602</v>
      </c>
      <c r="H18" s="432">
        <f>Outsourcing!E33</f>
        <v>0</v>
      </c>
      <c r="I18" t="str">
        <f>Outsourcing!$U$18</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7570</v>
      </c>
      <c r="F19" t="s">
        <v>7603</v>
      </c>
      <c r="G19" t="s">
        <v>7604</v>
      </c>
      <c r="H19" s="432">
        <f>Outsourcing!G19</f>
        <v>0</v>
      </c>
      <c r="I19" t="str">
        <f>Outsourcing!$U$18</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7570</v>
      </c>
      <c r="F20" t="s">
        <v>7605</v>
      </c>
      <c r="G20" t="s">
        <v>7606</v>
      </c>
      <c r="H20" s="432">
        <f>Outsourcing!G20</f>
        <v>0</v>
      </c>
      <c r="I20" t="str">
        <f>Outsourcing!$U$18</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7570</v>
      </c>
      <c r="F21" t="s">
        <v>7607</v>
      </c>
      <c r="G21" t="s">
        <v>7608</v>
      </c>
      <c r="H21" s="432">
        <f>Outsourcing!G21</f>
        <v>0</v>
      </c>
      <c r="I21" t="str">
        <f>Outsourcing!$U$18</f>
        <v>G</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7570</v>
      </c>
      <c r="F22" t="s">
        <v>7609</v>
      </c>
      <c r="G22" t="s">
        <v>7610</v>
      </c>
      <c r="H22" s="432">
        <f>Outsourcing!G22</f>
        <v>0</v>
      </c>
      <c r="I22" t="str">
        <f>Outsourcing!$U$18</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7570</v>
      </c>
      <c r="F23" t="s">
        <v>7611</v>
      </c>
      <c r="G23" t="s">
        <v>7612</v>
      </c>
      <c r="H23" s="432">
        <f>Outsourcing!G23</f>
        <v>0</v>
      </c>
      <c r="I23" t="str">
        <f>Outsourcing!$U$18</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7570</v>
      </c>
      <c r="F24" t="s">
        <v>7613</v>
      </c>
      <c r="G24" t="s">
        <v>7614</v>
      </c>
      <c r="H24" s="432">
        <f>Outsourcing!G24</f>
        <v>0</v>
      </c>
      <c r="I24" t="str">
        <f>Outsourcing!$U$18</f>
        <v>G</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7570</v>
      </c>
      <c r="F25" t="s">
        <v>7615</v>
      </c>
      <c r="G25" t="s">
        <v>7616</v>
      </c>
      <c r="H25" s="432">
        <f>Outsourcing!G25</f>
        <v>0</v>
      </c>
      <c r="I25" t="str">
        <f>Outsourcing!$U$18</f>
        <v>G</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7570</v>
      </c>
      <c r="F26" t="s">
        <v>7617</v>
      </c>
      <c r="G26" t="s">
        <v>7618</v>
      </c>
      <c r="H26" s="432">
        <f>Outsourcing!G26</f>
        <v>0</v>
      </c>
      <c r="I26" t="str">
        <f>Outsourcing!$U$18</f>
        <v>G</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7570</v>
      </c>
      <c r="F27" t="s">
        <v>7619</v>
      </c>
      <c r="G27" t="s">
        <v>7620</v>
      </c>
      <c r="H27" s="432">
        <f>Outsourcing!G27</f>
        <v>0</v>
      </c>
      <c r="I27" t="str">
        <f>Outsourcing!$U$18</f>
        <v>G</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7570</v>
      </c>
      <c r="F28" t="s">
        <v>7621</v>
      </c>
      <c r="G28" t="s">
        <v>7622</v>
      </c>
      <c r="H28" s="432">
        <f>Outsourcing!G28</f>
        <v>0</v>
      </c>
      <c r="I28" t="str">
        <f>Outsourcing!$U$18</f>
        <v>G</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7570</v>
      </c>
      <c r="F29" t="s">
        <v>7623</v>
      </c>
      <c r="G29" t="s">
        <v>7624</v>
      </c>
      <c r="H29" s="432">
        <f>Outsourcing!G29</f>
        <v>0</v>
      </c>
      <c r="I29" t="str">
        <f>Outsourcing!$U$18</f>
        <v>G</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7570</v>
      </c>
      <c r="F30" t="s">
        <v>7625</v>
      </c>
      <c r="G30" t="s">
        <v>7626</v>
      </c>
      <c r="H30" s="432">
        <f>Outsourcing!G30</f>
        <v>0</v>
      </c>
      <c r="I30" t="str">
        <f>Outsourcing!$U$18</f>
        <v>G</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7570</v>
      </c>
      <c r="F31" t="s">
        <v>7627</v>
      </c>
      <c r="G31" t="s">
        <v>7628</v>
      </c>
      <c r="H31" s="432">
        <f>Outsourcing!G31</f>
        <v>0</v>
      </c>
      <c r="I31" t="str">
        <f>Outsourcing!$U$18</f>
        <v>G</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7570</v>
      </c>
      <c r="F32" t="s">
        <v>7629</v>
      </c>
      <c r="G32" t="s">
        <v>7630</v>
      </c>
      <c r="H32" s="432">
        <f>Outsourcing!G32</f>
        <v>0</v>
      </c>
      <c r="I32" t="str">
        <f>Outsourcing!$U$18</f>
        <v>G</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7570</v>
      </c>
      <c r="F33" t="s">
        <v>7631</v>
      </c>
      <c r="G33" t="s">
        <v>7632</v>
      </c>
      <c r="H33" s="432">
        <f>Outsourcing!G33</f>
        <v>0</v>
      </c>
      <c r="I33" t="str">
        <f>Outsourcing!$U$18</f>
        <v>G</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7570</v>
      </c>
      <c r="F34" t="s">
        <v>7633</v>
      </c>
      <c r="G34" t="s">
        <v>5381</v>
      </c>
      <c r="H34" s="432">
        <f>Outsourcing!I19</f>
        <v>0</v>
      </c>
      <c r="I34" t="str">
        <f>Outsourcing!$U$18</f>
        <v>G</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7570</v>
      </c>
      <c r="F35" t="s">
        <v>7634</v>
      </c>
      <c r="G35" t="s">
        <v>5383</v>
      </c>
      <c r="H35" s="432">
        <f>Outsourcing!I20</f>
        <v>0</v>
      </c>
      <c r="I35" t="str">
        <f>Outsourcing!$U$18</f>
        <v>G</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7570</v>
      </c>
      <c r="F36" t="s">
        <v>7635</v>
      </c>
      <c r="G36" t="s">
        <v>5385</v>
      </c>
      <c r="H36" s="432">
        <f>Outsourcing!I21</f>
        <v>0</v>
      </c>
      <c r="I36" t="str">
        <f>Outsourcing!$U$18</f>
        <v>G</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7570</v>
      </c>
      <c r="F37" t="s">
        <v>7636</v>
      </c>
      <c r="G37" t="s">
        <v>5387</v>
      </c>
      <c r="H37" s="432">
        <f>Outsourcing!I22</f>
        <v>0</v>
      </c>
      <c r="I37" t="str">
        <f>Outsourcing!$U$18</f>
        <v>G</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7570</v>
      </c>
      <c r="F38" t="s">
        <v>7637</v>
      </c>
      <c r="G38" t="s">
        <v>5389</v>
      </c>
      <c r="H38" s="432">
        <f>Outsourcing!I23</f>
        <v>0</v>
      </c>
      <c r="I38" t="str">
        <f>Outsourcing!$U$18</f>
        <v>G</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7570</v>
      </c>
      <c r="F39" t="s">
        <v>7638</v>
      </c>
      <c r="G39" t="s">
        <v>5391</v>
      </c>
      <c r="H39" s="432">
        <f>Outsourcing!I24</f>
        <v>0</v>
      </c>
      <c r="I39" t="str">
        <f>Outsourcing!$U$18</f>
        <v>G</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7570</v>
      </c>
      <c r="F40" t="s">
        <v>7639</v>
      </c>
      <c r="G40" t="s">
        <v>5393</v>
      </c>
      <c r="H40" s="432">
        <f>Outsourcing!I25</f>
        <v>0</v>
      </c>
      <c r="I40" t="str">
        <f>Outsourcing!$U$18</f>
        <v>G</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7570</v>
      </c>
      <c r="F41" t="s">
        <v>7640</v>
      </c>
      <c r="G41" t="s">
        <v>5395</v>
      </c>
      <c r="H41" s="432">
        <f>Outsourcing!I26</f>
        <v>0</v>
      </c>
      <c r="I41" t="str">
        <f>Outsourcing!$U$18</f>
        <v>G</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7570</v>
      </c>
      <c r="F42" t="s">
        <v>7641</v>
      </c>
      <c r="G42" t="s">
        <v>5397</v>
      </c>
      <c r="H42" s="432">
        <f>Outsourcing!I27</f>
        <v>0</v>
      </c>
      <c r="I42" t="str">
        <f>Outsourcing!$U$18</f>
        <v>G</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7570</v>
      </c>
      <c r="F43" t="s">
        <v>7642</v>
      </c>
      <c r="G43" t="s">
        <v>6178</v>
      </c>
      <c r="H43" s="432">
        <f>Outsourcing!I28</f>
        <v>0</v>
      </c>
      <c r="I43" t="str">
        <f>Outsourcing!$U$18</f>
        <v>G</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7570</v>
      </c>
      <c r="F44" t="s">
        <v>7643</v>
      </c>
      <c r="G44" t="s">
        <v>7644</v>
      </c>
      <c r="H44" s="432">
        <f>Outsourcing!I29</f>
        <v>0</v>
      </c>
      <c r="I44" t="str">
        <f>Outsourcing!$U$18</f>
        <v>G</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7570</v>
      </c>
      <c r="F45" t="s">
        <v>7645</v>
      </c>
      <c r="G45" t="s">
        <v>7646</v>
      </c>
      <c r="H45" s="432">
        <f>Outsourcing!I30</f>
        <v>0</v>
      </c>
      <c r="I45" t="str">
        <f>Outsourcing!$U$18</f>
        <v>G</v>
      </c>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7570</v>
      </c>
      <c r="F46" t="s">
        <v>7647</v>
      </c>
      <c r="G46" t="s">
        <v>7648</v>
      </c>
      <c r="H46" s="432">
        <f>Outsourcing!I31</f>
        <v>0</v>
      </c>
      <c r="I46" t="str">
        <f>Outsourcing!$U$18</f>
        <v>G</v>
      </c>
    </row>
    <row r="47" spans="1:9"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7570</v>
      </c>
      <c r="F47" t="s">
        <v>7649</v>
      </c>
      <c r="G47" t="s">
        <v>7650</v>
      </c>
      <c r="H47" s="432">
        <f>Outsourcing!I32</f>
        <v>0</v>
      </c>
      <c r="I47" t="str">
        <f>Outsourcing!$U$18</f>
        <v>G</v>
      </c>
    </row>
    <row r="48" spans="1:9"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7570</v>
      </c>
      <c r="F48" t="s">
        <v>7651</v>
      </c>
      <c r="G48" t="s">
        <v>7652</v>
      </c>
      <c r="H48" s="432">
        <f>Outsourcing!I33</f>
        <v>0</v>
      </c>
      <c r="I48" t="str">
        <f>Outsourcing!$U$18</f>
        <v>G</v>
      </c>
    </row>
    <row r="49" spans="1:9"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7570</v>
      </c>
      <c r="F49" t="s">
        <v>7653</v>
      </c>
      <c r="G49" t="s">
        <v>7654</v>
      </c>
      <c r="H49" s="432">
        <f>Outsourcing!K19</f>
        <v>0</v>
      </c>
      <c r="I49" t="str">
        <f>Outsourcing!$U$18</f>
        <v>G</v>
      </c>
    </row>
    <row r="50" spans="1:9"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7570</v>
      </c>
      <c r="F50" t="s">
        <v>7655</v>
      </c>
      <c r="G50" t="s">
        <v>7656</v>
      </c>
      <c r="H50" s="432">
        <f>Outsourcing!K20</f>
        <v>0</v>
      </c>
      <c r="I50" t="str">
        <f>Outsourcing!$U$18</f>
        <v>G</v>
      </c>
    </row>
    <row r="51" spans="1:9"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7570</v>
      </c>
      <c r="F51" t="s">
        <v>7657</v>
      </c>
      <c r="G51" t="s">
        <v>7658</v>
      </c>
      <c r="H51" s="432">
        <f>Outsourcing!K21</f>
        <v>0</v>
      </c>
      <c r="I51" t="str">
        <f>Outsourcing!$U$18</f>
        <v>G</v>
      </c>
    </row>
    <row r="52" spans="1:9"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7570</v>
      </c>
      <c r="F52" t="s">
        <v>7659</v>
      </c>
      <c r="G52" t="s">
        <v>7660</v>
      </c>
      <c r="H52" s="432">
        <f>Outsourcing!K22</f>
        <v>0</v>
      </c>
      <c r="I52" t="str">
        <f>Outsourcing!$U$18</f>
        <v>G</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7570</v>
      </c>
      <c r="F53" t="s">
        <v>7661</v>
      </c>
      <c r="G53" t="s">
        <v>7662</v>
      </c>
      <c r="H53" s="432">
        <f>Outsourcing!K23</f>
        <v>0</v>
      </c>
      <c r="I53" t="str">
        <f>Outsourcing!$U$18</f>
        <v>G</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7570</v>
      </c>
      <c r="F54" t="s">
        <v>7663</v>
      </c>
      <c r="G54" t="s">
        <v>7664</v>
      </c>
      <c r="H54" s="432">
        <f>Outsourcing!K24</f>
        <v>0</v>
      </c>
      <c r="I54" t="str">
        <f>Outsourcing!$U$18</f>
        <v>G</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7570</v>
      </c>
      <c r="F55" t="s">
        <v>7665</v>
      </c>
      <c r="G55" t="s">
        <v>7666</v>
      </c>
      <c r="H55" s="432">
        <f>Outsourcing!K25</f>
        <v>0</v>
      </c>
      <c r="I55" t="str">
        <f>Outsourcing!$U$18</f>
        <v>G</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7570</v>
      </c>
      <c r="F56" t="s">
        <v>7667</v>
      </c>
      <c r="G56" t="s">
        <v>7668</v>
      </c>
      <c r="H56" s="432">
        <f>Outsourcing!K26</f>
        <v>0</v>
      </c>
      <c r="I56" t="str">
        <f>Outsourcing!$U$18</f>
        <v>G</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7570</v>
      </c>
      <c r="F57" t="s">
        <v>7669</v>
      </c>
      <c r="G57" t="s">
        <v>7670</v>
      </c>
      <c r="H57" s="432">
        <f>Outsourcing!K27</f>
        <v>0</v>
      </c>
      <c r="I57" t="str">
        <f>Outsourcing!$U$18</f>
        <v>G</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7570</v>
      </c>
      <c r="F58" t="s">
        <v>7671</v>
      </c>
      <c r="G58" t="s">
        <v>7672</v>
      </c>
      <c r="H58" s="432">
        <f>Outsourcing!K28</f>
        <v>0</v>
      </c>
      <c r="I58" t="str">
        <f>Outsourcing!$U$18</f>
        <v>G</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7570</v>
      </c>
      <c r="F59" t="s">
        <v>7673</v>
      </c>
      <c r="G59" t="s">
        <v>7674</v>
      </c>
      <c r="H59" s="432">
        <f>Outsourcing!K29</f>
        <v>0</v>
      </c>
      <c r="I59" t="str">
        <f>Outsourcing!$U$18</f>
        <v>G</v>
      </c>
    </row>
    <row r="60" spans="1:9"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7570</v>
      </c>
      <c r="F60" t="s">
        <v>7675</v>
      </c>
      <c r="G60" t="s">
        <v>7676</v>
      </c>
      <c r="H60" s="432">
        <f>Outsourcing!K30</f>
        <v>0</v>
      </c>
      <c r="I60" t="str">
        <f>Outsourcing!$U$18</f>
        <v>G</v>
      </c>
    </row>
    <row r="61" spans="1:9"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7570</v>
      </c>
      <c r="F61" t="s">
        <v>7677</v>
      </c>
      <c r="G61" t="s">
        <v>7678</v>
      </c>
      <c r="H61" s="432">
        <f>Outsourcing!K31</f>
        <v>0</v>
      </c>
      <c r="I61" t="str">
        <f>Outsourcing!$U$18</f>
        <v>G</v>
      </c>
    </row>
    <row r="62" spans="1:9"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7570</v>
      </c>
      <c r="F62" t="s">
        <v>7679</v>
      </c>
      <c r="G62" t="s">
        <v>7680</v>
      </c>
      <c r="H62" s="432">
        <f>Outsourcing!K32</f>
        <v>0</v>
      </c>
      <c r="I62" t="str">
        <f>Outsourcing!$U$18</f>
        <v>G</v>
      </c>
    </row>
    <row r="63" spans="1:9"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7570</v>
      </c>
      <c r="F63" t="s">
        <v>7681</v>
      </c>
      <c r="G63" t="s">
        <v>7682</v>
      </c>
      <c r="H63" s="432">
        <f>Outsourcing!K33</f>
        <v>0</v>
      </c>
      <c r="I63" t="str">
        <f>Outsourcing!$U$18</f>
        <v>G</v>
      </c>
    </row>
    <row r="64" spans="1:9"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7570</v>
      </c>
      <c r="F64" t="s">
        <v>7683</v>
      </c>
      <c r="G64" t="s">
        <v>7514</v>
      </c>
      <c r="H64" s="432">
        <f>Outsourcing!M19</f>
        <v>0</v>
      </c>
      <c r="I64" t="str">
        <f>Outsourcing!$U$18</f>
        <v>G</v>
      </c>
    </row>
    <row r="65" spans="1:9"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7570</v>
      </c>
      <c r="F65" t="s">
        <v>7684</v>
      </c>
      <c r="G65" t="s">
        <v>7516</v>
      </c>
      <c r="H65" s="432">
        <f>Outsourcing!M20</f>
        <v>0</v>
      </c>
      <c r="I65" t="str">
        <f>Outsourcing!$U$18</f>
        <v>G</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7570</v>
      </c>
      <c r="F66" t="s">
        <v>7685</v>
      </c>
      <c r="G66" t="s">
        <v>7518</v>
      </c>
      <c r="H66" s="432">
        <f>Outsourcing!M21</f>
        <v>0</v>
      </c>
      <c r="I66" t="str">
        <f>Outsourcing!$U$18</f>
        <v>G</v>
      </c>
    </row>
    <row r="67" spans="1:9"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7570</v>
      </c>
      <c r="F67" t="s">
        <v>7686</v>
      </c>
      <c r="G67" t="s">
        <v>7520</v>
      </c>
      <c r="H67" s="432">
        <f>Outsourcing!M22</f>
        <v>0</v>
      </c>
      <c r="I67" t="str">
        <f>Outsourcing!$U$18</f>
        <v>G</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7570</v>
      </c>
      <c r="F68" t="s">
        <v>7687</v>
      </c>
      <c r="G68" t="s">
        <v>7522</v>
      </c>
      <c r="H68" s="432">
        <f>Outsourcing!M23</f>
        <v>0</v>
      </c>
      <c r="I68" t="str">
        <f>Outsourcing!$U$18</f>
        <v>G</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7570</v>
      </c>
      <c r="F69" t="s">
        <v>7688</v>
      </c>
      <c r="G69" t="s">
        <v>7689</v>
      </c>
      <c r="H69" s="432">
        <f>Outsourcing!M24</f>
        <v>0</v>
      </c>
      <c r="I69" t="str">
        <f>Outsourcing!$U$18</f>
        <v>G</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7570</v>
      </c>
      <c r="F70" t="s">
        <v>7690</v>
      </c>
      <c r="G70" t="s">
        <v>7691</v>
      </c>
      <c r="H70" s="432">
        <f>Outsourcing!M25</f>
        <v>0</v>
      </c>
      <c r="I70" t="str">
        <f>Outsourcing!$U$18</f>
        <v>G</v>
      </c>
    </row>
    <row r="71" spans="1:9"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7570</v>
      </c>
      <c r="F71" t="s">
        <v>7692</v>
      </c>
      <c r="G71" t="s">
        <v>7693</v>
      </c>
      <c r="H71" s="432">
        <f>Outsourcing!M26</f>
        <v>0</v>
      </c>
      <c r="I71" t="str">
        <f>Outsourcing!$U$18</f>
        <v>G</v>
      </c>
    </row>
    <row r="72" spans="1:9"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7570</v>
      </c>
      <c r="F72" t="s">
        <v>7694</v>
      </c>
      <c r="G72" t="s">
        <v>7695</v>
      </c>
      <c r="H72" s="432">
        <f>Outsourcing!M27</f>
        <v>0</v>
      </c>
      <c r="I72" t="str">
        <f>Outsourcing!$U$18</f>
        <v>G</v>
      </c>
    </row>
    <row r="73" spans="1:9"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7570</v>
      </c>
      <c r="F73" t="s">
        <v>7696</v>
      </c>
      <c r="G73" t="s">
        <v>7697</v>
      </c>
      <c r="H73" s="432">
        <f>Outsourcing!M28</f>
        <v>0</v>
      </c>
      <c r="I73" t="str">
        <f>Outsourcing!$U$18</f>
        <v>G</v>
      </c>
    </row>
    <row r="74" spans="1:9"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7570</v>
      </c>
      <c r="F74" t="s">
        <v>7698</v>
      </c>
      <c r="G74" t="s">
        <v>7699</v>
      </c>
      <c r="H74" s="432">
        <f>Outsourcing!M29</f>
        <v>0</v>
      </c>
      <c r="I74" t="str">
        <f>Outsourcing!$U$18</f>
        <v>G</v>
      </c>
    </row>
    <row r="75" spans="1:9"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7570</v>
      </c>
      <c r="F75" t="s">
        <v>7700</v>
      </c>
      <c r="G75" t="s">
        <v>7701</v>
      </c>
      <c r="H75" s="432">
        <f>Outsourcing!M30</f>
        <v>0</v>
      </c>
      <c r="I75" t="str">
        <f>Outsourcing!$U$18</f>
        <v>G</v>
      </c>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7570</v>
      </c>
      <c r="F76" t="s">
        <v>7702</v>
      </c>
      <c r="G76" t="s">
        <v>7703</v>
      </c>
      <c r="H76" s="432">
        <f>Outsourcing!M31</f>
        <v>0</v>
      </c>
      <c r="I76" t="str">
        <f>Outsourcing!$U$18</f>
        <v>G</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7570</v>
      </c>
      <c r="F77" t="s">
        <v>7704</v>
      </c>
      <c r="G77" t="s">
        <v>7705</v>
      </c>
      <c r="H77" s="432">
        <f>Outsourcing!M32</f>
        <v>0</v>
      </c>
      <c r="I77" t="str">
        <f>Outsourcing!$U$18</f>
        <v>G</v>
      </c>
    </row>
    <row r="78" spans="1:9"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7570</v>
      </c>
      <c r="F78" t="s">
        <v>7706</v>
      </c>
      <c r="G78" t="s">
        <v>7707</v>
      </c>
      <c r="H78" s="432">
        <f>Outsourcing!M33</f>
        <v>0</v>
      </c>
      <c r="I78" t="str">
        <f>Outsourcing!$U$18</f>
        <v>G</v>
      </c>
    </row>
    <row r="79" spans="1:9"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7570</v>
      </c>
      <c r="F79" t="s">
        <v>7708</v>
      </c>
      <c r="G79" t="s">
        <v>7524</v>
      </c>
      <c r="H79" s="432">
        <f>Outsourcing!O19</f>
        <v>0</v>
      </c>
      <c r="I79" t="str">
        <f>Outsourcing!$U$18</f>
        <v>G</v>
      </c>
    </row>
    <row r="80" spans="1:9"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7570</v>
      </c>
      <c r="F80" t="s">
        <v>7709</v>
      </c>
      <c r="G80" t="s">
        <v>7526</v>
      </c>
      <c r="H80" s="432">
        <f>Outsourcing!O20</f>
        <v>0</v>
      </c>
      <c r="I80" t="str">
        <f>Outsourcing!$U$18</f>
        <v>G</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7570</v>
      </c>
      <c r="F81" t="s">
        <v>7710</v>
      </c>
      <c r="G81" t="s">
        <v>7528</v>
      </c>
      <c r="H81" s="432">
        <f>Outsourcing!O21</f>
        <v>0</v>
      </c>
      <c r="I81" t="str">
        <f>Outsourcing!$U$18</f>
        <v>G</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7570</v>
      </c>
      <c r="F82" t="s">
        <v>7711</v>
      </c>
      <c r="G82" t="s">
        <v>7530</v>
      </c>
      <c r="H82" s="432">
        <f>Outsourcing!O22</f>
        <v>0</v>
      </c>
      <c r="I82" t="str">
        <f>Outsourcing!$U$18</f>
        <v>G</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7570</v>
      </c>
      <c r="F83" t="s">
        <v>7712</v>
      </c>
      <c r="G83" t="s">
        <v>7532</v>
      </c>
      <c r="H83" s="432">
        <f>Outsourcing!O23</f>
        <v>0</v>
      </c>
      <c r="I83" t="str">
        <f>Outsourcing!$U$18</f>
        <v>G</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7570</v>
      </c>
      <c r="F84" t="s">
        <v>7713</v>
      </c>
      <c r="G84" t="s">
        <v>7714</v>
      </c>
      <c r="H84" s="432">
        <f>Outsourcing!O24</f>
        <v>0</v>
      </c>
      <c r="I84" t="str">
        <f>Outsourcing!$U$18</f>
        <v>G</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7570</v>
      </c>
      <c r="F85" t="s">
        <v>7715</v>
      </c>
      <c r="G85" t="s">
        <v>7716</v>
      </c>
      <c r="H85" s="432">
        <f>Outsourcing!O25</f>
        <v>0</v>
      </c>
      <c r="I85" t="str">
        <f>Outsourcing!$U$18</f>
        <v>G</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7570</v>
      </c>
      <c r="F86" t="s">
        <v>7717</v>
      </c>
      <c r="G86" t="s">
        <v>7718</v>
      </c>
      <c r="H86" s="432">
        <f>Outsourcing!O26</f>
        <v>0</v>
      </c>
      <c r="I86" t="str">
        <f>Outsourcing!$U$18</f>
        <v>G</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7570</v>
      </c>
      <c r="F87" t="s">
        <v>7719</v>
      </c>
      <c r="G87" t="s">
        <v>7720</v>
      </c>
      <c r="H87" s="432">
        <f>Outsourcing!O27</f>
        <v>0</v>
      </c>
      <c r="I87" t="str">
        <f>Outsourcing!$U$18</f>
        <v>G</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7570</v>
      </c>
      <c r="F88" t="s">
        <v>7721</v>
      </c>
      <c r="G88" t="s">
        <v>7722</v>
      </c>
      <c r="H88" s="432">
        <f>Outsourcing!O28</f>
        <v>0</v>
      </c>
      <c r="I88" t="str">
        <f>Outsourcing!$U$18</f>
        <v>G</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7570</v>
      </c>
      <c r="F89" t="s">
        <v>7723</v>
      </c>
      <c r="G89" t="s">
        <v>7724</v>
      </c>
      <c r="H89" s="432">
        <f>Outsourcing!O29</f>
        <v>0</v>
      </c>
      <c r="I89" t="str">
        <f>Outsourcing!$U$18</f>
        <v>G</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7570</v>
      </c>
      <c r="F90" t="s">
        <v>7725</v>
      </c>
      <c r="G90" t="s">
        <v>7726</v>
      </c>
      <c r="H90" s="432">
        <f>Outsourcing!O30</f>
        <v>0</v>
      </c>
      <c r="I90" t="str">
        <f>Outsourcing!$U$18</f>
        <v>G</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7570</v>
      </c>
      <c r="F91" t="s">
        <v>7727</v>
      </c>
      <c r="G91" t="s">
        <v>7728</v>
      </c>
      <c r="H91" s="432">
        <f>Outsourcing!O31</f>
        <v>0</v>
      </c>
      <c r="I91" t="str">
        <f>Outsourcing!$U$18</f>
        <v>G</v>
      </c>
    </row>
    <row r="92" spans="1:9"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7570</v>
      </c>
      <c r="F92" t="s">
        <v>7729</v>
      </c>
      <c r="G92" t="s">
        <v>7730</v>
      </c>
      <c r="H92" s="432">
        <f>Outsourcing!O32</f>
        <v>0</v>
      </c>
      <c r="I92" t="str">
        <f>Outsourcing!$U$18</f>
        <v>G</v>
      </c>
    </row>
    <row r="93" spans="1:9"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7570</v>
      </c>
      <c r="F93" t="s">
        <v>7731</v>
      </c>
      <c r="G93" t="s">
        <v>7732</v>
      </c>
      <c r="H93" s="432">
        <f>Outsourcing!O33</f>
        <v>0</v>
      </c>
      <c r="I93" t="str">
        <f>Outsourcing!$U$18</f>
        <v>G</v>
      </c>
    </row>
    <row r="94" spans="1:9"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7570</v>
      </c>
      <c r="F94" t="s">
        <v>7733</v>
      </c>
      <c r="G94" t="s">
        <v>7734</v>
      </c>
      <c r="H94" s="432">
        <f>Outsourcing!Q19</f>
        <v>0</v>
      </c>
      <c r="I94" t="str">
        <f>Outsourcing!$U$18</f>
        <v>G</v>
      </c>
    </row>
    <row r="95" spans="1:9"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7570</v>
      </c>
      <c r="F95" t="s">
        <v>7735</v>
      </c>
      <c r="G95" t="s">
        <v>7736</v>
      </c>
      <c r="H95" s="432">
        <f>Outsourcing!Q20</f>
        <v>0</v>
      </c>
      <c r="I95" t="str">
        <f>Outsourcing!$U$18</f>
        <v>G</v>
      </c>
    </row>
    <row r="96" spans="1:9"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7570</v>
      </c>
      <c r="F96" t="s">
        <v>7737</v>
      </c>
      <c r="G96" t="s">
        <v>7738</v>
      </c>
      <c r="H96" s="432">
        <f>Outsourcing!Q21</f>
        <v>0</v>
      </c>
      <c r="I96" t="str">
        <f>Outsourcing!$U$18</f>
        <v>G</v>
      </c>
    </row>
    <row r="97" spans="1:9"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7570</v>
      </c>
      <c r="F97" t="s">
        <v>7739</v>
      </c>
      <c r="G97" t="s">
        <v>7740</v>
      </c>
      <c r="H97" s="432">
        <f>Outsourcing!Q22</f>
        <v>0</v>
      </c>
      <c r="I97" t="str">
        <f>Outsourcing!$U$18</f>
        <v>G</v>
      </c>
    </row>
    <row r="98" spans="1:9"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7570</v>
      </c>
      <c r="F98" t="s">
        <v>7741</v>
      </c>
      <c r="G98" t="s">
        <v>7742</v>
      </c>
      <c r="H98" s="432">
        <f>Outsourcing!Q23</f>
        <v>0</v>
      </c>
      <c r="I98" t="str">
        <f>Outsourcing!$U$18</f>
        <v>G</v>
      </c>
    </row>
    <row r="99" spans="1:9"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7570</v>
      </c>
      <c r="F99" t="s">
        <v>7743</v>
      </c>
      <c r="G99" t="s">
        <v>7744</v>
      </c>
      <c r="H99" s="432">
        <f>Outsourcing!Q24</f>
        <v>0</v>
      </c>
      <c r="I99" t="str">
        <f>Outsourcing!$U$18</f>
        <v>G</v>
      </c>
    </row>
    <row r="100" spans="1:9"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7570</v>
      </c>
      <c r="F100" t="s">
        <v>7745</v>
      </c>
      <c r="G100" t="s">
        <v>7746</v>
      </c>
      <c r="H100" s="432">
        <f>Outsourcing!Q25</f>
        <v>0</v>
      </c>
      <c r="I100" t="str">
        <f>Outsourcing!$U$18</f>
        <v>G</v>
      </c>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7570</v>
      </c>
      <c r="F101" t="s">
        <v>7747</v>
      </c>
      <c r="G101" t="s">
        <v>7748</v>
      </c>
      <c r="H101" s="432">
        <f>Outsourcing!Q26</f>
        <v>0</v>
      </c>
      <c r="I101" t="str">
        <f>Outsourcing!$U$18</f>
        <v>G</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7570</v>
      </c>
      <c r="F102" t="s">
        <v>7749</v>
      </c>
      <c r="G102" t="s">
        <v>7750</v>
      </c>
      <c r="H102" s="432">
        <f>Outsourcing!Q27</f>
        <v>0</v>
      </c>
      <c r="I102" t="str">
        <f>Outsourcing!$U$18</f>
        <v>G</v>
      </c>
    </row>
    <row r="103" spans="1:9"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7570</v>
      </c>
      <c r="F103" t="s">
        <v>7751</v>
      </c>
      <c r="G103" t="s">
        <v>7752</v>
      </c>
      <c r="H103" s="432">
        <f>Outsourcing!Q28</f>
        <v>0</v>
      </c>
      <c r="I103" t="str">
        <f>Outsourcing!$U$18</f>
        <v>G</v>
      </c>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7570</v>
      </c>
      <c r="F104" t="s">
        <v>7753</v>
      </c>
      <c r="G104" t="s">
        <v>7754</v>
      </c>
      <c r="H104" s="432">
        <f>Outsourcing!Q29</f>
        <v>0</v>
      </c>
      <c r="I104" t="str">
        <f>Outsourcing!$U$18</f>
        <v>G</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7570</v>
      </c>
      <c r="F105" t="s">
        <v>7755</v>
      </c>
      <c r="G105" t="s">
        <v>7756</v>
      </c>
      <c r="H105" s="432">
        <f>Outsourcing!Q30</f>
        <v>0</v>
      </c>
      <c r="I105" t="str">
        <f>Outsourcing!$U$18</f>
        <v>G</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7570</v>
      </c>
      <c r="F106" t="s">
        <v>7757</v>
      </c>
      <c r="G106" t="s">
        <v>7758</v>
      </c>
      <c r="H106" s="432">
        <f>Outsourcing!Q31</f>
        <v>0</v>
      </c>
      <c r="I106" t="str">
        <f>Outsourcing!$U$18</f>
        <v>G</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7570</v>
      </c>
      <c r="F107" t="s">
        <v>7759</v>
      </c>
      <c r="G107" t="s">
        <v>7760</v>
      </c>
      <c r="H107" s="432">
        <f>Outsourcing!Q32</f>
        <v>0</v>
      </c>
      <c r="I107" t="str">
        <f>Outsourcing!$U$18</f>
        <v>G</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7570</v>
      </c>
      <c r="F108" t="s">
        <v>7761</v>
      </c>
      <c r="G108" t="s">
        <v>7762</v>
      </c>
      <c r="H108" s="432">
        <f>Outsourcing!Q33</f>
        <v>0</v>
      </c>
      <c r="I108" t="str">
        <f>Outsourcing!$U$18</f>
        <v>G</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7570</v>
      </c>
      <c r="F109" t="s">
        <v>7763</v>
      </c>
      <c r="G109" t="s">
        <v>7764</v>
      </c>
      <c r="H109" s="432">
        <f>Outsourcing!S19</f>
        <v>0</v>
      </c>
      <c r="I109" t="str">
        <f>Outsourcing!$U$18</f>
        <v>G</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7570</v>
      </c>
      <c r="F110" t="s">
        <v>7765</v>
      </c>
      <c r="G110" t="s">
        <v>7766</v>
      </c>
      <c r="H110" s="432">
        <f>Outsourcing!S20</f>
        <v>0</v>
      </c>
      <c r="I110" t="str">
        <f>Outsourcing!$U$18</f>
        <v>G</v>
      </c>
    </row>
    <row r="111" spans="1:9"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7570</v>
      </c>
      <c r="F111" t="s">
        <v>7767</v>
      </c>
      <c r="G111" t="s">
        <v>7768</v>
      </c>
      <c r="H111" s="432">
        <f>Outsourcing!S21</f>
        <v>0</v>
      </c>
      <c r="I111" t="str">
        <f>Outsourcing!$U$18</f>
        <v>G</v>
      </c>
    </row>
    <row r="112" spans="1:9"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7570</v>
      </c>
      <c r="F112" t="s">
        <v>7769</v>
      </c>
      <c r="G112" t="s">
        <v>7770</v>
      </c>
      <c r="H112" s="432">
        <f>Outsourcing!S22</f>
        <v>0</v>
      </c>
      <c r="I112" t="str">
        <f>Outsourcing!$U$18</f>
        <v>G</v>
      </c>
    </row>
    <row r="113" spans="1:9"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7570</v>
      </c>
      <c r="F113" t="s">
        <v>7771</v>
      </c>
      <c r="G113" t="s">
        <v>7772</v>
      </c>
      <c r="H113" s="432">
        <f>Outsourcing!S23</f>
        <v>0</v>
      </c>
      <c r="I113" t="str">
        <f>Outsourcing!$U$18</f>
        <v>G</v>
      </c>
    </row>
    <row r="114" spans="1:9"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7570</v>
      </c>
      <c r="F114" t="s">
        <v>7773</v>
      </c>
      <c r="G114" t="s">
        <v>7774</v>
      </c>
      <c r="H114" s="432">
        <f>Outsourcing!S24</f>
        <v>0</v>
      </c>
      <c r="I114" t="str">
        <f>Outsourcing!$U$18</f>
        <v>G</v>
      </c>
    </row>
    <row r="115" spans="1:9"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7570</v>
      </c>
      <c r="F115" t="s">
        <v>7775</v>
      </c>
      <c r="G115" t="s">
        <v>7776</v>
      </c>
      <c r="H115" s="432">
        <f>Outsourcing!S25</f>
        <v>0</v>
      </c>
      <c r="I115" t="str">
        <f>Outsourcing!$U$18</f>
        <v>G</v>
      </c>
    </row>
    <row r="116" spans="1:9"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7570</v>
      </c>
      <c r="F116" t="s">
        <v>7777</v>
      </c>
      <c r="G116" t="s">
        <v>7778</v>
      </c>
      <c r="H116" s="432">
        <f>Outsourcing!S26</f>
        <v>0</v>
      </c>
      <c r="I116" t="str">
        <f>Outsourcing!$U$18</f>
        <v>G</v>
      </c>
    </row>
    <row r="117" spans="1:9"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7570</v>
      </c>
      <c r="F117" t="s">
        <v>7779</v>
      </c>
      <c r="G117" t="s">
        <v>7780</v>
      </c>
      <c r="H117" s="432">
        <f>Outsourcing!S27</f>
        <v>0</v>
      </c>
      <c r="I117" t="str">
        <f>Outsourcing!$U$18</f>
        <v>G</v>
      </c>
    </row>
    <row r="118" spans="1:9"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7570</v>
      </c>
      <c r="F118" t="s">
        <v>7781</v>
      </c>
      <c r="G118" t="s">
        <v>7782</v>
      </c>
      <c r="H118" s="432">
        <f>Outsourcing!S28</f>
        <v>0</v>
      </c>
      <c r="I118" t="str">
        <f>Outsourcing!$U$18</f>
        <v>G</v>
      </c>
    </row>
    <row r="119" spans="1:9"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7570</v>
      </c>
      <c r="F119" t="s">
        <v>7783</v>
      </c>
      <c r="G119" t="s">
        <v>7784</v>
      </c>
      <c r="H119" s="432">
        <f>Outsourcing!S29</f>
        <v>0</v>
      </c>
      <c r="I119" t="str">
        <f>Outsourcing!$U$18</f>
        <v>G</v>
      </c>
    </row>
    <row r="120" spans="1:9"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7570</v>
      </c>
      <c r="F120" t="s">
        <v>7785</v>
      </c>
      <c r="G120" t="s">
        <v>7786</v>
      </c>
      <c r="H120" s="432">
        <f>Outsourcing!S30</f>
        <v>0</v>
      </c>
      <c r="I120" t="str">
        <f>Outsourcing!$U$18</f>
        <v>G</v>
      </c>
    </row>
    <row r="121" spans="1:9"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7570</v>
      </c>
      <c r="F121" t="s">
        <v>7787</v>
      </c>
      <c r="G121" t="s">
        <v>7788</v>
      </c>
      <c r="H121" s="432">
        <f>Outsourcing!S31</f>
        <v>0</v>
      </c>
      <c r="I121" t="str">
        <f>Outsourcing!$U$18</f>
        <v>G</v>
      </c>
    </row>
    <row r="122" spans="1:9"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7570</v>
      </c>
      <c r="F122" t="s">
        <v>7789</v>
      </c>
      <c r="G122" t="s">
        <v>7790</v>
      </c>
      <c r="H122" s="432">
        <f>Outsourcing!S32</f>
        <v>0</v>
      </c>
      <c r="I122" t="str">
        <f>Outsourcing!$U$18</f>
        <v>G</v>
      </c>
    </row>
    <row r="123" spans="1:9"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7570</v>
      </c>
      <c r="F123" t="s">
        <v>7791</v>
      </c>
      <c r="G123" t="s">
        <v>7792</v>
      </c>
      <c r="H123" s="432">
        <f>Outsourcing!S33</f>
        <v>0</v>
      </c>
      <c r="I123" t="str">
        <f>Outsourcing!$U$18</f>
        <v>G</v>
      </c>
    </row>
    <row r="124" spans="1:9"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7570</v>
      </c>
      <c r="F124" t="s">
        <v>7568</v>
      </c>
      <c r="G124" t="s">
        <v>7793</v>
      </c>
      <c r="H124" s="432">
        <f>Outsourcing!E37</f>
        <v>0</v>
      </c>
      <c r="I124" t="str">
        <f>Outsourcing!U35</f>
        <v>G</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3965-5BB2-43D2-A133-CF52B32B1623}">
  <sheetPr codeName="Sheet27">
    <tabColor rgb="FFEDD9C4"/>
  </sheetPr>
  <dimension ref="A1:L122"/>
  <sheetViews>
    <sheetView zoomScale="70" zoomScaleNormal="70" workbookViewId="0"/>
  </sheetViews>
  <sheetFormatPr defaultColWidth="0" defaultRowHeight="14.5" zeroHeight="1" x14ac:dyDescent="0.35"/>
  <cols>
    <col min="1" max="1" width="1.54296875" style="253" customWidth="1"/>
    <col min="2" max="2" width="10.7265625" style="253" customWidth="1"/>
    <col min="3" max="3" width="6.453125" style="253" customWidth="1"/>
    <col min="4" max="4" width="34.26953125" style="253" customWidth="1"/>
    <col min="5" max="5" width="21.1796875" style="253" customWidth="1"/>
    <col min="6" max="9" width="17.54296875" style="253" customWidth="1"/>
    <col min="10" max="10" width="28.453125" style="253" customWidth="1"/>
    <col min="11" max="12" width="1.453125" style="253" customWidth="1"/>
    <col min="13" max="16384" width="0" style="253" hidden="1"/>
  </cols>
  <sheetData>
    <row r="1" spans="1:12" ht="7.4" customHeight="1" x14ac:dyDescent="0.35">
      <c r="A1" s="8"/>
      <c r="B1" s="116"/>
      <c r="C1" s="116"/>
      <c r="D1" s="54"/>
      <c r="E1" s="54"/>
      <c r="F1" s="54"/>
      <c r="G1" s="54"/>
      <c r="H1" s="54"/>
      <c r="I1" s="54"/>
      <c r="J1" s="54"/>
      <c r="K1" s="54"/>
      <c r="L1" s="5"/>
    </row>
    <row r="2" spans="1:12" ht="14.5" customHeight="1" x14ac:dyDescent="0.35">
      <c r="A2" s="8"/>
      <c r="B2" s="467" t="e" vm="4">
        <v>#VALUE!</v>
      </c>
      <c r="C2" s="467"/>
      <c r="D2" s="501" t="s">
        <v>7794</v>
      </c>
      <c r="E2" s="501"/>
      <c r="F2" s="501"/>
      <c r="G2" s="501"/>
      <c r="H2" s="501"/>
      <c r="I2" s="501"/>
      <c r="J2" s="55"/>
      <c r="K2" s="55"/>
      <c r="L2" s="5"/>
    </row>
    <row r="3" spans="1:12" ht="15.65" customHeight="1" x14ac:dyDescent="0.35">
      <c r="A3" s="54"/>
      <c r="B3" s="467"/>
      <c r="C3" s="467"/>
      <c r="D3" s="501"/>
      <c r="E3" s="501"/>
      <c r="F3" s="501"/>
      <c r="G3" s="501"/>
      <c r="H3" s="501"/>
      <c r="I3" s="501"/>
      <c r="J3" s="55"/>
      <c r="K3" s="55"/>
      <c r="L3" s="5"/>
    </row>
    <row r="4" spans="1:12" ht="15.5" x14ac:dyDescent="0.35">
      <c r="A4" s="54"/>
      <c r="B4" s="116"/>
      <c r="C4" s="116"/>
      <c r="D4" s="54"/>
      <c r="E4" s="54"/>
      <c r="F4" s="54"/>
      <c r="G4" s="54"/>
      <c r="H4" s="54"/>
      <c r="I4" s="54"/>
      <c r="J4" s="148" t="str">
        <f>CoverSheet!G7</f>
        <v>v:25-03-c</v>
      </c>
      <c r="K4" s="56"/>
      <c r="L4" s="5"/>
    </row>
    <row r="5" spans="1:12" ht="7.4" customHeight="1" x14ac:dyDescent="0.35">
      <c r="A5" s="6"/>
      <c r="B5" s="122"/>
      <c r="C5" s="122"/>
      <c r="D5" s="6"/>
      <c r="E5" s="6"/>
      <c r="F5" s="6"/>
      <c r="G5" s="6"/>
      <c r="H5" s="6"/>
      <c r="I5" s="6"/>
      <c r="J5" s="6"/>
      <c r="K5" s="6"/>
      <c r="L5" s="5"/>
    </row>
    <row r="6" spans="1:12" x14ac:dyDescent="0.35">
      <c r="A6" s="6"/>
      <c r="B6" s="122"/>
      <c r="C6" s="122"/>
      <c r="D6" s="57" t="s">
        <v>42</v>
      </c>
      <c r="E6" s="58">
        <f>CoverSheet!$C$11</f>
        <v>0</v>
      </c>
      <c r="F6" s="6"/>
      <c r="G6" s="6"/>
      <c r="H6" s="6"/>
      <c r="I6" s="6"/>
      <c r="J6" s="6"/>
      <c r="K6" s="6"/>
      <c r="L6" s="5"/>
    </row>
    <row r="7" spans="1:12" x14ac:dyDescent="0.35">
      <c r="A7" s="6"/>
      <c r="B7" s="122"/>
      <c r="C7" s="122"/>
      <c r="D7" s="57" t="s">
        <v>47</v>
      </c>
      <c r="E7" s="58" t="str">
        <f>IF(OR(CoverSheet!$G$26=0,CoverSheet!$G$27=0),"",(TEXT(CoverSheet!$G$26,"DD/MM/YYYY")&amp;" - "&amp;(TEXT(CoverSheet!$G$27,"dd/mm/yyyy"))))</f>
        <v xml:space="preserve"> - </v>
      </c>
      <c r="F7" s="6"/>
      <c r="G7" s="488" t="s">
        <v>290</v>
      </c>
      <c r="H7" s="488"/>
      <c r="I7" s="59" t="str">
        <f>CoverSheet!C29</f>
        <v/>
      </c>
      <c r="K7" s="6"/>
      <c r="L7" s="5"/>
    </row>
    <row r="8" spans="1:12" ht="7.4" customHeight="1" thickBot="1" x14ac:dyDescent="0.4">
      <c r="A8" s="61"/>
      <c r="B8" s="133"/>
      <c r="C8" s="133"/>
      <c r="D8" s="61"/>
      <c r="E8" s="61"/>
      <c r="F8" s="61"/>
      <c r="G8" s="61"/>
      <c r="H8" s="61"/>
      <c r="I8" s="61"/>
      <c r="J8" s="61"/>
      <c r="K8" s="61"/>
      <c r="L8" s="5"/>
    </row>
    <row r="9" spans="1:12" s="6" customFormat="1" ht="7.4" customHeight="1" thickTop="1" x14ac:dyDescent="0.35">
      <c r="K9" s="31"/>
      <c r="L9" s="5"/>
    </row>
    <row r="10" spans="1:12" s="6" customFormat="1" x14ac:dyDescent="0.35">
      <c r="C10" s="10" t="s">
        <v>7795</v>
      </c>
      <c r="L10" s="5"/>
    </row>
    <row r="11" spans="1:12" s="6" customFormat="1" ht="7.4" customHeight="1" x14ac:dyDescent="0.35">
      <c r="C11" s="10"/>
      <c r="L11" s="5"/>
    </row>
    <row r="12" spans="1:12" s="6" customFormat="1" x14ac:dyDescent="0.35">
      <c r="B12" s="6" t="s">
        <v>7796</v>
      </c>
      <c r="C12" s="18"/>
      <c r="F12" s="10" t="s">
        <v>7797</v>
      </c>
      <c r="G12" s="10" t="s">
        <v>7798</v>
      </c>
      <c r="H12" s="10" t="s">
        <v>7799</v>
      </c>
      <c r="I12" s="10" t="s">
        <v>301</v>
      </c>
      <c r="L12" s="5"/>
    </row>
    <row r="13" spans="1:12" s="6" customFormat="1" x14ac:dyDescent="0.35">
      <c r="E13" s="57" t="s">
        <v>7800</v>
      </c>
      <c r="F13" s="143"/>
      <c r="G13" s="143"/>
      <c r="H13" s="144"/>
      <c r="I13" s="145">
        <f>SUM(F13:H13)</f>
        <v>0</v>
      </c>
      <c r="K13" s="6" t="str">
        <f>IF(OR(COUNTA(F13:H14)=0,AND(I15=0,'Income Statement'!$I$33&gt;0)),"R","G")</f>
        <v>R</v>
      </c>
      <c r="L13" s="5"/>
    </row>
    <row r="14" spans="1:12" s="6" customFormat="1" x14ac:dyDescent="0.35">
      <c r="E14" s="57" t="s">
        <v>7801</v>
      </c>
      <c r="F14" s="143"/>
      <c r="G14" s="143"/>
      <c r="H14" s="144"/>
      <c r="I14" s="145">
        <f>SUM(F14:H14)</f>
        <v>0</v>
      </c>
      <c r="L14" s="5"/>
    </row>
    <row r="15" spans="1:12" s="6" customFormat="1" ht="15" thickBot="1" x14ac:dyDescent="0.4">
      <c r="E15" s="57" t="s">
        <v>301</v>
      </c>
      <c r="F15" s="146">
        <f>SUM(F13:F14)</f>
        <v>0</v>
      </c>
      <c r="G15" s="146">
        <f>SUM(G13:G14)</f>
        <v>0</v>
      </c>
      <c r="H15" s="146">
        <f>SUM(H13:H14)</f>
        <v>0</v>
      </c>
      <c r="I15" s="146">
        <f>SUM(I13:I14)</f>
        <v>0</v>
      </c>
      <c r="L15" s="5"/>
    </row>
    <row r="16" spans="1:12" s="6" customFormat="1" ht="7.4" customHeight="1" thickTop="1" x14ac:dyDescent="0.35">
      <c r="L16" s="5"/>
    </row>
    <row r="17" spans="1:12" s="6" customFormat="1" x14ac:dyDescent="0.35">
      <c r="C17" s="10" t="s">
        <v>7802</v>
      </c>
      <c r="L17" s="5"/>
    </row>
    <row r="18" spans="1:12" s="6" customFormat="1" ht="7.4" customHeight="1" x14ac:dyDescent="0.35">
      <c r="C18" s="10"/>
      <c r="L18" s="5"/>
    </row>
    <row r="19" spans="1:12" s="6" customFormat="1" x14ac:dyDescent="0.35">
      <c r="B19" s="6" t="s">
        <v>7803</v>
      </c>
      <c r="C19" s="18" t="s">
        <v>7804</v>
      </c>
      <c r="L19" s="5"/>
    </row>
    <row r="20" spans="1:12" s="6" customFormat="1" x14ac:dyDescent="0.35">
      <c r="F20" s="10" t="s">
        <v>298</v>
      </c>
      <c r="G20" s="10" t="s">
        <v>7805</v>
      </c>
      <c r="H20" s="10" t="s">
        <v>300</v>
      </c>
      <c r="I20" s="10" t="s">
        <v>301</v>
      </c>
      <c r="L20" s="5"/>
    </row>
    <row r="21" spans="1:12" s="6" customFormat="1" x14ac:dyDescent="0.35">
      <c r="E21" s="57" t="s">
        <v>7800</v>
      </c>
      <c r="F21" s="143"/>
      <c r="G21" s="143"/>
      <c r="H21" s="144"/>
      <c r="I21" s="145">
        <f>SUM(F21:H21)</f>
        <v>0</v>
      </c>
      <c r="J21" s="588" t="s">
        <v>7806</v>
      </c>
      <c r="K21" s="6" t="str">
        <f>IF(I23&lt;&gt;F15,"R",IF(OR(I21&lt;&gt;F13,I22&lt;&gt;F14),"Y","G"))</f>
        <v>G</v>
      </c>
      <c r="L21" s="5"/>
    </row>
    <row r="22" spans="1:12" s="6" customFormat="1" x14ac:dyDescent="0.35">
      <c r="E22" s="57" t="s">
        <v>7801</v>
      </c>
      <c r="F22" s="143"/>
      <c r="G22" s="143"/>
      <c r="H22" s="144"/>
      <c r="I22" s="145">
        <f>SUM(F22:H22)</f>
        <v>0</v>
      </c>
      <c r="J22" s="588"/>
      <c r="L22" s="5"/>
    </row>
    <row r="23" spans="1:12" s="6" customFormat="1" ht="15" thickBot="1" x14ac:dyDescent="0.4">
      <c r="E23" s="57" t="s">
        <v>301</v>
      </c>
      <c r="F23" s="146">
        <f>SUM(F21:F22)</f>
        <v>0</v>
      </c>
      <c r="G23" s="146">
        <f>SUM(G21:G22)</f>
        <v>0</v>
      </c>
      <c r="H23" s="146">
        <f>SUM(H21:H22)</f>
        <v>0</v>
      </c>
      <c r="I23" s="146">
        <f>SUM(I21:I22)</f>
        <v>0</v>
      </c>
      <c r="L23" s="5"/>
    </row>
    <row r="24" spans="1:12" s="6" customFormat="1" ht="6.75" customHeight="1" thickTop="1" x14ac:dyDescent="0.35">
      <c r="L24" s="5"/>
    </row>
    <row r="25" spans="1:12" s="6" customFormat="1" x14ac:dyDescent="0.35">
      <c r="C25" s="325" t="s">
        <v>7807</v>
      </c>
      <c r="D25" s="249"/>
      <c r="E25" s="249"/>
      <c r="F25" s="249"/>
      <c r="G25" s="249"/>
      <c r="H25" s="249"/>
      <c r="L25" s="5"/>
    </row>
    <row r="26" spans="1:12" s="6" customFormat="1" ht="14.25" customHeight="1" x14ac:dyDescent="0.35">
      <c r="C26" s="325" t="s">
        <v>7808</v>
      </c>
      <c r="D26" s="249"/>
      <c r="E26" s="249"/>
      <c r="F26" s="249"/>
      <c r="G26" s="249"/>
      <c r="H26" s="249"/>
      <c r="L26" s="5"/>
    </row>
    <row r="27" spans="1:12" s="6" customFormat="1" ht="14.25" customHeight="1" x14ac:dyDescent="0.35">
      <c r="C27" s="587" t="s">
        <v>7809</v>
      </c>
      <c r="D27" s="587"/>
      <c r="E27" s="587"/>
      <c r="F27" s="587"/>
      <c r="G27" s="587"/>
      <c r="H27" s="587"/>
      <c r="I27" s="587"/>
      <c r="L27" s="5"/>
    </row>
    <row r="28" spans="1:12" s="6" customFormat="1" ht="45" customHeight="1" x14ac:dyDescent="0.35">
      <c r="C28" s="587" t="s">
        <v>7810</v>
      </c>
      <c r="D28" s="587"/>
      <c r="E28" s="587"/>
      <c r="F28" s="587"/>
      <c r="G28" s="587"/>
      <c r="H28" s="587"/>
      <c r="I28" s="587"/>
      <c r="L28" s="5"/>
    </row>
    <row r="29" spans="1:12" s="6" customFormat="1" ht="55.5" customHeight="1" x14ac:dyDescent="0.35">
      <c r="C29" s="587" t="s">
        <v>7811</v>
      </c>
      <c r="D29" s="587"/>
      <c r="E29" s="587"/>
      <c r="F29" s="587"/>
      <c r="G29" s="587"/>
      <c r="H29" s="587"/>
      <c r="I29" s="587"/>
      <c r="L29" s="5"/>
    </row>
    <row r="30" spans="1:12" s="6" customFormat="1" ht="7.4" customHeight="1" x14ac:dyDescent="0.35">
      <c r="L30" s="5"/>
    </row>
    <row r="31" spans="1:12" s="6" customFormat="1" ht="7.4" customHeight="1" x14ac:dyDescent="0.35">
      <c r="A31" s="147"/>
      <c r="B31" s="147"/>
      <c r="C31" s="147"/>
      <c r="D31" s="147"/>
      <c r="E31" s="147"/>
      <c r="F31" s="147"/>
      <c r="G31" s="147"/>
      <c r="H31" s="147"/>
      <c r="I31" s="147"/>
      <c r="J31" s="147"/>
      <c r="K31" s="147"/>
      <c r="L31" s="149"/>
    </row>
    <row r="32" spans="1:12" s="6" customFormat="1" ht="7.4" customHeight="1" x14ac:dyDescent="0.35">
      <c r="L32" s="5"/>
    </row>
    <row r="33" spans="1:12" s="6" customFormat="1" x14ac:dyDescent="0.35">
      <c r="C33" s="10" t="s">
        <v>7812</v>
      </c>
      <c r="L33" s="5"/>
    </row>
    <row r="34" spans="1:12" s="6" customFormat="1" ht="7.4" customHeight="1" x14ac:dyDescent="0.35">
      <c r="L34" s="5"/>
    </row>
    <row r="35" spans="1:12" s="6" customFormat="1" x14ac:dyDescent="0.35">
      <c r="B35" s="6" t="s">
        <v>7813</v>
      </c>
      <c r="C35" s="6" t="s">
        <v>7814</v>
      </c>
      <c r="J35" s="143"/>
      <c r="K35" s="6" t="str">
        <f>IF(ISBLANK(J35),"R",IF(J35=0,"Y","G"))</f>
        <v>R</v>
      </c>
      <c r="L35" s="5"/>
    </row>
    <row r="36" spans="1:12" s="6" customFormat="1" ht="7.4" customHeight="1" x14ac:dyDescent="0.35">
      <c r="L36" s="5"/>
    </row>
    <row r="37" spans="1:12" s="6" customFormat="1" x14ac:dyDescent="0.35">
      <c r="B37" s="6" t="s">
        <v>7815</v>
      </c>
      <c r="C37" s="6" t="s">
        <v>7816</v>
      </c>
      <c r="K37" s="6" t="str">
        <f>IF(AND(J35&gt;1,ISBLANK(C39)),"R",IF(AND(J35&lt;2,NOT(ISBLANK(C39))),"Y","G"))</f>
        <v>G</v>
      </c>
      <c r="L37" s="5"/>
    </row>
    <row r="38" spans="1:12" s="6" customFormat="1" ht="7.4" customHeight="1" x14ac:dyDescent="0.35">
      <c r="L38" s="5"/>
    </row>
    <row r="39" spans="1:12" s="6" customFormat="1" x14ac:dyDescent="0.35">
      <c r="C39" s="519"/>
      <c r="D39" s="520"/>
      <c r="E39" s="520"/>
      <c r="F39" s="520"/>
      <c r="G39" s="520"/>
      <c r="H39" s="520"/>
      <c r="I39" s="520"/>
      <c r="J39" s="521"/>
      <c r="L39" s="5"/>
    </row>
    <row r="40" spans="1:12" s="6" customFormat="1" x14ac:dyDescent="0.35">
      <c r="C40" s="522"/>
      <c r="D40" s="523"/>
      <c r="E40" s="523"/>
      <c r="F40" s="523"/>
      <c r="G40" s="523"/>
      <c r="H40" s="523"/>
      <c r="I40" s="523"/>
      <c r="J40" s="524"/>
      <c r="L40" s="5"/>
    </row>
    <row r="41" spans="1:12" s="6" customFormat="1" x14ac:dyDescent="0.35">
      <c r="C41" s="525"/>
      <c r="D41" s="526"/>
      <c r="E41" s="526"/>
      <c r="F41" s="526"/>
      <c r="G41" s="526"/>
      <c r="H41" s="526"/>
      <c r="I41" s="526"/>
      <c r="J41" s="527"/>
      <c r="L41" s="5"/>
    </row>
    <row r="42" spans="1:12" s="6" customFormat="1" ht="7.4" customHeight="1" x14ac:dyDescent="0.35">
      <c r="L42" s="5"/>
    </row>
    <row r="43" spans="1:12" s="6" customFormat="1" x14ac:dyDescent="0.35">
      <c r="B43" s="6" t="s">
        <v>7817</v>
      </c>
      <c r="C43" s="6" t="s">
        <v>7818</v>
      </c>
      <c r="J43" s="143"/>
      <c r="K43" s="6" t="str">
        <f>IF(AND(J35&gt;1,ISBLANK(J43)),"R",IF(OR(AND(J35=1,NOT(ISBLANK(J43))),AND(J35&gt;1,NOT(J43&gt;=I15)),AND(J35&gt;1,J44&gt;0,NOT(J43&gt;I15)),J43&gt;(I15*J35)),"Y","G"))</f>
        <v>G</v>
      </c>
      <c r="L43" s="5"/>
    </row>
    <row r="44" spans="1:12" s="6" customFormat="1" x14ac:dyDescent="0.35">
      <c r="B44" s="6" t="s">
        <v>7819</v>
      </c>
      <c r="C44" s="6" t="s">
        <v>7820</v>
      </c>
      <c r="J44" s="143"/>
      <c r="K44" s="6" t="str">
        <f>IF(AND(J35&gt;1,ISBLANK(J44)),"R",IF(OR(J44&gt;I15,AND(J35&lt;2,NOT(ISBLANK(J44)))),"Y","G"))</f>
        <v>G</v>
      </c>
      <c r="L44" s="5"/>
    </row>
    <row r="45" spans="1:12" s="6" customFormat="1" ht="7.4" customHeight="1" x14ac:dyDescent="0.35">
      <c r="L45" s="5"/>
    </row>
    <row r="46" spans="1:12" s="6" customFormat="1" x14ac:dyDescent="0.35">
      <c r="B46" s="6" t="s">
        <v>7821</v>
      </c>
      <c r="C46" s="6" t="s">
        <v>7822</v>
      </c>
      <c r="J46" s="143"/>
      <c r="K46" s="6" t="str">
        <f>IF(AND(J35&gt;1,ISBLANK(J46)),"R",IF(OR(AND(J35&lt;2,NOT(ISBLANK(J46))),AND(J35&gt;1,G15&gt;0,J46&lt;G15),AND(G15=0,J46&lt;&gt;0)),"Y","G"))</f>
        <v>G</v>
      </c>
      <c r="L46" s="5"/>
    </row>
    <row r="47" spans="1:12" s="6" customFormat="1" ht="7.4" customHeight="1" x14ac:dyDescent="0.35">
      <c r="L47" s="5"/>
    </row>
    <row r="48" spans="1:12" s="6" customFormat="1" ht="7.4" customHeight="1" x14ac:dyDescent="0.35">
      <c r="A48" s="147"/>
      <c r="B48" s="147"/>
      <c r="C48" s="147"/>
      <c r="D48" s="147"/>
      <c r="E48" s="147"/>
      <c r="F48" s="147"/>
      <c r="G48" s="147"/>
      <c r="H48" s="147"/>
      <c r="I48" s="147"/>
      <c r="J48" s="147"/>
      <c r="K48" s="147"/>
      <c r="L48" s="149"/>
    </row>
    <row r="49" spans="1:12" s="6" customFormat="1" ht="7.4" customHeight="1" x14ac:dyDescent="0.35">
      <c r="L49" s="5"/>
    </row>
    <row r="50" spans="1:12" s="6" customFormat="1" x14ac:dyDescent="0.35">
      <c r="C50" s="10" t="s">
        <v>7823</v>
      </c>
      <c r="L50" s="5"/>
    </row>
    <row r="51" spans="1:12" s="6" customFormat="1" x14ac:dyDescent="0.35">
      <c r="F51" s="10" t="s">
        <v>298</v>
      </c>
      <c r="G51" s="10" t="s">
        <v>7805</v>
      </c>
      <c r="H51" s="10" t="s">
        <v>300</v>
      </c>
      <c r="I51" s="10" t="s">
        <v>301</v>
      </c>
      <c r="L51" s="5"/>
    </row>
    <row r="52" spans="1:12" s="6" customFormat="1" x14ac:dyDescent="0.35">
      <c r="B52" s="6" t="s">
        <v>7824</v>
      </c>
      <c r="C52" s="6" t="s">
        <v>7825</v>
      </c>
      <c r="F52" s="145">
        <f>SUM(F53:F56)</f>
        <v>0</v>
      </c>
      <c r="G52" s="145">
        <f>SUM(G53:G56)</f>
        <v>0</v>
      </c>
      <c r="H52" s="145">
        <f>SUM(H53:H56)</f>
        <v>0</v>
      </c>
      <c r="I52" s="145">
        <f>SUM(I53:I56)</f>
        <v>0</v>
      </c>
      <c r="K52" s="6" t="str">
        <f>IF(AND(I13&gt;0,COUNTA(F53:H56)=0),"R",IF(I52&lt;&gt;I13,"Y","G"))</f>
        <v>G</v>
      </c>
      <c r="L52" s="5"/>
    </row>
    <row r="53" spans="1:12" s="6" customFormat="1" x14ac:dyDescent="0.35">
      <c r="C53" s="58" t="s">
        <v>7826</v>
      </c>
      <c r="F53" s="143"/>
      <c r="G53" s="143"/>
      <c r="H53" s="144"/>
      <c r="I53" s="145">
        <f>SUM(F53:H53)</f>
        <v>0</v>
      </c>
      <c r="L53" s="5"/>
    </row>
    <row r="54" spans="1:12" s="6" customFormat="1" x14ac:dyDescent="0.35">
      <c r="C54" s="58" t="s">
        <v>7827</v>
      </c>
      <c r="F54" s="143"/>
      <c r="G54" s="143"/>
      <c r="H54" s="144"/>
      <c r="I54" s="145">
        <f>SUM(F54:H54)</f>
        <v>0</v>
      </c>
      <c r="L54" s="5"/>
    </row>
    <row r="55" spans="1:12" s="6" customFormat="1" x14ac:dyDescent="0.35">
      <c r="C55" s="58" t="s">
        <v>7828</v>
      </c>
      <c r="F55" s="143"/>
      <c r="G55" s="143"/>
      <c r="H55" s="144"/>
      <c r="I55" s="145">
        <f>SUM(F55:H55)</f>
        <v>0</v>
      </c>
      <c r="L55" s="5"/>
    </row>
    <row r="56" spans="1:12" s="6" customFormat="1" x14ac:dyDescent="0.35">
      <c r="C56" s="58" t="s">
        <v>7829</v>
      </c>
      <c r="F56" s="143"/>
      <c r="G56" s="143"/>
      <c r="H56" s="144"/>
      <c r="I56" s="145">
        <f>SUM(F56:H56)</f>
        <v>0</v>
      </c>
      <c r="L56" s="5"/>
    </row>
    <row r="57" spans="1:12" s="6" customFormat="1" ht="7.4" customHeight="1" x14ac:dyDescent="0.35">
      <c r="L57" s="5"/>
    </row>
    <row r="58" spans="1:12" s="6" customFormat="1" ht="7.4" customHeight="1" x14ac:dyDescent="0.35">
      <c r="A58" s="147"/>
      <c r="B58" s="147"/>
      <c r="C58" s="147"/>
      <c r="D58" s="147"/>
      <c r="E58" s="147"/>
      <c r="F58" s="147"/>
      <c r="G58" s="147"/>
      <c r="H58" s="147"/>
      <c r="I58" s="147"/>
      <c r="J58" s="147"/>
      <c r="K58" s="147"/>
      <c r="L58" s="149"/>
    </row>
    <row r="59" spans="1:12" s="6" customFormat="1" ht="7.4" customHeight="1" x14ac:dyDescent="0.35">
      <c r="L59" s="5"/>
    </row>
    <row r="60" spans="1:12" s="6" customFormat="1" x14ac:dyDescent="0.35">
      <c r="C60" s="10" t="s">
        <v>7830</v>
      </c>
      <c r="L60" s="5"/>
    </row>
    <row r="61" spans="1:12" s="6" customFormat="1" ht="7.4" customHeight="1" x14ac:dyDescent="0.35">
      <c r="L61" s="5"/>
    </row>
    <row r="62" spans="1:12" s="6" customFormat="1" ht="14.5" customHeight="1" x14ac:dyDescent="0.35">
      <c r="B62" s="6" t="s">
        <v>7831</v>
      </c>
      <c r="C62" s="6" t="s">
        <v>7832</v>
      </c>
      <c r="J62" s="143"/>
      <c r="K62" s="6" t="str">
        <f>IF(ISBLANK(J62),"R","G")</f>
        <v>R</v>
      </c>
      <c r="L62" s="5"/>
    </row>
    <row r="63" spans="1:12" s="6" customFormat="1" ht="7.4" customHeight="1" x14ac:dyDescent="0.35">
      <c r="L63" s="5"/>
    </row>
    <row r="64" spans="1:12" s="6" customFormat="1" ht="14.5" customHeight="1" x14ac:dyDescent="0.35">
      <c r="B64" s="6" t="s">
        <v>7833</v>
      </c>
      <c r="C64" s="6" t="s">
        <v>7834</v>
      </c>
      <c r="J64" s="320">
        <f>SUM(J65:J66)</f>
        <v>0</v>
      </c>
      <c r="K64" s="6" t="str">
        <f>IF(OR(ISBLANK(J65),AND(J62="yes",ISBLANK(J66)),J66&lt;COUNTA(F71:F80),AND(I15&gt;0,J64=0)),"R",IF(AND(J62="yes",NOT(J66&gt;0)),"Y","G"))</f>
        <v>R</v>
      </c>
      <c r="L64" s="5"/>
    </row>
    <row r="65" spans="2:12" s="6" customFormat="1" ht="14.5" customHeight="1" x14ac:dyDescent="0.35">
      <c r="C65" s="58" t="s">
        <v>7835</v>
      </c>
      <c r="J65" s="143"/>
      <c r="L65" s="5"/>
    </row>
    <row r="66" spans="2:12" s="6" customFormat="1" ht="14.5" customHeight="1" x14ac:dyDescent="0.35">
      <c r="C66" s="58" t="s">
        <v>7836</v>
      </c>
      <c r="G66" s="589" t="s">
        <v>7837</v>
      </c>
      <c r="H66" s="589"/>
      <c r="I66" s="589"/>
      <c r="J66" s="429"/>
      <c r="L66" s="5"/>
    </row>
    <row r="67" spans="2:12" s="6" customFormat="1" ht="7.4" customHeight="1" x14ac:dyDescent="0.35">
      <c r="L67" s="5"/>
    </row>
    <row r="68" spans="2:12" s="6" customFormat="1" x14ac:dyDescent="0.35">
      <c r="B68" s="6" t="s">
        <v>7838</v>
      </c>
      <c r="C68" s="6" t="s">
        <v>7839</v>
      </c>
      <c r="L68" s="5"/>
    </row>
    <row r="69" spans="2:12" s="6" customFormat="1" ht="7.4" customHeight="1" x14ac:dyDescent="0.35">
      <c r="L69" s="5"/>
    </row>
    <row r="70" spans="2:12" s="6" customFormat="1" x14ac:dyDescent="0.35">
      <c r="D70" s="590" t="s">
        <v>7840</v>
      </c>
      <c r="E70" s="590"/>
      <c r="F70" s="10" t="s">
        <v>5807</v>
      </c>
      <c r="G70" s="10" t="s">
        <v>7841</v>
      </c>
      <c r="H70" s="326" t="s">
        <v>7842</v>
      </c>
      <c r="L70" s="5"/>
    </row>
    <row r="71" spans="2:12" s="6" customFormat="1" x14ac:dyDescent="0.35">
      <c r="E71" s="327" t="s">
        <v>7843</v>
      </c>
      <c r="F71" s="143"/>
      <c r="G71" s="142"/>
      <c r="H71" s="328" t="str">
        <f t="shared" ref="H71:H79" si="0">IF(G71&lt;G72,"R","G")</f>
        <v>G</v>
      </c>
      <c r="I71" s="131" t="str">
        <f>IF(COUNTIF(F71:F80,F71)&gt;1,"R","G")</f>
        <v>G</v>
      </c>
      <c r="K71" s="6" t="str">
        <f>IF(OR(AND(J62="yes",COUNTA(F71:F80)=0),AND(J66&lt;11,COUNTA(F71:F80)&lt;J66),COUNTA(G71:G80)&lt;&gt;COUNTA(F71:F80),AND(J66&gt;9,COUNTA(F71:F80)&lt;&gt;10)),"R",IF(OR(SUM(H81:I81)&gt;0,AND(J62="no",COUNTA(F71:G80)&lt;&gt;0),G81&gt;I15),"Y","G"))</f>
        <v>G</v>
      </c>
      <c r="L71" s="5"/>
    </row>
    <row r="72" spans="2:12" s="6" customFormat="1" x14ac:dyDescent="0.35">
      <c r="E72" s="246">
        <v>2</v>
      </c>
      <c r="F72" s="143"/>
      <c r="G72" s="142"/>
      <c r="H72" s="328" t="str">
        <f t="shared" si="0"/>
        <v>G</v>
      </c>
      <c r="I72" s="131" t="str">
        <f t="shared" ref="I72:I80" si="1">IF(COUNTIF(F72:F81,F72)&gt;1,"R","G")</f>
        <v>G</v>
      </c>
      <c r="L72" s="5"/>
    </row>
    <row r="73" spans="2:12" s="6" customFormat="1" x14ac:dyDescent="0.35">
      <c r="E73" s="246">
        <v>3</v>
      </c>
      <c r="F73" s="143"/>
      <c r="G73" s="142"/>
      <c r="H73" s="328" t="str">
        <f t="shared" si="0"/>
        <v>G</v>
      </c>
      <c r="I73" s="131" t="str">
        <f t="shared" si="1"/>
        <v>G</v>
      </c>
      <c r="L73" s="5"/>
    </row>
    <row r="74" spans="2:12" s="6" customFormat="1" x14ac:dyDescent="0.35">
      <c r="E74" s="246">
        <v>4</v>
      </c>
      <c r="F74" s="143"/>
      <c r="G74" s="142"/>
      <c r="H74" s="328" t="str">
        <f t="shared" si="0"/>
        <v>G</v>
      </c>
      <c r="I74" s="131" t="str">
        <f t="shared" si="1"/>
        <v>G</v>
      </c>
      <c r="L74" s="5"/>
    </row>
    <row r="75" spans="2:12" s="6" customFormat="1" x14ac:dyDescent="0.35">
      <c r="E75" s="246">
        <v>5</v>
      </c>
      <c r="F75" s="143"/>
      <c r="G75" s="142"/>
      <c r="H75" s="328" t="str">
        <f t="shared" si="0"/>
        <v>G</v>
      </c>
      <c r="I75" s="131" t="str">
        <f t="shared" si="1"/>
        <v>G</v>
      </c>
      <c r="L75" s="5"/>
    </row>
    <row r="76" spans="2:12" s="6" customFormat="1" x14ac:dyDescent="0.35">
      <c r="E76" s="246">
        <v>6</v>
      </c>
      <c r="F76" s="143"/>
      <c r="G76" s="142"/>
      <c r="H76" s="328" t="str">
        <f t="shared" si="0"/>
        <v>G</v>
      </c>
      <c r="I76" s="131" t="str">
        <f t="shared" si="1"/>
        <v>G</v>
      </c>
      <c r="L76" s="5"/>
    </row>
    <row r="77" spans="2:12" s="6" customFormat="1" x14ac:dyDescent="0.35">
      <c r="E77" s="246">
        <v>7</v>
      </c>
      <c r="F77" s="143"/>
      <c r="G77" s="142"/>
      <c r="H77" s="328" t="str">
        <f t="shared" si="0"/>
        <v>G</v>
      </c>
      <c r="I77" s="131" t="str">
        <f t="shared" si="1"/>
        <v>G</v>
      </c>
      <c r="L77" s="5"/>
    </row>
    <row r="78" spans="2:12" s="6" customFormat="1" x14ac:dyDescent="0.35">
      <c r="E78" s="246">
        <v>8</v>
      </c>
      <c r="F78" s="143"/>
      <c r="G78" s="142"/>
      <c r="H78" s="328" t="str">
        <f t="shared" si="0"/>
        <v>G</v>
      </c>
      <c r="I78" s="131" t="str">
        <f t="shared" si="1"/>
        <v>G</v>
      </c>
      <c r="L78" s="5"/>
    </row>
    <row r="79" spans="2:12" s="6" customFormat="1" x14ac:dyDescent="0.35">
      <c r="E79" s="246">
        <v>9</v>
      </c>
      <c r="F79" s="143"/>
      <c r="G79" s="142"/>
      <c r="H79" s="328" t="str">
        <f t="shared" si="0"/>
        <v>G</v>
      </c>
      <c r="I79" s="131" t="str">
        <f t="shared" si="1"/>
        <v>G</v>
      </c>
      <c r="L79" s="5"/>
    </row>
    <row r="80" spans="2:12" s="6" customFormat="1" x14ac:dyDescent="0.35">
      <c r="E80" s="327" t="s">
        <v>7844</v>
      </c>
      <c r="F80" s="143"/>
      <c r="G80" s="142"/>
      <c r="H80" s="131"/>
      <c r="I80" s="131" t="str">
        <f t="shared" si="1"/>
        <v>G</v>
      </c>
      <c r="L80" s="5"/>
    </row>
    <row r="81" spans="1:12" s="6" customFormat="1" ht="15" thickBot="1" x14ac:dyDescent="0.4">
      <c r="G81" s="150">
        <f>SUM(G71:G80)</f>
        <v>0</v>
      </c>
      <c r="H81" s="131">
        <f>COUNTIF(H71:H79,"R")</f>
        <v>0</v>
      </c>
      <c r="I81" s="131">
        <f>COUNTIF(I71:I80,"R")</f>
        <v>0</v>
      </c>
      <c r="L81" s="5"/>
    </row>
    <row r="82" spans="1:12" s="6" customFormat="1" ht="7.4" customHeight="1" thickTop="1" x14ac:dyDescent="0.35">
      <c r="L82" s="5"/>
    </row>
    <row r="83" spans="1:12" s="6" customFormat="1" ht="7.4" customHeight="1" x14ac:dyDescent="0.35">
      <c r="A83" s="147"/>
      <c r="B83" s="147"/>
      <c r="C83" s="147"/>
      <c r="D83" s="147"/>
      <c r="E83" s="147"/>
      <c r="F83" s="147"/>
      <c r="G83" s="147"/>
      <c r="H83" s="147"/>
      <c r="I83" s="147"/>
      <c r="J83" s="147"/>
      <c r="K83" s="147"/>
      <c r="L83" s="149"/>
    </row>
    <row r="84" spans="1:12" s="6" customFormat="1" ht="7.4" customHeight="1" x14ac:dyDescent="0.35">
      <c r="L84" s="5"/>
    </row>
    <row r="85" spans="1:12" s="6" customFormat="1" x14ac:dyDescent="0.35">
      <c r="C85" s="10" t="s">
        <v>7845</v>
      </c>
      <c r="L85" s="5"/>
    </row>
    <row r="86" spans="1:12" s="6" customFormat="1" ht="7.4" customHeight="1" x14ac:dyDescent="0.35">
      <c r="L86" s="5"/>
    </row>
    <row r="87" spans="1:12" s="6" customFormat="1" x14ac:dyDescent="0.35">
      <c r="B87" s="6" t="s">
        <v>7846</v>
      </c>
      <c r="C87" s="6" t="s">
        <v>7847</v>
      </c>
      <c r="J87" s="143"/>
      <c r="K87" s="6" t="str">
        <f>IF(ISBLANK(J87),"R","G")</f>
        <v>R</v>
      </c>
      <c r="L87" s="5"/>
    </row>
    <row r="88" spans="1:12" s="6" customFormat="1" ht="7.4" customHeight="1" x14ac:dyDescent="0.35">
      <c r="L88" s="5"/>
    </row>
    <row r="89" spans="1:12" s="6" customFormat="1" x14ac:dyDescent="0.35">
      <c r="B89" s="6" t="s">
        <v>7848</v>
      </c>
      <c r="C89" s="6" t="s">
        <v>7849</v>
      </c>
      <c r="J89" s="143"/>
      <c r="K89" s="6" t="str">
        <f>IF(ISBLANK(J89),"R","G")</f>
        <v>R</v>
      </c>
      <c r="L89" s="5"/>
    </row>
    <row r="90" spans="1:12" s="6" customFormat="1" ht="7.4" customHeight="1" x14ac:dyDescent="0.35">
      <c r="L90" s="5"/>
    </row>
    <row r="91" spans="1:12" s="6" customFormat="1" x14ac:dyDescent="0.35">
      <c r="B91" s="6" t="s">
        <v>7850</v>
      </c>
      <c r="C91" s="6" t="s">
        <v>7851</v>
      </c>
      <c r="J91" s="143"/>
      <c r="K91" s="6" t="str">
        <f>IF(ISBLANK(J91),"R","G")</f>
        <v>R</v>
      </c>
      <c r="L91" s="5"/>
    </row>
    <row r="92" spans="1:12" s="6" customFormat="1" ht="7.4" customHeight="1" x14ac:dyDescent="0.35">
      <c r="L92" s="5"/>
    </row>
    <row r="93" spans="1:12" s="6" customFormat="1" ht="7.4" customHeight="1" x14ac:dyDescent="0.35">
      <c r="A93" s="147"/>
      <c r="B93" s="147"/>
      <c r="C93" s="147"/>
      <c r="D93" s="147"/>
      <c r="E93" s="147"/>
      <c r="F93" s="147"/>
      <c r="G93" s="147"/>
      <c r="H93" s="147"/>
      <c r="I93" s="147"/>
      <c r="J93" s="147"/>
      <c r="K93" s="147"/>
      <c r="L93" s="149"/>
    </row>
    <row r="94" spans="1:12" s="6" customFormat="1" ht="7.4" customHeight="1" x14ac:dyDescent="0.35">
      <c r="L94" s="5"/>
    </row>
    <row r="95" spans="1:12" s="6" customFormat="1" x14ac:dyDescent="0.35">
      <c r="C95" s="10" t="s">
        <v>7852</v>
      </c>
      <c r="L95" s="5"/>
    </row>
    <row r="96" spans="1:12" s="6" customFormat="1" ht="7.4" customHeight="1" x14ac:dyDescent="0.35">
      <c r="L96" s="5"/>
    </row>
    <row r="97" spans="2:12" s="6" customFormat="1" x14ac:dyDescent="0.35">
      <c r="B97" s="6" t="s">
        <v>7853</v>
      </c>
      <c r="C97" s="6" t="s">
        <v>7854</v>
      </c>
      <c r="F97" s="10"/>
      <c r="G97" s="10"/>
      <c r="H97" s="10"/>
      <c r="I97" s="10"/>
      <c r="L97" s="5"/>
    </row>
    <row r="98" spans="2:12" s="6" customFormat="1" x14ac:dyDescent="0.35">
      <c r="F98" s="10" t="s">
        <v>298</v>
      </c>
      <c r="G98" s="10" t="s">
        <v>299</v>
      </c>
      <c r="H98" s="10" t="s">
        <v>300</v>
      </c>
      <c r="I98" s="10" t="s">
        <v>301</v>
      </c>
      <c r="L98" s="5"/>
    </row>
    <row r="99" spans="2:12" s="6" customFormat="1" x14ac:dyDescent="0.35">
      <c r="E99" s="57" t="s">
        <v>7800</v>
      </c>
      <c r="F99" s="143"/>
      <c r="G99" s="143"/>
      <c r="H99" s="144"/>
      <c r="I99" s="145">
        <f>SUM(F99:H99)</f>
        <v>0</v>
      </c>
      <c r="L99" s="5"/>
    </row>
    <row r="100" spans="2:12" s="6" customFormat="1" x14ac:dyDescent="0.35">
      <c r="E100" s="57" t="s">
        <v>7801</v>
      </c>
      <c r="F100" s="143"/>
      <c r="G100" s="143"/>
      <c r="H100" s="144"/>
      <c r="I100" s="145">
        <f>SUM(F100:H100)</f>
        <v>0</v>
      </c>
      <c r="L100" s="5"/>
    </row>
    <row r="101" spans="2:12" s="6" customFormat="1" ht="15" thickBot="1" x14ac:dyDescent="0.4">
      <c r="E101" s="57" t="s">
        <v>301</v>
      </c>
      <c r="F101" s="146">
        <f>SUM(F99:F100)</f>
        <v>0</v>
      </c>
      <c r="G101" s="146">
        <f>SUM(G99:G100)</f>
        <v>0</v>
      </c>
      <c r="H101" s="146">
        <f>SUM(H99:H100)</f>
        <v>0</v>
      </c>
      <c r="I101" s="146">
        <f>SUM(I99:I100)</f>
        <v>0</v>
      </c>
      <c r="K101" s="6" t="str">
        <f>IF(COUNTA(F99:H100)=0,"R",IF(OR(I99&gt;I13,I100&gt;I14,I101&gt;I15),"Y","G"))</f>
        <v>R</v>
      </c>
      <c r="L101" s="5"/>
    </row>
    <row r="102" spans="2:12" s="6" customFormat="1" ht="7.4" customHeight="1" thickTop="1" x14ac:dyDescent="0.35">
      <c r="L102" s="5"/>
    </row>
    <row r="103" spans="2:12" s="6" customFormat="1" x14ac:dyDescent="0.35">
      <c r="B103" s="6" t="s">
        <v>7855</v>
      </c>
      <c r="C103" s="6" t="s">
        <v>7856</v>
      </c>
      <c r="L103" s="5"/>
    </row>
    <row r="104" spans="2:12" s="6" customFormat="1" x14ac:dyDescent="0.35">
      <c r="F104" s="10" t="s">
        <v>298</v>
      </c>
      <c r="G104" s="10" t="s">
        <v>299</v>
      </c>
      <c r="H104" s="10" t="s">
        <v>300</v>
      </c>
      <c r="I104" s="10" t="s">
        <v>301</v>
      </c>
      <c r="L104" s="5"/>
    </row>
    <row r="105" spans="2:12" s="6" customFormat="1" x14ac:dyDescent="0.35">
      <c r="E105" s="57" t="s">
        <v>7800</v>
      </c>
      <c r="F105" s="143"/>
      <c r="G105" s="143"/>
      <c r="H105" s="144"/>
      <c r="I105" s="145">
        <f>SUM(F105:H105)</f>
        <v>0</v>
      </c>
      <c r="L105" s="5"/>
    </row>
    <row r="106" spans="2:12" s="6" customFormat="1" x14ac:dyDescent="0.35">
      <c r="E106" s="57" t="s">
        <v>7801</v>
      </c>
      <c r="F106" s="143"/>
      <c r="G106" s="143"/>
      <c r="H106" s="144"/>
      <c r="I106" s="145">
        <f>SUM(F106:H106)</f>
        <v>0</v>
      </c>
      <c r="L106" s="5"/>
    </row>
    <row r="107" spans="2:12" s="6" customFormat="1" ht="15" thickBot="1" x14ac:dyDescent="0.4">
      <c r="E107" s="57" t="s">
        <v>301</v>
      </c>
      <c r="F107" s="146">
        <f>SUM(F105:F106)</f>
        <v>0</v>
      </c>
      <c r="G107" s="146">
        <f>SUM(G105:G106)</f>
        <v>0</v>
      </c>
      <c r="H107" s="146">
        <f>SUM(H105:H106)</f>
        <v>0</v>
      </c>
      <c r="I107" s="146">
        <f>SUM(I105:I106)</f>
        <v>0</v>
      </c>
      <c r="K107" s="6" t="str">
        <f>IF(COUNTA(F105:H106)=0,"R","G")</f>
        <v>R</v>
      </c>
      <c r="L107" s="5"/>
    </row>
    <row r="108" spans="2:12" s="6" customFormat="1" ht="7.4" customHeight="1" thickTop="1" x14ac:dyDescent="0.35">
      <c r="L108" s="5"/>
    </row>
    <row r="109" spans="2:12" s="6" customFormat="1" x14ac:dyDescent="0.35">
      <c r="B109" s="6" t="s">
        <v>7857</v>
      </c>
      <c r="C109" s="6" t="s">
        <v>7858</v>
      </c>
      <c r="L109" s="5"/>
    </row>
    <row r="110" spans="2:12" s="6" customFormat="1" x14ac:dyDescent="0.35">
      <c r="C110" s="586" t="s">
        <v>7859</v>
      </c>
      <c r="D110" s="586"/>
      <c r="F110" s="10" t="s">
        <v>298</v>
      </c>
      <c r="G110" s="10" t="s">
        <v>299</v>
      </c>
      <c r="H110" s="10" t="s">
        <v>300</v>
      </c>
      <c r="I110" s="10" t="s">
        <v>301</v>
      </c>
      <c r="L110" s="5"/>
    </row>
    <row r="111" spans="2:12" s="6" customFormat="1" x14ac:dyDescent="0.35">
      <c r="C111" s="586"/>
      <c r="D111" s="586"/>
      <c r="E111" s="57" t="s">
        <v>7800</v>
      </c>
      <c r="F111" s="143"/>
      <c r="G111" s="143"/>
      <c r="H111" s="144"/>
      <c r="I111" s="145">
        <f>SUM(F111:H111)</f>
        <v>0</v>
      </c>
      <c r="L111" s="5"/>
    </row>
    <row r="112" spans="2:12" s="6" customFormat="1" x14ac:dyDescent="0.35">
      <c r="E112" s="57" t="s">
        <v>7801</v>
      </c>
      <c r="F112" s="143"/>
      <c r="G112" s="143"/>
      <c r="H112" s="144"/>
      <c r="I112" s="145">
        <f>SUM(F112:H112)</f>
        <v>0</v>
      </c>
      <c r="L112" s="5"/>
    </row>
    <row r="113" spans="1:12" s="6" customFormat="1" ht="15" thickBot="1" x14ac:dyDescent="0.4">
      <c r="E113" s="57" t="s">
        <v>301</v>
      </c>
      <c r="F113" s="146">
        <f>SUM(F111:F112)</f>
        <v>0</v>
      </c>
      <c r="G113" s="146">
        <f>SUM(G111:G112)</f>
        <v>0</v>
      </c>
      <c r="H113" s="146">
        <f>SUM(H111:H112)</f>
        <v>0</v>
      </c>
      <c r="I113" s="146">
        <f>SUM(I111:I112)</f>
        <v>0</v>
      </c>
      <c r="K113" s="6" t="str">
        <f>IF(COUNTA(F111:H112)=0,"R","G")</f>
        <v>R</v>
      </c>
      <c r="L113" s="5"/>
    </row>
    <row r="114" spans="1:12" s="6" customFormat="1" ht="7.4" customHeight="1" thickTop="1" x14ac:dyDescent="0.35">
      <c r="L114" s="5"/>
    </row>
    <row r="115" spans="1:12" s="6" customFormat="1" x14ac:dyDescent="0.35">
      <c r="B115" s="6" t="s">
        <v>7860</v>
      </c>
      <c r="C115" s="6" t="s">
        <v>7861</v>
      </c>
      <c r="L115" s="5"/>
    </row>
    <row r="116" spans="1:12" s="6" customFormat="1" x14ac:dyDescent="0.35">
      <c r="F116" s="10" t="s">
        <v>298</v>
      </c>
      <c r="G116" s="10" t="s">
        <v>299</v>
      </c>
      <c r="H116" s="10" t="s">
        <v>300</v>
      </c>
      <c r="I116" s="10" t="s">
        <v>301</v>
      </c>
      <c r="L116" s="5"/>
    </row>
    <row r="117" spans="1:12" s="6" customFormat="1" x14ac:dyDescent="0.35">
      <c r="E117" s="57" t="s">
        <v>7800</v>
      </c>
      <c r="F117" s="143"/>
      <c r="G117" s="143"/>
      <c r="H117" s="144"/>
      <c r="I117" s="145">
        <f>SUM(F117:H117)</f>
        <v>0</v>
      </c>
      <c r="L117" s="5"/>
    </row>
    <row r="118" spans="1:12" s="6" customFormat="1" x14ac:dyDescent="0.35">
      <c r="E118" s="57" t="s">
        <v>7801</v>
      </c>
      <c r="F118" s="143"/>
      <c r="G118" s="143"/>
      <c r="H118" s="144"/>
      <c r="I118" s="145">
        <f>SUM(F118:H118)</f>
        <v>0</v>
      </c>
      <c r="L118" s="5"/>
    </row>
    <row r="119" spans="1:12" s="6" customFormat="1" ht="15" thickBot="1" x14ac:dyDescent="0.4">
      <c r="E119" s="57" t="s">
        <v>301</v>
      </c>
      <c r="F119" s="146">
        <f>SUM(F117:F118)</f>
        <v>0</v>
      </c>
      <c r="G119" s="146">
        <f>SUM(G117:G118)</f>
        <v>0</v>
      </c>
      <c r="H119" s="146">
        <f>SUM(H117:H118)</f>
        <v>0</v>
      </c>
      <c r="I119" s="146">
        <f>SUM(I117:I118)</f>
        <v>0</v>
      </c>
      <c r="K119" s="6" t="str">
        <f>IF(COUNTA(F117:H118)=0,"R","G")</f>
        <v>R</v>
      </c>
      <c r="L119" s="5"/>
    </row>
    <row r="120" spans="1:12" s="6" customFormat="1" ht="7.4" customHeight="1" thickTop="1" x14ac:dyDescent="0.35">
      <c r="L120" s="5"/>
    </row>
    <row r="121" spans="1:12" s="6" customFormat="1" ht="7.4" customHeight="1" x14ac:dyDescent="0.35">
      <c r="A121" s="24"/>
      <c r="B121" s="24"/>
      <c r="C121" s="24"/>
      <c r="D121" s="24"/>
      <c r="E121" s="24"/>
      <c r="F121" s="24"/>
      <c r="G121" s="24"/>
      <c r="H121" s="24"/>
      <c r="I121" s="24"/>
      <c r="J121" s="24"/>
      <c r="K121" s="24"/>
      <c r="L121" s="5"/>
    </row>
    <row r="122" spans="1:12" s="6" customFormat="1" ht="7.4" hidden="1" customHeight="1" x14ac:dyDescent="0.35">
      <c r="L122" s="5"/>
    </row>
  </sheetData>
  <sheetProtection algorithmName="SHA-512" hashValue="RLyJvtA+u/gl8rQq5Ywq7Jqbf1FplIS2wGYL+BFaiZLLAgxjDOjZuSJHjzhovV6Z/1urEbmyViymi5eyQk1juQ==" saltValue="yv9/RSGG8p7MhqHZJflu4A==" spinCount="100000" sheet="1" objects="1" scenarios="1"/>
  <mergeCells count="11">
    <mergeCell ref="C110:D111"/>
    <mergeCell ref="C28:I28"/>
    <mergeCell ref="C29:I29"/>
    <mergeCell ref="C39:J41"/>
    <mergeCell ref="B2:C3"/>
    <mergeCell ref="G7:H7"/>
    <mergeCell ref="D2:I3"/>
    <mergeCell ref="J21:J22"/>
    <mergeCell ref="G66:I66"/>
    <mergeCell ref="D70:E70"/>
    <mergeCell ref="C27:I27"/>
  </mergeCells>
  <conditionalFormatting sqref="B66:F66 B68:J82">
    <cfRule type="expression" dxfId="27" priority="6">
      <formula>$J$62&lt;&gt;"yes"</formula>
    </cfRule>
  </conditionalFormatting>
  <conditionalFormatting sqref="B37:J46">
    <cfRule type="expression" dxfId="26" priority="7">
      <formula>$J$35&lt;2</formula>
    </cfRule>
  </conditionalFormatting>
  <conditionalFormatting sqref="B51:J56">
    <cfRule type="expression" dxfId="25" priority="2">
      <formula>$I$13=0</formula>
    </cfRule>
  </conditionalFormatting>
  <conditionalFormatting sqref="D70:E70">
    <cfRule type="expression" dxfId="24" priority="3">
      <formula>$I$81=0</formula>
    </cfRule>
  </conditionalFormatting>
  <conditionalFormatting sqref="G66:I66">
    <cfRule type="expression" dxfId="23" priority="5">
      <formula>$K$64&lt;&gt;"Y"</formula>
    </cfRule>
  </conditionalFormatting>
  <conditionalFormatting sqref="H70">
    <cfRule type="expression" dxfId="22" priority="4">
      <formula>$H$81=0</formula>
    </cfRule>
  </conditionalFormatting>
  <conditionalFormatting sqref="J21:J22">
    <cfRule type="expression" dxfId="21" priority="8">
      <formula>$I$23=$F$15</formula>
    </cfRule>
  </conditionalFormatting>
  <conditionalFormatting sqref="J66">
    <cfRule type="expression" dxfId="20" priority="1">
      <formula>$J$62="yes"</formula>
    </cfRule>
  </conditionalFormatting>
  <conditionalFormatting sqref="K1:K1048576">
    <cfRule type="cellIs" dxfId="19" priority="9" operator="equal">
      <formula>"R"</formula>
    </cfRule>
    <cfRule type="cellIs" dxfId="18" priority="10" operator="equal">
      <formula>"G"</formula>
    </cfRule>
    <cfRule type="cellIs" dxfId="17" priority="11" operator="equal">
      <formula>"Y"</formula>
    </cfRule>
  </conditionalFormatting>
  <dataValidations count="4">
    <dataValidation type="whole" operator="greaterThanOrEqual" allowBlank="1" showInputMessage="1" showErrorMessage="1" sqref="F13:H14 F21:H22 J35 F117:H118 J43:J44 J46 F53:H56 G71:G80 J87 F111:H112 J91 F99:H100 F105:H106 J65" xr:uid="{11644544-C6DF-4397-83C4-C3841D16D95A}">
      <formula1>0</formula1>
    </dataValidation>
    <dataValidation type="list" operator="greaterThanOrEqual" allowBlank="1" showInputMessage="1" showErrorMessage="1" sqref="F71:F80" xr:uid="{E0636C05-013C-4E42-B3B6-17320B53F2FE}">
      <formula1>RoWCountries</formula1>
    </dataValidation>
    <dataValidation type="textLength" operator="greaterThanOrEqual" allowBlank="1" showInputMessage="1" showErrorMessage="1" sqref="C39:J41 J89" xr:uid="{14EA9793-FFC1-4A05-A87A-CF99FE87AC16}">
      <formula1>0</formula1>
    </dataValidation>
    <dataValidation type="list" operator="greaterThanOrEqual" allowBlank="1" showInputMessage="1" showErrorMessage="1" sqref="J62" xr:uid="{5583C390-38EC-43EE-AEAE-594F61E2E13A}">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17FD-F0C6-4F23-8130-FA4745223386}">
  <sheetPr codeName="Sheet3">
    <tabColor rgb="FF0070C0"/>
  </sheetPr>
  <dimension ref="A1:Q53"/>
  <sheetViews>
    <sheetView zoomScale="80" zoomScaleNormal="80" workbookViewId="0"/>
  </sheetViews>
  <sheetFormatPr defaultColWidth="0" defaultRowHeight="14.5" zeroHeight="1" x14ac:dyDescent="0.35"/>
  <cols>
    <col min="1" max="1" width="1.453125" style="253" customWidth="1"/>
    <col min="2" max="7" width="8.7265625" style="253" customWidth="1"/>
    <col min="8" max="8" width="2.7265625" style="253" customWidth="1"/>
    <col min="9" max="9" width="11.54296875" style="253" customWidth="1"/>
    <col min="10" max="10" width="1.54296875" style="253" customWidth="1"/>
    <col min="11" max="14" width="11.54296875" style="253" customWidth="1"/>
    <col min="15" max="15" width="14.54296875" style="253" customWidth="1"/>
    <col min="16" max="17" width="1.453125" style="253" customWidth="1"/>
    <col min="18" max="16384" width="0" style="253" hidden="1"/>
  </cols>
  <sheetData>
    <row r="1" spans="1:17" ht="7.4" customHeight="1" x14ac:dyDescent="0.35">
      <c r="A1" s="15"/>
      <c r="B1" s="15"/>
      <c r="C1" s="15"/>
      <c r="D1" s="15"/>
      <c r="E1" s="15"/>
      <c r="F1" s="15"/>
      <c r="G1" s="15"/>
      <c r="H1" s="15"/>
      <c r="I1" s="15"/>
      <c r="J1" s="15"/>
      <c r="K1" s="15"/>
      <c r="L1" s="15"/>
      <c r="M1" s="15"/>
      <c r="N1" s="15"/>
      <c r="O1" s="15"/>
      <c r="P1" s="15"/>
      <c r="Q1" s="5"/>
    </row>
    <row r="2" spans="1:17" ht="14.5" customHeight="1" x14ac:dyDescent="0.35">
      <c r="A2" s="15"/>
      <c r="B2" s="467" t="e" vm="2">
        <v>#VALUE!</v>
      </c>
      <c r="C2" s="467"/>
      <c r="D2" s="467"/>
      <c r="E2" s="241"/>
      <c r="F2" s="241"/>
      <c r="G2" s="241"/>
      <c r="H2" s="241"/>
      <c r="I2" s="241"/>
      <c r="J2" s="241"/>
      <c r="K2" s="241"/>
      <c r="L2" s="241"/>
      <c r="M2" s="241"/>
      <c r="N2" s="15"/>
      <c r="O2" s="15"/>
      <c r="P2" s="15"/>
      <c r="Q2" s="5"/>
    </row>
    <row r="3" spans="1:17" ht="14.5" customHeight="1" x14ac:dyDescent="0.35">
      <c r="A3" s="15"/>
      <c r="B3" s="467"/>
      <c r="C3" s="467"/>
      <c r="D3" s="467"/>
      <c r="E3" s="241" t="s">
        <v>41</v>
      </c>
      <c r="F3" s="241"/>
      <c r="G3" s="241"/>
      <c r="H3" s="241"/>
      <c r="I3" s="241"/>
      <c r="J3" s="241"/>
      <c r="K3" s="241"/>
      <c r="L3" s="241"/>
      <c r="M3" s="241"/>
      <c r="N3" s="15"/>
      <c r="O3" s="15"/>
      <c r="P3" s="15"/>
      <c r="Q3" s="5"/>
    </row>
    <row r="4" spans="1:17" x14ac:dyDescent="0.35">
      <c r="A4" s="15"/>
      <c r="B4" s="15"/>
      <c r="C4" s="15"/>
      <c r="D4" s="15"/>
      <c r="E4" s="15"/>
      <c r="F4" s="15"/>
      <c r="G4" s="15"/>
      <c r="H4" s="15"/>
      <c r="I4" s="15"/>
      <c r="J4" s="15"/>
      <c r="K4" s="15"/>
      <c r="L4" s="15"/>
      <c r="M4" s="15"/>
      <c r="N4" s="15"/>
      <c r="O4" s="15" t="str">
        <f>CoverSheet!G7</f>
        <v>v:25-03-c</v>
      </c>
      <c r="P4" s="15"/>
      <c r="Q4" s="5"/>
    </row>
    <row r="5" spans="1:17" ht="7.4" customHeight="1" x14ac:dyDescent="0.35">
      <c r="A5" s="15"/>
      <c r="B5" s="15"/>
      <c r="C5" s="15"/>
      <c r="D5" s="15"/>
      <c r="E5" s="15"/>
      <c r="F5" s="15"/>
      <c r="G5" s="15"/>
      <c r="H5" s="15"/>
      <c r="I5" s="15"/>
      <c r="J5" s="15"/>
      <c r="K5" s="15"/>
      <c r="L5" s="15"/>
      <c r="M5" s="15"/>
      <c r="N5" s="15"/>
      <c r="O5" s="15"/>
      <c r="P5" s="15"/>
      <c r="Q5" s="5"/>
    </row>
    <row r="6" spans="1:17" ht="7.4" customHeight="1" x14ac:dyDescent="0.35">
      <c r="A6" s="6"/>
      <c r="B6" s="6"/>
      <c r="C6" s="6"/>
      <c r="D6" s="6"/>
      <c r="E6" s="6"/>
      <c r="F6" s="6"/>
      <c r="G6" s="6"/>
      <c r="H6" s="6"/>
      <c r="I6" s="6"/>
      <c r="J6" s="6"/>
      <c r="K6" s="6"/>
      <c r="L6" s="6"/>
      <c r="M6" s="6"/>
      <c r="N6" s="6"/>
      <c r="O6" s="6"/>
      <c r="P6" s="6"/>
      <c r="Q6" s="5"/>
    </row>
    <row r="7" spans="1:17" ht="24" customHeight="1" x14ac:dyDescent="0.35">
      <c r="A7" s="6"/>
      <c r="B7" s="6"/>
      <c r="C7" s="57" t="s">
        <v>42</v>
      </c>
      <c r="D7" s="58">
        <f>CoverSheet!$C$11</f>
        <v>0</v>
      </c>
      <c r="E7" s="6"/>
      <c r="F7" s="6"/>
      <c r="G7" s="6"/>
      <c r="H7" s="6"/>
      <c r="I7" s="6"/>
      <c r="J7" s="6"/>
      <c r="K7" s="464" t="s">
        <v>43</v>
      </c>
      <c r="L7" s="464" t="s">
        <v>44</v>
      </c>
      <c r="M7" s="464" t="s">
        <v>45</v>
      </c>
      <c r="N7" s="464" t="s">
        <v>46</v>
      </c>
      <c r="O7" s="6"/>
      <c r="P7" s="6"/>
      <c r="Q7" s="5"/>
    </row>
    <row r="8" spans="1:17" x14ac:dyDescent="0.35">
      <c r="A8" s="6"/>
      <c r="B8" s="6"/>
      <c r="C8" s="57" t="s">
        <v>47</v>
      </c>
      <c r="D8" s="58" t="str">
        <f>IF(OR(CoverSheet!$G$26=0,CoverSheet!$G$27=0),"",(TEXT(CoverSheet!$G$26,"DD/MM/YYYY")&amp;" - "&amp;(TEXT(CoverSheet!$G$27,"dd/mm/yyyy"))))</f>
        <v xml:space="preserve"> - </v>
      </c>
      <c r="E8" s="6"/>
      <c r="F8" s="6"/>
      <c r="G8" s="6"/>
      <c r="H8" s="6"/>
      <c r="I8" s="6"/>
      <c r="J8" s="6"/>
      <c r="K8" s="464"/>
      <c r="L8" s="465"/>
      <c r="M8" s="465"/>
      <c r="N8" s="465"/>
      <c r="O8" s="6"/>
      <c r="P8" s="6"/>
      <c r="Q8" s="5"/>
    </row>
    <row r="9" spans="1:17" ht="7.4" customHeight="1" x14ac:dyDescent="0.35">
      <c r="A9" s="6"/>
      <c r="B9" s="6"/>
      <c r="C9" s="6"/>
      <c r="D9" s="6"/>
      <c r="E9" s="6"/>
      <c r="F9" s="6"/>
      <c r="G9" s="6"/>
      <c r="H9" s="6"/>
      <c r="I9" s="6"/>
      <c r="J9" s="6"/>
      <c r="K9" s="6"/>
      <c r="L9" s="254"/>
      <c r="M9" s="255"/>
      <c r="N9" s="256"/>
      <c r="O9" s="6"/>
      <c r="P9" s="6"/>
      <c r="Q9" s="5"/>
    </row>
    <row r="10" spans="1:17" ht="18.5" thickBot="1" x14ac:dyDescent="0.45">
      <c r="A10" s="6"/>
      <c r="B10" s="140" t="s">
        <v>48</v>
      </c>
      <c r="C10" s="140"/>
      <c r="D10" s="140"/>
      <c r="E10" s="140"/>
      <c r="F10" s="140"/>
      <c r="G10" s="140"/>
      <c r="H10" s="140"/>
      <c r="I10" s="140"/>
      <c r="J10" s="140"/>
      <c r="K10" s="140"/>
      <c r="L10" s="140"/>
      <c r="M10" s="140"/>
      <c r="N10" s="140"/>
      <c r="O10" s="140"/>
      <c r="P10" s="6"/>
      <c r="Q10" s="5"/>
    </row>
    <row r="11" spans="1:17" ht="7.4" customHeight="1" x14ac:dyDescent="0.35">
      <c r="A11" s="6"/>
      <c r="B11" s="6"/>
      <c r="C11" s="6"/>
      <c r="D11" s="6"/>
      <c r="E11" s="6"/>
      <c r="F11" s="6"/>
      <c r="G11" s="6"/>
      <c r="H11" s="6"/>
      <c r="I11" s="6"/>
      <c r="J11" s="6"/>
      <c r="K11" s="6"/>
      <c r="L11" s="6"/>
      <c r="M11" s="6"/>
      <c r="N11" s="6"/>
      <c r="O11" s="6"/>
      <c r="P11" s="6"/>
      <c r="Q11" s="5"/>
    </row>
    <row r="12" spans="1:17" ht="15.5" x14ac:dyDescent="0.35">
      <c r="A12" s="6"/>
      <c r="B12" s="257"/>
      <c r="C12" s="257" t="s">
        <v>49</v>
      </c>
      <c r="D12" s="100"/>
      <c r="E12" s="100"/>
      <c r="F12" s="100"/>
      <c r="G12" s="100"/>
      <c r="H12" s="100"/>
      <c r="I12" s="258" t="str">
        <f>IF(L12&gt;0,Lists!$AC$2,IF(AND(L12=0,M12&gt;0),Lists!$AC$3,Lists!$AC$4))</f>
        <v>Error</v>
      </c>
      <c r="J12" s="100" t="str">
        <f t="shared" ref="J12:J16" si="0">IF(I12="error","R",IF(I12="ok","G","Y"))</f>
        <v>R</v>
      </c>
      <c r="K12" s="259">
        <f>COUNTA(CoverSheet!F:F)</f>
        <v>10</v>
      </c>
      <c r="L12" s="259">
        <f>COUNTIF(CoverSheet!$F:$F,"R")</f>
        <v>10</v>
      </c>
      <c r="M12" s="259">
        <f>COUNTIF(CoverSheet!$F:$F,"Y")</f>
        <v>0</v>
      </c>
      <c r="N12" s="259">
        <f>COUNTIF(CoverSheet!$F:$F,"G")</f>
        <v>0</v>
      </c>
      <c r="O12" s="6"/>
      <c r="P12" s="6"/>
      <c r="Q12" s="5"/>
    </row>
    <row r="13" spans="1:17" ht="15.5" x14ac:dyDescent="0.35">
      <c r="A13" s="6"/>
      <c r="B13" s="257"/>
      <c r="C13" s="257" t="s">
        <v>50</v>
      </c>
      <c r="D13" s="100"/>
      <c r="E13" s="100"/>
      <c r="F13" s="100"/>
      <c r="G13" s="100"/>
      <c r="H13" s="100"/>
      <c r="I13" s="258" t="str">
        <f>IF(L13&gt;0,Lists!$AC$2,IF(AND(L13=0,M13&gt;0),Lists!$AC$3,Lists!$AC$4))</f>
        <v>Error</v>
      </c>
      <c r="J13" s="100" t="str">
        <f t="shared" si="0"/>
        <v>R</v>
      </c>
      <c r="K13" s="259">
        <f>COUNTA(Input!Y:Y)</f>
        <v>70</v>
      </c>
      <c r="L13" s="259">
        <f>COUNTIF(Input!$Y:$Y,"R")</f>
        <v>7</v>
      </c>
      <c r="M13" s="259">
        <f>COUNTIF(Input!$Y:$Y,"Y")</f>
        <v>0</v>
      </c>
      <c r="N13" s="259">
        <f>COUNTIF(Input!$Y:$Y,"G")</f>
        <v>63</v>
      </c>
      <c r="O13" s="6"/>
      <c r="P13" s="6"/>
      <c r="Q13" s="5"/>
    </row>
    <row r="14" spans="1:17" ht="15.5" x14ac:dyDescent="0.35">
      <c r="A14" s="6"/>
      <c r="B14" s="257"/>
      <c r="C14" s="257" t="s">
        <v>51</v>
      </c>
      <c r="D14" s="100"/>
      <c r="E14" s="100"/>
      <c r="F14" s="100"/>
      <c r="G14" s="100"/>
      <c r="H14" s="100"/>
      <c r="I14" s="258" t="str">
        <f>IF(L14&gt;0,Lists!$AC$2,IF(AND(L14=0,M14&gt;0),Lists!$AC$3,Lists!$AC$4))</f>
        <v>Check</v>
      </c>
      <c r="J14" s="100" t="str">
        <f t="shared" si="0"/>
        <v>Y</v>
      </c>
      <c r="K14" s="259">
        <f>COUNTA('Income Statement'!J:J)</f>
        <v>1</v>
      </c>
      <c r="L14" s="259">
        <f>COUNTIF('Income Statement'!$J:$J,"R")</f>
        <v>0</v>
      </c>
      <c r="M14" s="259">
        <f>COUNTIF('Income Statement'!$J:$J,"Y")</f>
        <v>1</v>
      </c>
      <c r="N14" s="259">
        <f>COUNTIF('Income Statement'!$J:$J,"G")</f>
        <v>0</v>
      </c>
      <c r="O14" s="6"/>
      <c r="P14" s="6"/>
      <c r="Q14" s="5"/>
    </row>
    <row r="15" spans="1:17" ht="15.5" x14ac:dyDescent="0.35">
      <c r="A15" s="6"/>
      <c r="B15" s="257"/>
      <c r="C15" s="257" t="s">
        <v>52</v>
      </c>
      <c r="D15" s="100"/>
      <c r="E15" s="100"/>
      <c r="F15" s="100"/>
      <c r="G15" s="100"/>
      <c r="H15" s="100"/>
      <c r="I15" s="258" t="str">
        <f>IF(L15&gt;0,Lists!$AC$2,IF(AND(L15=0,M15&gt;0),Lists!$AC$3,Lists!$AC$4))</f>
        <v>OK</v>
      </c>
      <c r="J15" s="100" t="str">
        <f t="shared" si="0"/>
        <v>G</v>
      </c>
      <c r="K15" s="259">
        <f>COUNTA('Balance Sheet'!K:K)</f>
        <v>2</v>
      </c>
      <c r="L15" s="259">
        <f>COUNTIF('Balance Sheet'!$K:$K,"R")</f>
        <v>0</v>
      </c>
      <c r="M15" s="259">
        <f>COUNTIF('Balance Sheet'!$K:$K,"Y")</f>
        <v>0</v>
      </c>
      <c r="N15" s="259">
        <f>COUNTIF('Balance Sheet'!$K:$K,"G")</f>
        <v>2</v>
      </c>
      <c r="O15" s="6"/>
      <c r="P15" s="6"/>
      <c r="Q15" s="5"/>
    </row>
    <row r="16" spans="1:17" ht="15.5" x14ac:dyDescent="0.35">
      <c r="A16" s="6"/>
      <c r="B16" s="257"/>
      <c r="C16" s="257" t="s">
        <v>53</v>
      </c>
      <c r="D16" s="100"/>
      <c r="E16" s="100"/>
      <c r="F16" s="100"/>
      <c r="G16" s="100"/>
      <c r="H16" s="100"/>
      <c r="I16" s="258" t="str">
        <f>IF(L16&gt;0,Lists!$AC$2,IF(AND(L16=0,M16&gt;0),Lists!$AC$3,Lists!$AC$4))</f>
        <v>Error</v>
      </c>
      <c r="J16" s="100" t="str">
        <f t="shared" si="0"/>
        <v>R</v>
      </c>
      <c r="K16" s="259">
        <f>COUNTA(Representations!M:M)</f>
        <v>17</v>
      </c>
      <c r="L16" s="259">
        <f>COUNTIF(Representations!$M:$M,"R")</f>
        <v>12</v>
      </c>
      <c r="M16" s="259">
        <f>COUNTIF(Representations!$M:$M,"Y")</f>
        <v>1</v>
      </c>
      <c r="N16" s="259">
        <f>COUNTIF(Representations!$M:$M,"G")</f>
        <v>4</v>
      </c>
      <c r="O16" s="6"/>
      <c r="P16" s="6"/>
      <c r="Q16" s="5"/>
    </row>
    <row r="17" spans="1:17" ht="7.4" customHeight="1" x14ac:dyDescent="0.35">
      <c r="A17" s="6"/>
      <c r="B17" s="6"/>
      <c r="C17" s="6"/>
      <c r="D17" s="6"/>
      <c r="E17" s="6"/>
      <c r="F17" s="6"/>
      <c r="G17" s="6"/>
      <c r="H17" s="6"/>
      <c r="I17" s="6"/>
      <c r="J17" s="6"/>
      <c r="K17" s="260"/>
      <c r="L17" s="260"/>
      <c r="M17" s="260"/>
      <c r="N17" s="260"/>
      <c r="O17" s="6"/>
      <c r="P17" s="6"/>
      <c r="Q17" s="5"/>
    </row>
    <row r="18" spans="1:17" ht="18.5" thickBot="1" x14ac:dyDescent="0.45">
      <c r="A18" s="6"/>
      <c r="B18" s="140" t="s">
        <v>54</v>
      </c>
      <c r="C18" s="140"/>
      <c r="D18" s="140"/>
      <c r="E18" s="140"/>
      <c r="F18" s="140"/>
      <c r="G18" s="140"/>
      <c r="H18" s="140"/>
      <c r="I18" s="140"/>
      <c r="J18" s="140"/>
      <c r="K18" s="239"/>
      <c r="L18" s="239"/>
      <c r="M18" s="239"/>
      <c r="N18" s="239"/>
      <c r="O18" s="140"/>
      <c r="P18" s="6"/>
      <c r="Q18" s="5"/>
    </row>
    <row r="19" spans="1:17" ht="7.4" customHeight="1" x14ac:dyDescent="0.35">
      <c r="A19" s="6"/>
      <c r="B19" s="6"/>
      <c r="C19" s="6"/>
      <c r="D19" s="6"/>
      <c r="E19" s="6"/>
      <c r="F19" s="6"/>
      <c r="G19" s="6"/>
      <c r="H19" s="6"/>
      <c r="I19" s="6"/>
      <c r="J19" s="6"/>
      <c r="K19" s="260"/>
      <c r="L19" s="260"/>
      <c r="M19" s="260"/>
      <c r="N19" s="260"/>
      <c r="O19" s="6"/>
      <c r="P19" s="6"/>
      <c r="Q19" s="5"/>
    </row>
    <row r="20" spans="1:17" ht="15.5" x14ac:dyDescent="0.35">
      <c r="A20" s="6"/>
      <c r="B20" s="257"/>
      <c r="C20" s="257" t="s">
        <v>55</v>
      </c>
      <c r="D20" s="100"/>
      <c r="E20" s="100"/>
      <c r="F20" s="100"/>
      <c r="G20" s="100"/>
      <c r="H20" s="100"/>
      <c r="I20" s="258" t="str">
        <f>IF(L20&gt;0,Lists!$AC$2,IF(AND(L20=0,M20&gt;0),Lists!$AC$3,Lists!$AC$4))</f>
        <v>Error</v>
      </c>
      <c r="J20" s="100" t="str">
        <f>IF(I20="error","R",IF(I20="ok","G","Y"))</f>
        <v>R</v>
      </c>
      <c r="K20" s="259">
        <f>COUNTA(PRSafeguards!R:R)</f>
        <v>22</v>
      </c>
      <c r="L20" s="259">
        <f>COUNTIF(PRSafeguards!$R:$R,"R")</f>
        <v>1</v>
      </c>
      <c r="M20" s="259">
        <f>COUNTIF(PRSafeguards!$R:$R,"Y")</f>
        <v>0</v>
      </c>
      <c r="N20" s="259">
        <f>COUNTIF(PRSafeguards!$R:$R,"G")</f>
        <v>21</v>
      </c>
      <c r="O20" s="6"/>
      <c r="P20" s="6"/>
      <c r="Q20" s="5"/>
    </row>
    <row r="21" spans="1:17" ht="15.5" x14ac:dyDescent="0.35">
      <c r="A21" s="6"/>
      <c r="B21" s="257"/>
      <c r="C21" s="257" t="s">
        <v>56</v>
      </c>
      <c r="D21" s="100"/>
      <c r="E21" s="100"/>
      <c r="F21" s="100"/>
      <c r="G21" s="100"/>
      <c r="H21" s="100"/>
      <c r="I21" s="258" t="str">
        <f>IF(L21&gt;0,Lists!$AC$2,IF(AND(L21=0,M21&gt;0),Lists!$AC$3,Lists!$AC$4))</f>
        <v>Error</v>
      </c>
      <c r="J21" s="100" t="str">
        <f>IF(I21="error","R",IF(I21="ok","G","Y"))</f>
        <v>R</v>
      </c>
      <c r="K21" s="259">
        <f>COUNTA(FORCalc!R:R)</f>
        <v>6</v>
      </c>
      <c r="L21" s="259">
        <f>COUNTIF(FORCalc!$R:$R,"R")</f>
        <v>1</v>
      </c>
      <c r="M21" s="259">
        <f>COUNTIF(FORCalc!$R:$R,"Y")</f>
        <v>0</v>
      </c>
      <c r="N21" s="259">
        <f>COUNTIF(FORCalc!$R:$R,"G")</f>
        <v>5</v>
      </c>
      <c r="O21" s="6"/>
      <c r="P21" s="6"/>
      <c r="Q21" s="5"/>
    </row>
    <row r="22" spans="1:17" ht="15.5" x14ac:dyDescent="0.35">
      <c r="A22" s="6"/>
      <c r="B22" s="257"/>
      <c r="C22" s="257" t="s">
        <v>57</v>
      </c>
      <c r="D22" s="100"/>
      <c r="E22" s="100"/>
      <c r="F22" s="100"/>
      <c r="G22" s="100"/>
      <c r="H22" s="100"/>
      <c r="I22" s="258" t="str">
        <f>IF(L22&gt;0,Lists!$AC$2,IF(AND(L22=0,M22&gt;0),Lists!$AC$3,Lists!$AC$4))</f>
        <v>OK</v>
      </c>
      <c r="J22" s="100" t="str">
        <f>IF(I22="error","R",IF(I22="ok","G","Y"))</f>
        <v>G</v>
      </c>
      <c r="K22" s="259">
        <f>COUNTA(RegulatoryReq!N:N)</f>
        <v>2</v>
      </c>
      <c r="L22" s="259">
        <f>COUNTIF(RegulatoryReq!$N:$N,"R")</f>
        <v>0</v>
      </c>
      <c r="M22" s="259">
        <f>COUNTIF(RegulatoryReq!$N:$N,"Y")</f>
        <v>0</v>
      </c>
      <c r="N22" s="259">
        <f>COUNTIF(RegulatoryReq!$N:$N,"G")</f>
        <v>1</v>
      </c>
      <c r="O22" s="6"/>
      <c r="P22" s="6"/>
      <c r="Q22" s="5"/>
    </row>
    <row r="23" spans="1:17" ht="7.4" customHeight="1" x14ac:dyDescent="0.35">
      <c r="A23" s="6"/>
      <c r="B23" s="6"/>
      <c r="C23" s="6"/>
      <c r="D23" s="6"/>
      <c r="E23" s="6"/>
      <c r="F23" s="6"/>
      <c r="G23" s="6"/>
      <c r="H23" s="6"/>
      <c r="I23" s="6"/>
      <c r="J23" s="6"/>
      <c r="K23" s="260"/>
      <c r="L23" s="260"/>
      <c r="M23" s="260"/>
      <c r="N23" s="260"/>
      <c r="O23" s="6"/>
      <c r="P23" s="6"/>
      <c r="Q23" s="5"/>
    </row>
    <row r="24" spans="1:17" ht="18.5" thickBot="1" x14ac:dyDescent="0.45">
      <c r="A24" s="6"/>
      <c r="B24" s="140" t="s">
        <v>58</v>
      </c>
      <c r="C24" s="140"/>
      <c r="D24" s="140"/>
      <c r="E24" s="140"/>
      <c r="F24" s="140"/>
      <c r="G24" s="140"/>
      <c r="H24" s="140"/>
      <c r="I24" s="140"/>
      <c r="J24" s="140"/>
      <c r="K24" s="239"/>
      <c r="L24" s="239"/>
      <c r="M24" s="239"/>
      <c r="N24" s="239"/>
      <c r="O24" s="140"/>
      <c r="P24" s="6"/>
      <c r="Q24" s="5"/>
    </row>
    <row r="25" spans="1:17" ht="7.4" customHeight="1" x14ac:dyDescent="0.35">
      <c r="A25" s="6"/>
      <c r="B25" s="6"/>
      <c r="C25" s="6"/>
      <c r="D25" s="6"/>
      <c r="E25" s="6"/>
      <c r="F25" s="6"/>
      <c r="G25" s="6"/>
      <c r="H25" s="6"/>
      <c r="I25" s="6"/>
      <c r="J25" s="6"/>
      <c r="K25" s="260"/>
      <c r="L25" s="260"/>
      <c r="M25" s="260"/>
      <c r="N25" s="260"/>
      <c r="O25" s="6"/>
      <c r="P25" s="6"/>
      <c r="Q25" s="5"/>
    </row>
    <row r="26" spans="1:17" ht="15.5" x14ac:dyDescent="0.35">
      <c r="A26" s="6"/>
      <c r="B26" s="257"/>
      <c r="C26" s="257" t="s">
        <v>59</v>
      </c>
      <c r="D26" s="100"/>
      <c r="E26" s="100"/>
      <c r="F26" s="100"/>
      <c r="G26" s="100"/>
      <c r="H26" s="100"/>
      <c r="I26" s="258" t="str">
        <f>IF(L26&gt;0,Lists!$AC$2,IF(AND(L26=0,M26&gt;0),Lists!$AC$3,Lists!$AC$4))</f>
        <v>OK</v>
      </c>
      <c r="J26" s="100" t="str">
        <f t="shared" ref="J26:J35" si="1">IF(I26="error","R",IF(I26="ok","G","Y"))</f>
        <v>G</v>
      </c>
      <c r="K26" s="259">
        <f>COUNTA('General Crypto Services'!L:L)</f>
        <v>13</v>
      </c>
      <c r="L26" s="259">
        <f>COUNTIF('General Crypto Services'!$L:$L,"R")</f>
        <v>0</v>
      </c>
      <c r="M26" s="259">
        <f>COUNTIF('General Crypto Services'!$L:$L,"Y")</f>
        <v>0</v>
      </c>
      <c r="N26" s="259">
        <f>COUNTIF('General Crypto Services'!$L:$L,"G")</f>
        <v>12</v>
      </c>
      <c r="O26" s="6"/>
      <c r="P26" s="6"/>
      <c r="Q26" s="5"/>
    </row>
    <row r="27" spans="1:17" ht="15.5" x14ac:dyDescent="0.35">
      <c r="A27" s="6"/>
      <c r="B27" s="257"/>
      <c r="C27" s="257" t="s">
        <v>60</v>
      </c>
      <c r="D27" s="100"/>
      <c r="E27" s="100"/>
      <c r="F27" s="100"/>
      <c r="G27" s="100"/>
      <c r="H27" s="100"/>
      <c r="I27" s="258" t="str">
        <f>IF(L27&gt;0,Lists!$AC$2,IF(AND(L27=0,M27&gt;0),Lists!$AC$3,Lists!$AC$4))</f>
        <v>Error</v>
      </c>
      <c r="J27" s="100" t="str">
        <f t="shared" si="1"/>
        <v>R</v>
      </c>
      <c r="K27" s="259">
        <f>COUNTA('Crypto Services'!M:M)</f>
        <v>55</v>
      </c>
      <c r="L27" s="259">
        <f>COUNTIF('Crypto Services'!$M:$M,"R")</f>
        <v>10</v>
      </c>
      <c r="M27" s="259">
        <f>COUNTIF('Crypto Services'!$M:$M,"Y")</f>
        <v>0</v>
      </c>
      <c r="N27" s="259">
        <f>COUNTIF('Crypto Services'!$M:$M,"G")</f>
        <v>45</v>
      </c>
      <c r="O27" s="6"/>
      <c r="P27" s="6"/>
      <c r="Q27" s="5"/>
    </row>
    <row r="28" spans="1:17" ht="15.5" x14ac:dyDescent="0.35">
      <c r="A28" s="6"/>
      <c r="B28" s="257"/>
      <c r="C28" s="257" t="s">
        <v>61</v>
      </c>
      <c r="D28" s="100"/>
      <c r="E28" s="100"/>
      <c r="F28" s="100"/>
      <c r="G28" s="100"/>
      <c r="H28" s="100"/>
      <c r="I28" s="258" t="str">
        <f>IF(L28&gt;0,Lists!$AC$2,IF(AND(L28=0,M28&gt;0),Lists!$AC$3,Lists!$AC$4))</f>
        <v>Error</v>
      </c>
      <c r="J28" s="100" t="str">
        <f t="shared" si="1"/>
        <v>R</v>
      </c>
      <c r="K28" s="259">
        <f>COUNTA('Crypto Products'!M:M)</f>
        <v>16</v>
      </c>
      <c r="L28" s="259">
        <f>COUNTIF('Crypto Products'!$M:$M,"R")</f>
        <v>1</v>
      </c>
      <c r="M28" s="259">
        <f>COUNTIF('Crypto Products'!$M:$M,"Y")</f>
        <v>0</v>
      </c>
      <c r="N28" s="259">
        <f>COUNTIF('Crypto Products'!$M:$M,"G")</f>
        <v>15</v>
      </c>
      <c r="O28" s="6"/>
      <c r="P28" s="6"/>
      <c r="Q28" s="5"/>
    </row>
    <row r="29" spans="1:17" ht="15.5" x14ac:dyDescent="0.35">
      <c r="A29" s="6"/>
      <c r="B29" s="257"/>
      <c r="C29" s="257" t="s">
        <v>62</v>
      </c>
      <c r="D29" s="100"/>
      <c r="E29" s="100"/>
      <c r="F29" s="100"/>
      <c r="G29" s="100"/>
      <c r="H29" s="100"/>
      <c r="I29" s="258" t="str">
        <f>IF(L29&gt;0,Lists!$AC$2,IF(AND(L29=0,M29&gt;0),Lists!$AC$3,Lists!$AC$4))</f>
        <v>OK</v>
      </c>
      <c r="J29" s="100" t="str">
        <f t="shared" si="1"/>
        <v>G</v>
      </c>
      <c r="K29" s="259">
        <f>COUNTA(Custody!J:J)</f>
        <v>18</v>
      </c>
      <c r="L29" s="259">
        <f>COUNTIF(Custody!$J:$J,"R")</f>
        <v>0</v>
      </c>
      <c r="M29" s="259">
        <f>COUNTIF(Custody!$J:$J,"Y")</f>
        <v>0</v>
      </c>
      <c r="N29" s="259">
        <f>COUNTIF(Custody!$J:$J,"G")</f>
        <v>18</v>
      </c>
      <c r="O29" s="6"/>
      <c r="P29" s="6"/>
      <c r="Q29" s="5"/>
    </row>
    <row r="30" spans="1:17" ht="15.5" x14ac:dyDescent="0.35">
      <c r="A30" s="6"/>
      <c r="B30" s="257"/>
      <c r="C30" s="257" t="s">
        <v>63</v>
      </c>
      <c r="D30" s="100"/>
      <c r="E30" s="100"/>
      <c r="F30" s="100"/>
      <c r="G30" s="100"/>
      <c r="H30" s="100"/>
      <c r="I30" s="258" t="str">
        <f>IF(L30&gt;0,Lists!$AC$2,IF(AND(L30=0,M30&gt;0),Lists!$AC$3,Lists!$AC$4))</f>
        <v>Error</v>
      </c>
      <c r="J30" s="100" t="str">
        <f t="shared" si="1"/>
        <v>R</v>
      </c>
      <c r="K30" s="259">
        <f>COUNTA(Safekeeping!L:L)</f>
        <v>14</v>
      </c>
      <c r="L30" s="259">
        <f>COUNTIF(Safekeeping!$L:$L,"R")</f>
        <v>3</v>
      </c>
      <c r="M30" s="259">
        <f>COUNTIF(Safekeeping!$L:$L,"Y")</f>
        <v>0</v>
      </c>
      <c r="N30" s="259">
        <f>COUNTIF(Safekeeping!$L:$L,"G")</f>
        <v>11</v>
      </c>
      <c r="O30" s="6"/>
      <c r="P30" s="6"/>
      <c r="Q30" s="5"/>
    </row>
    <row r="31" spans="1:17" ht="15.5" x14ac:dyDescent="0.35">
      <c r="A31" s="6"/>
      <c r="B31" s="257"/>
      <c r="C31" s="257" t="s">
        <v>64</v>
      </c>
      <c r="D31" s="100"/>
      <c r="E31" s="100"/>
      <c r="F31" s="100"/>
      <c r="G31" s="100"/>
      <c r="H31" s="100"/>
      <c r="I31" s="258" t="str">
        <f>IF(L31&gt;0,Lists!$AC$2,IF(AND(L31=0,M31&gt;0),Lists!$AC$3,Lists!$AC$4))</f>
        <v>Error</v>
      </c>
      <c r="J31" s="100" t="str">
        <f t="shared" si="1"/>
        <v>R</v>
      </c>
      <c r="K31" s="259">
        <f>COUNTA(Complaints!M:M)</f>
        <v>10</v>
      </c>
      <c r="L31" s="259">
        <f>COUNTIF(Complaints!$M:$M,"R")</f>
        <v>4</v>
      </c>
      <c r="M31" s="259">
        <f>COUNTIF(Complaints!$M:$M,"Y")</f>
        <v>0</v>
      </c>
      <c r="N31" s="259">
        <f>COUNTIF(Complaints!$M:$M,"G")</f>
        <v>6</v>
      </c>
      <c r="O31" s="6"/>
      <c r="P31" s="6"/>
      <c r="Q31" s="5"/>
    </row>
    <row r="32" spans="1:17" ht="15.5" x14ac:dyDescent="0.35">
      <c r="A32" s="6"/>
      <c r="B32" s="257"/>
      <c r="C32" s="257" t="s">
        <v>65</v>
      </c>
      <c r="D32" s="100"/>
      <c r="E32" s="100"/>
      <c r="F32" s="100"/>
      <c r="G32" s="100"/>
      <c r="H32" s="100"/>
      <c r="I32" s="258" t="str">
        <f>IF(L32&gt;0,Lists!$AC$2,IF(AND(L32=0,M32&gt;0),Lists!$AC$3,Lists!$AC$4))</f>
        <v>Error</v>
      </c>
      <c r="J32" s="100" t="str">
        <f t="shared" si="1"/>
        <v>R</v>
      </c>
      <c r="K32" s="259">
        <f>COUNTA(Clients!K:K)</f>
        <v>18</v>
      </c>
      <c r="L32" s="259">
        <f>COUNTIF(Clients!$K:$K,"R")</f>
        <v>11</v>
      </c>
      <c r="M32" s="259">
        <f>COUNTIF(Clients!$K:$K,"Y")</f>
        <v>0</v>
      </c>
      <c r="N32" s="259">
        <f>COUNTIF(Clients!$K:$K,"G")</f>
        <v>7</v>
      </c>
      <c r="O32" s="6"/>
      <c r="P32" s="6"/>
      <c r="Q32" s="5"/>
    </row>
    <row r="33" spans="1:17" ht="15.5" x14ac:dyDescent="0.35">
      <c r="A33" s="6"/>
      <c r="B33" s="257"/>
      <c r="C33" s="257" t="s">
        <v>66</v>
      </c>
      <c r="D33" s="100"/>
      <c r="E33" s="100"/>
      <c r="F33" s="100"/>
      <c r="G33" s="100"/>
      <c r="H33" s="100"/>
      <c r="I33" s="258" t="str">
        <f>IF(L33&gt;0,Lists!$AC$2,IF(AND(L33=0,M33&gt;0),Lists!$AC$3,Lists!$AC$4))</f>
        <v>Error</v>
      </c>
      <c r="J33" s="100" t="str">
        <f t="shared" si="1"/>
        <v>R</v>
      </c>
      <c r="K33" s="259">
        <f>COUNTA(Passporting!Q:Q)</f>
        <v>2</v>
      </c>
      <c r="L33" s="259">
        <f>COUNTIF(Passporting!$Q:$Q,"R")</f>
        <v>1</v>
      </c>
      <c r="M33" s="259">
        <f>COUNTIF(Passporting!$Q:$Q,"Y")</f>
        <v>0</v>
      </c>
      <c r="N33" s="259">
        <f>COUNTIF(Passporting!$Q:$Q,"G")</f>
        <v>1</v>
      </c>
      <c r="O33" s="6"/>
      <c r="P33" s="6"/>
      <c r="Q33" s="5"/>
    </row>
    <row r="34" spans="1:17" ht="15.5" x14ac:dyDescent="0.35">
      <c r="A34" s="6"/>
      <c r="B34" s="257"/>
      <c r="C34" s="257" t="s">
        <v>67</v>
      </c>
      <c r="D34" s="100"/>
      <c r="E34" s="100"/>
      <c r="F34" s="100"/>
      <c r="G34" s="100"/>
      <c r="H34" s="100"/>
      <c r="I34" s="258" t="str">
        <f>IF(L34&gt;0,Lists!$AC$2,IF(AND(L34=0,M34&gt;0),Lists!$AC$3,Lists!$AC$4))</f>
        <v>Error</v>
      </c>
      <c r="J34" s="100" t="str">
        <f t="shared" si="1"/>
        <v>R</v>
      </c>
      <c r="K34" s="259">
        <f>COUNTA(Outsourcing!U:U)</f>
        <v>5</v>
      </c>
      <c r="L34" s="259">
        <f>COUNTIF(Outsourcing!$U:$U,"R")</f>
        <v>1</v>
      </c>
      <c r="M34" s="259">
        <f>COUNTIF(Outsourcing!$U:$U,"Y")</f>
        <v>0</v>
      </c>
      <c r="N34" s="259">
        <f>COUNTIF(Outsourcing!$U:$U,"G")</f>
        <v>4</v>
      </c>
      <c r="O34" s="6"/>
      <c r="P34" s="6"/>
      <c r="Q34" s="5"/>
    </row>
    <row r="35" spans="1:17" ht="15.5" x14ac:dyDescent="0.35">
      <c r="A35" s="6"/>
      <c r="B35" s="257"/>
      <c r="C35" s="257" t="s">
        <v>68</v>
      </c>
      <c r="D35" s="100"/>
      <c r="E35" s="100"/>
      <c r="F35" s="100"/>
      <c r="G35" s="100"/>
      <c r="H35" s="100"/>
      <c r="I35" s="258" t="str">
        <f>IF(L35&gt;0,Lists!$AC$2,IF(AND(L35=0,M35&gt;0),Lists!$AC$3,Lists!$AC$4))</f>
        <v>OK</v>
      </c>
      <c r="J35" s="100" t="str">
        <f t="shared" si="1"/>
        <v>G</v>
      </c>
      <c r="K35" s="259">
        <f>COUNTA('Custody Annual Form'!L:L)</f>
        <v>6</v>
      </c>
      <c r="L35" s="259">
        <f>COUNTIF('Custody Annual Form'!$L:$L,"R")</f>
        <v>0</v>
      </c>
      <c r="M35" s="259">
        <f>COUNTIF('Custody Annual Form'!$L:$L,"Y")</f>
        <v>0</v>
      </c>
      <c r="N35" s="259">
        <f>COUNTIF('Custody Annual Form'!$L:$L,"G")</f>
        <v>6</v>
      </c>
      <c r="O35" s="6"/>
      <c r="P35" s="6"/>
      <c r="Q35" s="5"/>
    </row>
    <row r="36" spans="1:17" ht="7.4" customHeight="1" x14ac:dyDescent="0.35">
      <c r="A36" s="6"/>
      <c r="B36" s="65"/>
      <c r="C36" s="65"/>
      <c r="D36" s="65"/>
      <c r="E36" s="65"/>
      <c r="F36" s="65"/>
      <c r="G36" s="65"/>
      <c r="H36" s="65"/>
      <c r="I36" s="65"/>
      <c r="J36" s="65"/>
      <c r="K36" s="261"/>
      <c r="L36" s="261"/>
      <c r="M36" s="261"/>
      <c r="N36" s="261"/>
      <c r="O36" s="65"/>
      <c r="P36" s="6"/>
      <c r="Q36" s="5"/>
    </row>
    <row r="37" spans="1:17" ht="7.4" customHeight="1" x14ac:dyDescent="0.35">
      <c r="A37" s="6"/>
      <c r="B37" s="6"/>
      <c r="C37" s="6"/>
      <c r="D37" s="6"/>
      <c r="E37" s="6"/>
      <c r="F37" s="6"/>
      <c r="G37" s="6"/>
      <c r="H37" s="6"/>
      <c r="I37" s="6"/>
      <c r="J37" s="6"/>
      <c r="K37" s="260"/>
      <c r="L37" s="260"/>
      <c r="M37" s="260"/>
      <c r="N37" s="260"/>
      <c r="O37" s="6"/>
      <c r="P37" s="6"/>
      <c r="Q37" s="5"/>
    </row>
    <row r="38" spans="1:17" ht="7.4" customHeight="1" x14ac:dyDescent="0.35">
      <c r="A38" s="6"/>
      <c r="B38" s="6"/>
      <c r="C38" s="6"/>
      <c r="D38" s="6"/>
      <c r="E38" s="6"/>
      <c r="F38" s="6"/>
      <c r="G38" s="6"/>
      <c r="H38" s="6"/>
      <c r="I38" s="6"/>
      <c r="J38" s="6"/>
      <c r="K38" s="260"/>
      <c r="L38" s="260"/>
      <c r="M38" s="260"/>
      <c r="N38" s="260"/>
      <c r="O38" s="6"/>
      <c r="P38" s="6"/>
      <c r="Q38" s="5"/>
    </row>
    <row r="39" spans="1:17" ht="7.4" customHeight="1" x14ac:dyDescent="0.35">
      <c r="A39" s="6"/>
      <c r="B39" s="6"/>
      <c r="C39" s="6"/>
      <c r="D39" s="6"/>
      <c r="E39" s="6"/>
      <c r="F39" s="6"/>
      <c r="G39" s="6"/>
      <c r="H39" s="6"/>
      <c r="I39" s="6"/>
      <c r="J39" s="6"/>
      <c r="K39" s="260"/>
      <c r="L39" s="260"/>
      <c r="M39" s="260"/>
      <c r="N39" s="260"/>
      <c r="O39" s="6"/>
      <c r="P39" s="6"/>
      <c r="Q39" s="5"/>
    </row>
    <row r="40" spans="1:17" ht="14.5" customHeight="1" x14ac:dyDescent="0.35">
      <c r="A40" s="6"/>
      <c r="B40" s="468" t="s">
        <v>69</v>
      </c>
      <c r="C40" s="468"/>
      <c r="D40" s="468"/>
      <c r="E40" s="468"/>
      <c r="F40" s="468"/>
      <c r="G40" s="468"/>
      <c r="H40" s="468"/>
      <c r="I40" s="468"/>
      <c r="J40" s="468"/>
      <c r="K40" s="468"/>
      <c r="L40" s="468"/>
      <c r="M40" s="468"/>
      <c r="N40" s="468"/>
      <c r="O40" s="468"/>
      <c r="P40" s="6"/>
      <c r="Q40" s="5"/>
    </row>
    <row r="41" spans="1:17" x14ac:dyDescent="0.35">
      <c r="A41" s="6"/>
      <c r="B41" s="468"/>
      <c r="C41" s="468"/>
      <c r="D41" s="468"/>
      <c r="E41" s="468"/>
      <c r="F41" s="468"/>
      <c r="G41" s="468"/>
      <c r="H41" s="468"/>
      <c r="I41" s="468"/>
      <c r="J41" s="468"/>
      <c r="K41" s="468"/>
      <c r="L41" s="468"/>
      <c r="M41" s="468"/>
      <c r="N41" s="468"/>
      <c r="O41" s="468"/>
      <c r="P41" s="6"/>
      <c r="Q41" s="5"/>
    </row>
    <row r="42" spans="1:17" ht="7.4" customHeight="1" x14ac:dyDescent="0.35">
      <c r="A42" s="6"/>
      <c r="B42" s="6" t="s">
        <v>70</v>
      </c>
      <c r="C42" s="6"/>
      <c r="D42" s="6"/>
      <c r="E42" s="6"/>
      <c r="F42" s="6"/>
      <c r="G42" s="6"/>
      <c r="H42" s="6"/>
      <c r="I42" s="6"/>
      <c r="J42" s="6"/>
      <c r="K42" s="260"/>
      <c r="L42" s="260"/>
      <c r="M42" s="260"/>
      <c r="N42" s="260"/>
      <c r="O42" s="6"/>
      <c r="P42" s="6"/>
      <c r="Q42" s="5"/>
    </row>
    <row r="43" spans="1:17" ht="7.4" customHeight="1" x14ac:dyDescent="0.35">
      <c r="A43" s="6"/>
      <c r="B43" s="6"/>
      <c r="C43" s="6"/>
      <c r="D43" s="6"/>
      <c r="E43" s="6"/>
      <c r="F43" s="6"/>
      <c r="G43" s="6"/>
      <c r="H43" s="6"/>
      <c r="I43" s="6"/>
      <c r="J43" s="6"/>
      <c r="K43" s="260"/>
      <c r="L43" s="260"/>
      <c r="M43" s="260"/>
      <c r="N43" s="260"/>
      <c r="O43" s="6"/>
      <c r="P43" s="6"/>
      <c r="Q43" s="5"/>
    </row>
    <row r="44" spans="1:17" ht="7.4" customHeight="1" x14ac:dyDescent="0.35">
      <c r="A44" s="6"/>
      <c r="B44" s="6"/>
      <c r="C44" s="6"/>
      <c r="D44" s="6"/>
      <c r="E44" s="6"/>
      <c r="F44" s="6"/>
      <c r="G44" s="6"/>
      <c r="H44" s="6"/>
      <c r="I44" s="6"/>
      <c r="J44" s="6"/>
      <c r="K44" s="260"/>
      <c r="L44" s="260"/>
      <c r="M44" s="10"/>
      <c r="N44" s="260"/>
      <c r="O44" s="6"/>
      <c r="P44" s="6"/>
      <c r="Q44" s="5"/>
    </row>
    <row r="45" spans="1:17" x14ac:dyDescent="0.35">
      <c r="A45" s="6"/>
      <c r="B45" s="466" t="s">
        <v>71</v>
      </c>
      <c r="C45" s="466"/>
      <c r="D45" s="466"/>
      <c r="E45" s="466"/>
      <c r="F45" s="466"/>
      <c r="G45" s="466"/>
      <c r="H45" s="466"/>
      <c r="I45" s="466"/>
      <c r="J45" s="466"/>
      <c r="K45" s="466"/>
      <c r="L45" s="466"/>
      <c r="M45" s="466"/>
      <c r="N45" s="466"/>
      <c r="O45" s="466"/>
      <c r="P45" s="6"/>
      <c r="Q45" s="5"/>
    </row>
    <row r="46" spans="1:17" x14ac:dyDescent="0.35">
      <c r="A46" s="6"/>
      <c r="B46" s="466"/>
      <c r="C46" s="466"/>
      <c r="D46" s="466"/>
      <c r="E46" s="466"/>
      <c r="F46" s="466"/>
      <c r="G46" s="466"/>
      <c r="H46" s="466"/>
      <c r="I46" s="466"/>
      <c r="J46" s="466"/>
      <c r="K46" s="466"/>
      <c r="L46" s="466"/>
      <c r="M46" s="466"/>
      <c r="N46" s="466"/>
      <c r="O46" s="466"/>
      <c r="P46" s="6"/>
      <c r="Q46" s="5"/>
    </row>
    <row r="47" spans="1:17" ht="7.4" customHeight="1" x14ac:dyDescent="0.35">
      <c r="A47" s="6"/>
      <c r="B47" s="6"/>
      <c r="C47" s="6"/>
      <c r="D47" s="6"/>
      <c r="E47" s="6"/>
      <c r="F47" s="6"/>
      <c r="G47" s="6"/>
      <c r="H47" s="6"/>
      <c r="I47" s="6"/>
      <c r="J47" s="6"/>
      <c r="K47" s="260"/>
      <c r="L47" s="260"/>
      <c r="M47" s="260"/>
      <c r="N47" s="260"/>
      <c r="O47" s="6"/>
      <c r="P47" s="6"/>
      <c r="Q47" s="5"/>
    </row>
    <row r="48" spans="1:17" ht="7.4" customHeight="1" x14ac:dyDescent="0.35">
      <c r="A48" s="6"/>
      <c r="B48" s="6"/>
      <c r="C48" s="6"/>
      <c r="D48" s="6"/>
      <c r="E48" s="6"/>
      <c r="F48" s="6"/>
      <c r="G48" s="6"/>
      <c r="H48" s="6"/>
      <c r="I48" s="6"/>
      <c r="J48" s="6"/>
      <c r="K48" s="260"/>
      <c r="L48" s="260"/>
      <c r="M48" s="260"/>
      <c r="N48" s="260"/>
      <c r="O48" s="6"/>
      <c r="P48" s="6"/>
      <c r="Q48" s="5"/>
    </row>
    <row r="49" spans="1:17" ht="7.4" customHeight="1" x14ac:dyDescent="0.35">
      <c r="A49" s="6"/>
      <c r="B49" s="65"/>
      <c r="C49" s="65"/>
      <c r="D49" s="65"/>
      <c r="E49" s="65"/>
      <c r="F49" s="65"/>
      <c r="G49" s="65"/>
      <c r="H49" s="65"/>
      <c r="I49" s="65"/>
      <c r="J49" s="65"/>
      <c r="K49" s="261"/>
      <c r="L49" s="261"/>
      <c r="M49" s="261"/>
      <c r="N49" s="261"/>
      <c r="O49" s="65"/>
      <c r="P49" s="6"/>
      <c r="Q49" s="5"/>
    </row>
    <row r="50" spans="1:17" ht="7.4" customHeight="1" x14ac:dyDescent="0.35">
      <c r="A50" s="6"/>
      <c r="B50" s="6"/>
      <c r="C50" s="6"/>
      <c r="D50" s="6"/>
      <c r="E50" s="6"/>
      <c r="F50" s="6"/>
      <c r="G50" s="6"/>
      <c r="H50" s="6"/>
      <c r="I50" s="6"/>
      <c r="J50" s="6"/>
      <c r="K50" s="260"/>
      <c r="L50" s="260"/>
      <c r="M50" s="260"/>
      <c r="N50" s="260"/>
      <c r="O50" s="6"/>
      <c r="P50" s="6"/>
      <c r="Q50" s="5"/>
    </row>
    <row r="51" spans="1:17" x14ac:dyDescent="0.35">
      <c r="A51" s="6"/>
      <c r="B51" s="240" t="s">
        <v>72</v>
      </c>
      <c r="C51" s="6"/>
      <c r="D51" s="6"/>
      <c r="E51" s="6"/>
      <c r="F51" s="6"/>
      <c r="G51" s="6"/>
      <c r="H51" s="6"/>
      <c r="I51" s="6"/>
      <c r="J51" s="6"/>
      <c r="K51" s="260"/>
      <c r="L51" s="260"/>
      <c r="M51" s="260"/>
      <c r="N51" s="260"/>
      <c r="O51" s="6"/>
      <c r="P51" s="6"/>
      <c r="Q51" s="5"/>
    </row>
    <row r="52" spans="1:17" ht="7.4" customHeight="1" x14ac:dyDescent="0.35">
      <c r="A52" s="6"/>
      <c r="B52" s="6"/>
      <c r="C52" s="6"/>
      <c r="D52" s="6"/>
      <c r="E52" s="6"/>
      <c r="F52" s="6"/>
      <c r="G52" s="6"/>
      <c r="H52" s="6"/>
      <c r="I52" s="6"/>
      <c r="J52" s="6"/>
      <c r="K52" s="260"/>
      <c r="L52" s="260"/>
      <c r="M52" s="260"/>
      <c r="N52" s="260"/>
      <c r="O52" s="6"/>
      <c r="P52" s="6"/>
      <c r="Q52" s="5"/>
    </row>
    <row r="53" spans="1:17" ht="7.4" customHeight="1" x14ac:dyDescent="0.35">
      <c r="A53" s="24"/>
      <c r="B53" s="24"/>
      <c r="C53" s="24"/>
      <c r="D53" s="24"/>
      <c r="E53" s="24"/>
      <c r="F53" s="24"/>
      <c r="G53" s="24"/>
      <c r="H53" s="24"/>
      <c r="I53" s="24"/>
      <c r="J53" s="24"/>
      <c r="K53" s="24"/>
      <c r="L53" s="24"/>
      <c r="M53" s="24"/>
      <c r="N53" s="24"/>
      <c r="O53" s="24"/>
      <c r="P53" s="24"/>
      <c r="Q53" s="5"/>
    </row>
  </sheetData>
  <sheetProtection algorithmName="SHA-512" hashValue="pgz6nvXlD2+vqBE4VIt5tZItPeoySGblmLUspxqWzH3JX/7UcwOc0SYWr0rSJb+6/pOqwpvJBxEhOpPk5Iqftw==" saltValue="CyZfpa07/iRYjTEHxTbThQ==" spinCount="100000" sheet="1" objects="1" scenarios="1"/>
  <mergeCells count="7">
    <mergeCell ref="M7:M8"/>
    <mergeCell ref="N7:N8"/>
    <mergeCell ref="B45:O46"/>
    <mergeCell ref="B2:D3"/>
    <mergeCell ref="K7:K8"/>
    <mergeCell ref="L7:L8"/>
    <mergeCell ref="B40:O41"/>
  </mergeCells>
  <conditionalFormatting sqref="J1:J1048576">
    <cfRule type="expression" dxfId="212" priority="1">
      <formula>$I1="OK"</formula>
    </cfRule>
    <cfRule type="expression" dxfId="211" priority="2">
      <formula>$I1="check"</formula>
    </cfRule>
    <cfRule type="expression" dxfId="210" priority="3">
      <formula>$I1="error"</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3B85-3500-4CF0-8BD5-7F226BA72A22}">
  <sheetPr codeName="Sheet28"/>
  <dimension ref="A1:I129"/>
  <sheetViews>
    <sheetView workbookViewId="0">
      <selection activeCell="G15" sqref="G15"/>
    </sheetView>
  </sheetViews>
  <sheetFormatPr defaultRowHeight="14.5" x14ac:dyDescent="0.35"/>
  <cols>
    <col min="6" max="6" width="12.7265625" customWidth="1"/>
    <col min="7" max="7" width="47.81640625" customWidth="1"/>
    <col min="11" max="11" width="10.45312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7862</v>
      </c>
      <c r="F1" t="s">
        <v>7863</v>
      </c>
      <c r="G1" t="s">
        <v>7864</v>
      </c>
      <c r="H1" s="235">
        <f>Clients!F13</f>
        <v>0</v>
      </c>
      <c r="I1" t="str">
        <f>Clients!$K$13</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7862</v>
      </c>
      <c r="F2" t="s">
        <v>7865</v>
      </c>
      <c r="G2" t="s">
        <v>7866</v>
      </c>
      <c r="H2" s="235">
        <f>Clients!F14</f>
        <v>0</v>
      </c>
      <c r="I2" t="str">
        <f>Clients!$K$13</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7862</v>
      </c>
      <c r="F3" t="s">
        <v>7867</v>
      </c>
      <c r="G3" t="s">
        <v>7868</v>
      </c>
      <c r="H3" s="235">
        <f>Clients!F15</f>
        <v>0</v>
      </c>
      <c r="I3" t="str">
        <f>Clients!$K$13</f>
        <v>R</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7862</v>
      </c>
      <c r="F4" t="s">
        <v>7869</v>
      </c>
      <c r="G4" t="s">
        <v>7870</v>
      </c>
      <c r="H4" s="235">
        <f>Clients!G13</f>
        <v>0</v>
      </c>
      <c r="I4" t="str">
        <f>Clients!$K$13</f>
        <v>R</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7862</v>
      </c>
      <c r="F5" t="s">
        <v>7871</v>
      </c>
      <c r="G5" t="s">
        <v>7872</v>
      </c>
      <c r="H5" s="235">
        <f>Clients!G14</f>
        <v>0</v>
      </c>
      <c r="I5" t="str">
        <f>Clients!$K$13</f>
        <v>R</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7862</v>
      </c>
      <c r="F6" t="s">
        <v>7873</v>
      </c>
      <c r="G6" t="s">
        <v>7874</v>
      </c>
      <c r="H6" s="235">
        <f>Clients!G15</f>
        <v>0</v>
      </c>
      <c r="I6" t="str">
        <f>Clients!$K$13</f>
        <v>R</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7862</v>
      </c>
      <c r="F7" t="s">
        <v>7875</v>
      </c>
      <c r="G7" t="s">
        <v>7876</v>
      </c>
      <c r="H7" s="235">
        <f>Clients!H13</f>
        <v>0</v>
      </c>
      <c r="I7" t="str">
        <f>Clients!$K$13</f>
        <v>R</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7862</v>
      </c>
      <c r="F8" t="s">
        <v>7877</v>
      </c>
      <c r="G8" t="s">
        <v>7878</v>
      </c>
      <c r="H8" s="235">
        <f>Clients!H14</f>
        <v>0</v>
      </c>
      <c r="I8" t="str">
        <f>Clients!$K$13</f>
        <v>R</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7862</v>
      </c>
      <c r="F9" t="s">
        <v>7879</v>
      </c>
      <c r="G9" t="s">
        <v>7880</v>
      </c>
      <c r="H9" s="235">
        <f>Clients!H15</f>
        <v>0</v>
      </c>
      <c r="I9" t="str">
        <f>Clients!$K$13</f>
        <v>R</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7862</v>
      </c>
      <c r="F10" t="s">
        <v>7881</v>
      </c>
      <c r="G10" t="s">
        <v>7882</v>
      </c>
      <c r="H10" s="235">
        <f>Clients!I13</f>
        <v>0</v>
      </c>
      <c r="I10" t="str">
        <f>Clients!$K$13</f>
        <v>R</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7862</v>
      </c>
      <c r="F11" t="s">
        <v>7883</v>
      </c>
      <c r="G11" t="s">
        <v>7884</v>
      </c>
      <c r="H11" s="235">
        <f>Clients!I14</f>
        <v>0</v>
      </c>
      <c r="I11" t="str">
        <f>Clients!$K$13</f>
        <v>R</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7862</v>
      </c>
      <c r="F12" t="s">
        <v>7885</v>
      </c>
      <c r="G12" t="s">
        <v>7886</v>
      </c>
      <c r="H12" s="235">
        <f>Clients!I15</f>
        <v>0</v>
      </c>
      <c r="I12" t="str">
        <f>Clients!$K$13</f>
        <v>R</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7862</v>
      </c>
      <c r="F13" t="s">
        <v>7887</v>
      </c>
      <c r="G13" t="s">
        <v>7888</v>
      </c>
      <c r="H13" s="235">
        <f>Clients!F21</f>
        <v>0</v>
      </c>
      <c r="I13" t="str">
        <f>Clients!$K$21</f>
        <v>G</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7862</v>
      </c>
      <c r="F14" t="s">
        <v>7889</v>
      </c>
      <c r="G14" t="s">
        <v>7890</v>
      </c>
      <c r="H14" s="235">
        <f>Clients!F22</f>
        <v>0</v>
      </c>
      <c r="I14" t="str">
        <f>Clients!$K$21</f>
        <v>G</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7862</v>
      </c>
      <c r="F15" t="s">
        <v>7891</v>
      </c>
      <c r="G15" t="s">
        <v>7892</v>
      </c>
      <c r="H15" s="235">
        <f>Clients!F23</f>
        <v>0</v>
      </c>
      <c r="I15" t="str">
        <f>Clients!$K$21</f>
        <v>G</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7862</v>
      </c>
      <c r="F16" t="s">
        <v>7893</v>
      </c>
      <c r="G16" t="s">
        <v>7894</v>
      </c>
      <c r="H16" s="235">
        <f>Clients!G21</f>
        <v>0</v>
      </c>
      <c r="I16" t="str">
        <f>Clients!$K$21</f>
        <v>G</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7862</v>
      </c>
      <c r="F17" t="s">
        <v>7895</v>
      </c>
      <c r="G17" t="s">
        <v>7896</v>
      </c>
      <c r="H17" s="235">
        <f>Clients!G22</f>
        <v>0</v>
      </c>
      <c r="I17" t="str">
        <f>Clients!$K$21</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7862</v>
      </c>
      <c r="F18" t="s">
        <v>7897</v>
      </c>
      <c r="G18" t="s">
        <v>7898</v>
      </c>
      <c r="H18" s="235">
        <f>Clients!G23</f>
        <v>0</v>
      </c>
      <c r="I18" t="str">
        <f>Clients!$K$21</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7862</v>
      </c>
      <c r="F19" t="s">
        <v>7899</v>
      </c>
      <c r="G19" t="s">
        <v>7900</v>
      </c>
      <c r="H19" s="235">
        <f>Clients!H21</f>
        <v>0</v>
      </c>
      <c r="I19" t="str">
        <f>Clients!$K$21</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7862</v>
      </c>
      <c r="F20" t="s">
        <v>7901</v>
      </c>
      <c r="G20" t="s">
        <v>7902</v>
      </c>
      <c r="H20" s="235">
        <f>Clients!H22</f>
        <v>0</v>
      </c>
      <c r="I20" t="str">
        <f>Clients!$K$21</f>
        <v>G</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7862</v>
      </c>
      <c r="F21" t="s">
        <v>7903</v>
      </c>
      <c r="G21" t="s">
        <v>7904</v>
      </c>
      <c r="H21" s="235">
        <f>Clients!H23</f>
        <v>0</v>
      </c>
      <c r="I21" t="str">
        <f>Clients!$K$21</f>
        <v>G</v>
      </c>
    </row>
    <row r="22" spans="1:9"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7862</v>
      </c>
      <c r="F22" t="s">
        <v>7905</v>
      </c>
      <c r="G22" t="s">
        <v>7882</v>
      </c>
      <c r="H22" s="235">
        <f>Clients!I21</f>
        <v>0</v>
      </c>
      <c r="I22" t="str">
        <f>Clients!$K$21</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7862</v>
      </c>
      <c r="F23" t="s">
        <v>7906</v>
      </c>
      <c r="G23" t="s">
        <v>7884</v>
      </c>
      <c r="H23" s="235">
        <f>Clients!I22</f>
        <v>0</v>
      </c>
      <c r="I23" t="str">
        <f>Clients!$K$21</f>
        <v>G</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7862</v>
      </c>
      <c r="F24" t="s">
        <v>7907</v>
      </c>
      <c r="G24" t="s">
        <v>7886</v>
      </c>
      <c r="H24" s="235">
        <f>Clients!I23</f>
        <v>0</v>
      </c>
      <c r="I24" t="str">
        <f>Clients!$K$21</f>
        <v>G</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7862</v>
      </c>
      <c r="F25" t="s">
        <v>7813</v>
      </c>
      <c r="G25" t="s">
        <v>7814</v>
      </c>
      <c r="H25" s="235">
        <f>Clients!J35</f>
        <v>0</v>
      </c>
      <c r="I25" t="str">
        <f>Clients!K35</f>
        <v>R</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7862</v>
      </c>
      <c r="F26" t="s">
        <v>7815</v>
      </c>
      <c r="G26" t="s">
        <v>7816</v>
      </c>
      <c r="H26" s="235">
        <f>Clients!C39</f>
        <v>0</v>
      </c>
      <c r="I26" t="str">
        <f>Clients!K37</f>
        <v>G</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7862</v>
      </c>
      <c r="F27" t="s">
        <v>7817</v>
      </c>
      <c r="G27" t="s">
        <v>7818</v>
      </c>
      <c r="H27" s="235">
        <f>Clients!J43</f>
        <v>0</v>
      </c>
      <c r="I27" t="str">
        <f>Clients!K43</f>
        <v>G</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7862</v>
      </c>
      <c r="F28" t="s">
        <v>7819</v>
      </c>
      <c r="G28" t="s">
        <v>7820</v>
      </c>
      <c r="H28" s="235">
        <f>Clients!J44</f>
        <v>0</v>
      </c>
      <c r="I28" t="str">
        <f>Clients!K44</f>
        <v>G</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7862</v>
      </c>
      <c r="F29" t="s">
        <v>7821</v>
      </c>
      <c r="G29" t="s">
        <v>7822</v>
      </c>
      <c r="H29" s="235">
        <f>Clients!J46</f>
        <v>0</v>
      </c>
      <c r="I29" t="str">
        <f>Clients!K46</f>
        <v>G</v>
      </c>
    </row>
    <row r="30" spans="1:9" s="374" customFormat="1"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7862</v>
      </c>
      <c r="F30" t="s">
        <v>7908</v>
      </c>
      <c r="G30" t="s">
        <v>7909</v>
      </c>
      <c r="H30">
        <f>Clients!F52</f>
        <v>0</v>
      </c>
      <c r="I30" t="str">
        <f>Clients!$K$52</f>
        <v>G</v>
      </c>
    </row>
    <row r="31" spans="1:9" s="381" customFormat="1"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7862</v>
      </c>
      <c r="F31" t="s">
        <v>7910</v>
      </c>
      <c r="G31" t="s">
        <v>7911</v>
      </c>
      <c r="H31">
        <f>Clients!F53</f>
        <v>0</v>
      </c>
      <c r="I31" t="str">
        <f>Clients!$K$52</f>
        <v>G</v>
      </c>
    </row>
    <row r="32" spans="1:9" s="382" customFormat="1"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7862</v>
      </c>
      <c r="F32" t="s">
        <v>7912</v>
      </c>
      <c r="G32" t="s">
        <v>7913</v>
      </c>
      <c r="H32">
        <f>Clients!F54</f>
        <v>0</v>
      </c>
      <c r="I32" t="str">
        <f>Clients!$K$52</f>
        <v>G</v>
      </c>
    </row>
    <row r="33" spans="1:9" s="382" customFormat="1"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7862</v>
      </c>
      <c r="F33" t="s">
        <v>7914</v>
      </c>
      <c r="G33" t="s">
        <v>7915</v>
      </c>
      <c r="H33">
        <f>Clients!F55</f>
        <v>0</v>
      </c>
      <c r="I33" t="str">
        <f>Clients!$K$52</f>
        <v>G</v>
      </c>
    </row>
    <row r="34" spans="1:9" s="381" customFormat="1"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7862</v>
      </c>
      <c r="F34" t="s">
        <v>7916</v>
      </c>
      <c r="G34" t="s">
        <v>7917</v>
      </c>
      <c r="H34">
        <f>Clients!F56</f>
        <v>0</v>
      </c>
      <c r="I34" t="str">
        <f>Clients!$K$52</f>
        <v>G</v>
      </c>
    </row>
    <row r="35" spans="1:9" s="374" customFormat="1"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7862</v>
      </c>
      <c r="F35" t="s">
        <v>7918</v>
      </c>
      <c r="G35" t="s">
        <v>7919</v>
      </c>
      <c r="H35">
        <f>Clients!G52</f>
        <v>0</v>
      </c>
      <c r="I35" t="str">
        <f>Clients!$K$52</f>
        <v>G</v>
      </c>
    </row>
    <row r="36" spans="1:9" s="381" customFormat="1"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7862</v>
      </c>
      <c r="F36" t="s">
        <v>7920</v>
      </c>
      <c r="G36" t="s">
        <v>7921</v>
      </c>
      <c r="H36">
        <f>Clients!G53</f>
        <v>0</v>
      </c>
      <c r="I36" t="str">
        <f>Clients!$K$52</f>
        <v>G</v>
      </c>
    </row>
    <row r="37" spans="1:9" s="382" customFormat="1"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7862</v>
      </c>
      <c r="F37" t="s">
        <v>7922</v>
      </c>
      <c r="G37" t="s">
        <v>7923</v>
      </c>
      <c r="H37">
        <f>Clients!G54</f>
        <v>0</v>
      </c>
      <c r="I37" t="str">
        <f>Clients!$K$52</f>
        <v>G</v>
      </c>
    </row>
    <row r="38" spans="1:9" s="382" customFormat="1"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7862</v>
      </c>
      <c r="F38" t="s">
        <v>7924</v>
      </c>
      <c r="G38" t="s">
        <v>7925</v>
      </c>
      <c r="H38">
        <f>Clients!G55</f>
        <v>0</v>
      </c>
      <c r="I38" t="str">
        <f>Clients!$K$52</f>
        <v>G</v>
      </c>
    </row>
    <row r="39" spans="1:9" s="381" customFormat="1"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7862</v>
      </c>
      <c r="F39" t="s">
        <v>7926</v>
      </c>
      <c r="G39" t="s">
        <v>7927</v>
      </c>
      <c r="H39">
        <f>Clients!G56</f>
        <v>0</v>
      </c>
      <c r="I39" t="str">
        <f>Clients!$K$52</f>
        <v>G</v>
      </c>
    </row>
    <row r="40" spans="1:9" s="374" customFormat="1"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7862</v>
      </c>
      <c r="F40" t="s">
        <v>7928</v>
      </c>
      <c r="G40" t="s">
        <v>7929</v>
      </c>
      <c r="H40">
        <f>Clients!H52</f>
        <v>0</v>
      </c>
      <c r="I40" t="str">
        <f>Clients!$K$52</f>
        <v>G</v>
      </c>
    </row>
    <row r="41" spans="1:9" s="381" customFormat="1"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7862</v>
      </c>
      <c r="F41" t="s">
        <v>7930</v>
      </c>
      <c r="G41" t="s">
        <v>7931</v>
      </c>
      <c r="H41">
        <f>Clients!H53</f>
        <v>0</v>
      </c>
      <c r="I41" t="str">
        <f>Clients!$K$52</f>
        <v>G</v>
      </c>
    </row>
    <row r="42" spans="1:9" s="382" customFormat="1"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7862</v>
      </c>
      <c r="F42" t="s">
        <v>7932</v>
      </c>
      <c r="G42" t="s">
        <v>7933</v>
      </c>
      <c r="H42">
        <f>Clients!H54</f>
        <v>0</v>
      </c>
      <c r="I42" t="str">
        <f>Clients!$K$52</f>
        <v>G</v>
      </c>
    </row>
    <row r="43" spans="1:9" s="382" customFormat="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7862</v>
      </c>
      <c r="F43" t="s">
        <v>7934</v>
      </c>
      <c r="G43" t="s">
        <v>7935</v>
      </c>
      <c r="H43">
        <f>Clients!H55</f>
        <v>0</v>
      </c>
      <c r="I43" t="str">
        <f>Clients!$K$52</f>
        <v>G</v>
      </c>
    </row>
    <row r="44" spans="1:9" s="381" customFormat="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7862</v>
      </c>
      <c r="F44" t="s">
        <v>7936</v>
      </c>
      <c r="G44" t="s">
        <v>7937</v>
      </c>
      <c r="H44">
        <f>Clients!H56</f>
        <v>0</v>
      </c>
      <c r="I44" t="str">
        <f>Clients!$K$52</f>
        <v>G</v>
      </c>
    </row>
    <row r="45" spans="1:9" s="374" customFormat="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7862</v>
      </c>
      <c r="F45" t="s">
        <v>7938</v>
      </c>
      <c r="G45" t="s">
        <v>7939</v>
      </c>
      <c r="H45">
        <f>Clients!I52</f>
        <v>0</v>
      </c>
      <c r="I45" t="str">
        <f>Clients!$K$52</f>
        <v>G</v>
      </c>
    </row>
    <row r="46" spans="1:9" s="381" customFormat="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7862</v>
      </c>
      <c r="F46" t="s">
        <v>7940</v>
      </c>
      <c r="G46" t="s">
        <v>7941</v>
      </c>
      <c r="H46">
        <f>Clients!I53</f>
        <v>0</v>
      </c>
      <c r="I46" t="str">
        <f>Clients!$K$52</f>
        <v>G</v>
      </c>
    </row>
    <row r="47" spans="1:9" s="382" customFormat="1"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7862</v>
      </c>
      <c r="F47" t="s">
        <v>7942</v>
      </c>
      <c r="G47" t="s">
        <v>7943</v>
      </c>
      <c r="H47">
        <f>Clients!I54</f>
        <v>0</v>
      </c>
      <c r="I47" t="str">
        <f>Clients!$K$52</f>
        <v>G</v>
      </c>
    </row>
    <row r="48" spans="1:9" s="382"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7862</v>
      </c>
      <c r="F48" t="s">
        <v>7944</v>
      </c>
      <c r="G48" t="s">
        <v>7945</v>
      </c>
      <c r="H48">
        <f>Clients!I55</f>
        <v>0</v>
      </c>
      <c r="I48" t="str">
        <f>Clients!$K$52</f>
        <v>G</v>
      </c>
    </row>
    <row r="49" spans="1:9" s="381"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7862</v>
      </c>
      <c r="F49" t="s">
        <v>7946</v>
      </c>
      <c r="G49" t="s">
        <v>7947</v>
      </c>
      <c r="H49">
        <f>Clients!I56</f>
        <v>0</v>
      </c>
      <c r="I49" t="str">
        <f>Clients!$K$52</f>
        <v>G</v>
      </c>
    </row>
    <row r="50" spans="1:9"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7862</v>
      </c>
      <c r="F50" t="s">
        <v>7831</v>
      </c>
      <c r="G50" s="235" t="s">
        <v>7948</v>
      </c>
      <c r="H50" s="235">
        <f>Clients!J62</f>
        <v>0</v>
      </c>
      <c r="I50" t="str">
        <f>Clients!K62</f>
        <v>R</v>
      </c>
    </row>
    <row r="51" spans="1:9"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7862</v>
      </c>
      <c r="F51" t="s">
        <v>7949</v>
      </c>
      <c r="G51" t="s">
        <v>7950</v>
      </c>
      <c r="H51" s="433">
        <f>Clients!J64</f>
        <v>0</v>
      </c>
      <c r="I51" t="str">
        <f>Clients!K64</f>
        <v>R</v>
      </c>
    </row>
    <row r="52" spans="1:9"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7862</v>
      </c>
      <c r="F52" t="s">
        <v>7951</v>
      </c>
      <c r="G52" t="s">
        <v>7835</v>
      </c>
      <c r="H52" s="433">
        <f>Clients!J65</f>
        <v>0</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7862</v>
      </c>
      <c r="F53" t="s">
        <v>7952</v>
      </c>
      <c r="G53" t="s">
        <v>7836</v>
      </c>
      <c r="H53" s="433">
        <f>Clients!J66</f>
        <v>0</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7862</v>
      </c>
      <c r="F54" t="s">
        <v>7953</v>
      </c>
      <c r="G54" t="s">
        <v>6039</v>
      </c>
      <c r="H54" s="235">
        <f>Clients!F71</f>
        <v>0</v>
      </c>
      <c r="I54" t="str">
        <f>Clients!$K$71</f>
        <v>G</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7862</v>
      </c>
      <c r="F55" t="s">
        <v>7954</v>
      </c>
      <c r="G55" t="s">
        <v>6041</v>
      </c>
      <c r="H55" s="235">
        <f>Clients!F72</f>
        <v>0</v>
      </c>
      <c r="I55" t="str">
        <f>Clients!$K$71</f>
        <v>G</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7862</v>
      </c>
      <c r="F56" t="s">
        <v>7955</v>
      </c>
      <c r="G56" t="s">
        <v>6043</v>
      </c>
      <c r="H56" s="235">
        <f>Clients!F73</f>
        <v>0</v>
      </c>
      <c r="I56" t="str">
        <f>Clients!$K$71</f>
        <v>G</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7862</v>
      </c>
      <c r="F57" t="s">
        <v>7956</v>
      </c>
      <c r="G57" t="s">
        <v>7957</v>
      </c>
      <c r="H57" s="235">
        <f>Clients!F74</f>
        <v>0</v>
      </c>
      <c r="I57" t="str">
        <f>Clients!$K$71</f>
        <v>G</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7862</v>
      </c>
      <c r="F58" t="s">
        <v>7958</v>
      </c>
      <c r="G58" t="s">
        <v>7959</v>
      </c>
      <c r="H58" s="235">
        <f>Clients!F75</f>
        <v>0</v>
      </c>
      <c r="I58" t="str">
        <f>Clients!$K$71</f>
        <v>G</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7862</v>
      </c>
      <c r="F59" t="s">
        <v>7960</v>
      </c>
      <c r="G59" t="s">
        <v>7961</v>
      </c>
      <c r="H59" s="235">
        <f>Clients!F76</f>
        <v>0</v>
      </c>
      <c r="I59" t="str">
        <f>Clients!$K$71</f>
        <v>G</v>
      </c>
    </row>
    <row r="60" spans="1:9"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7862</v>
      </c>
      <c r="F60" t="s">
        <v>7962</v>
      </c>
      <c r="G60" t="s">
        <v>7963</v>
      </c>
      <c r="H60" s="235">
        <f>Clients!F77</f>
        <v>0</v>
      </c>
      <c r="I60" t="str">
        <f>Clients!$K$71</f>
        <v>G</v>
      </c>
    </row>
    <row r="61" spans="1:9"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7862</v>
      </c>
      <c r="F61" t="s">
        <v>7964</v>
      </c>
      <c r="G61" t="s">
        <v>7965</v>
      </c>
      <c r="H61" s="235">
        <f>Clients!F78</f>
        <v>0</v>
      </c>
      <c r="I61" t="str">
        <f>Clients!$K$71</f>
        <v>G</v>
      </c>
    </row>
    <row r="62" spans="1:9"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7862</v>
      </c>
      <c r="F62" t="s">
        <v>7966</v>
      </c>
      <c r="G62" t="s">
        <v>7967</v>
      </c>
      <c r="H62" s="235">
        <f>Clients!F79</f>
        <v>0</v>
      </c>
      <c r="I62" t="str">
        <f>Clients!$K$71</f>
        <v>G</v>
      </c>
    </row>
    <row r="63" spans="1:9"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7862</v>
      </c>
      <c r="F63" t="s">
        <v>7968</v>
      </c>
      <c r="G63" t="s">
        <v>7969</v>
      </c>
      <c r="H63" s="235">
        <f>Clients!F80</f>
        <v>0</v>
      </c>
      <c r="I63" t="str">
        <f>Clients!$K$71</f>
        <v>G</v>
      </c>
    </row>
    <row r="64" spans="1:9"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7862</v>
      </c>
      <c r="F64" t="s">
        <v>7970</v>
      </c>
      <c r="G64" t="s">
        <v>7971</v>
      </c>
      <c r="H64" s="235">
        <f>Clients!G71</f>
        <v>0</v>
      </c>
      <c r="I64" t="str">
        <f>Clients!$K$71</f>
        <v>G</v>
      </c>
    </row>
    <row r="65" spans="1:9"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7862</v>
      </c>
      <c r="F65" t="s">
        <v>7972</v>
      </c>
      <c r="G65" t="s">
        <v>7973</v>
      </c>
      <c r="H65" s="235">
        <f>Clients!G72</f>
        <v>0</v>
      </c>
      <c r="I65" t="str">
        <f>Clients!$K$71</f>
        <v>G</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7862</v>
      </c>
      <c r="F66" t="s">
        <v>7974</v>
      </c>
      <c r="G66" t="s">
        <v>7975</v>
      </c>
      <c r="H66" s="235">
        <f>Clients!G73</f>
        <v>0</v>
      </c>
      <c r="I66" t="str">
        <f>Clients!$K$71</f>
        <v>G</v>
      </c>
    </row>
    <row r="67" spans="1:9"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7862</v>
      </c>
      <c r="F67" t="s">
        <v>7976</v>
      </c>
      <c r="G67" t="s">
        <v>7977</v>
      </c>
      <c r="H67" s="235">
        <f>Clients!G74</f>
        <v>0</v>
      </c>
      <c r="I67" t="str">
        <f>Clients!$K$71</f>
        <v>G</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7862</v>
      </c>
      <c r="F68" t="s">
        <v>7978</v>
      </c>
      <c r="G68" t="s">
        <v>7979</v>
      </c>
      <c r="H68" s="235">
        <f>Clients!G75</f>
        <v>0</v>
      </c>
      <c r="I68" t="str">
        <f>Clients!$K$71</f>
        <v>G</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7862</v>
      </c>
      <c r="F69" t="s">
        <v>7980</v>
      </c>
      <c r="G69" t="s">
        <v>7981</v>
      </c>
      <c r="H69" s="235">
        <f>Clients!G76</f>
        <v>0</v>
      </c>
      <c r="I69" t="str">
        <f>Clients!$K$71</f>
        <v>G</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7862</v>
      </c>
      <c r="F70" t="s">
        <v>7982</v>
      </c>
      <c r="G70" t="s">
        <v>7983</v>
      </c>
      <c r="H70" s="235">
        <f>Clients!G77</f>
        <v>0</v>
      </c>
      <c r="I70" t="str">
        <f>Clients!$K$71</f>
        <v>G</v>
      </c>
    </row>
    <row r="71" spans="1:9"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7862</v>
      </c>
      <c r="F71" t="s">
        <v>7984</v>
      </c>
      <c r="G71" t="s">
        <v>7985</v>
      </c>
      <c r="H71" s="235">
        <f>Clients!G78</f>
        <v>0</v>
      </c>
      <c r="I71" t="str">
        <f>Clients!$K$71</f>
        <v>G</v>
      </c>
    </row>
    <row r="72" spans="1:9"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7862</v>
      </c>
      <c r="F72" t="s">
        <v>7986</v>
      </c>
      <c r="G72" t="s">
        <v>7987</v>
      </c>
      <c r="H72" s="235">
        <f>Clients!G79</f>
        <v>0</v>
      </c>
      <c r="I72" t="str">
        <f>Clients!$K$71</f>
        <v>G</v>
      </c>
    </row>
    <row r="73" spans="1:9"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7862</v>
      </c>
      <c r="F73" t="s">
        <v>7988</v>
      </c>
      <c r="G73" t="s">
        <v>7989</v>
      </c>
      <c r="H73" s="235">
        <f>Clients!G80</f>
        <v>0</v>
      </c>
      <c r="I73" t="str">
        <f>Clients!$K$71</f>
        <v>G</v>
      </c>
    </row>
    <row r="74" spans="1:9"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7862</v>
      </c>
      <c r="F74" t="s">
        <v>7990</v>
      </c>
      <c r="G74" t="s">
        <v>7991</v>
      </c>
      <c r="H74" s="433">
        <f>Clients!G81</f>
        <v>0</v>
      </c>
    </row>
    <row r="75" spans="1:9"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7862</v>
      </c>
      <c r="F75" t="s">
        <v>7846</v>
      </c>
      <c r="G75" t="s">
        <v>7992</v>
      </c>
      <c r="H75" s="235">
        <f>Clients!J87</f>
        <v>0</v>
      </c>
      <c r="I75" t="str">
        <f>Clients!K87</f>
        <v>R</v>
      </c>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7862</v>
      </c>
      <c r="F76" t="s">
        <v>7848</v>
      </c>
      <c r="G76" t="s">
        <v>7849</v>
      </c>
      <c r="H76" s="235">
        <f>Clients!J89</f>
        <v>0</v>
      </c>
      <c r="I76" t="str">
        <f>Clients!K89</f>
        <v>R</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7862</v>
      </c>
      <c r="F77" t="s">
        <v>7850</v>
      </c>
      <c r="G77" t="s">
        <v>7851</v>
      </c>
      <c r="H77" s="235">
        <f>Clients!J91</f>
        <v>0</v>
      </c>
      <c r="I77" t="str">
        <f>Clients!K91</f>
        <v>R</v>
      </c>
    </row>
    <row r="78" spans="1:9"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7862</v>
      </c>
      <c r="F78" t="s">
        <v>7993</v>
      </c>
      <c r="G78" t="s">
        <v>7888</v>
      </c>
      <c r="H78" s="235">
        <f>Clients!F99</f>
        <v>0</v>
      </c>
      <c r="I78" t="str">
        <f>Clients!$K$101</f>
        <v>R</v>
      </c>
    </row>
    <row r="79" spans="1:9"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7862</v>
      </c>
      <c r="F79" t="s">
        <v>7994</v>
      </c>
      <c r="G79" t="s">
        <v>7890</v>
      </c>
      <c r="H79" s="235">
        <f>Clients!F100</f>
        <v>0</v>
      </c>
      <c r="I79" t="str">
        <f>Clients!$K$101</f>
        <v>R</v>
      </c>
    </row>
    <row r="80" spans="1:9"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7862</v>
      </c>
      <c r="F80" t="s">
        <v>7995</v>
      </c>
      <c r="G80" t="s">
        <v>7892</v>
      </c>
      <c r="H80" s="235">
        <f>Clients!F101</f>
        <v>0</v>
      </c>
      <c r="I80" t="str">
        <f>Clients!$K$101</f>
        <v>R</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7862</v>
      </c>
      <c r="F81" t="s">
        <v>7996</v>
      </c>
      <c r="G81" t="s">
        <v>7894</v>
      </c>
      <c r="H81" s="235">
        <f>Clients!G99</f>
        <v>0</v>
      </c>
      <c r="I81" t="str">
        <f>Clients!$K$101</f>
        <v>R</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7862</v>
      </c>
      <c r="F82" t="s">
        <v>7997</v>
      </c>
      <c r="G82" t="s">
        <v>7896</v>
      </c>
      <c r="H82" s="235">
        <f>Clients!G100</f>
        <v>0</v>
      </c>
      <c r="I82" t="str">
        <f>Clients!$K$101</f>
        <v>R</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7862</v>
      </c>
      <c r="F83" t="s">
        <v>7998</v>
      </c>
      <c r="G83" t="s">
        <v>7898</v>
      </c>
      <c r="H83" s="235">
        <f>Clients!G101</f>
        <v>0</v>
      </c>
      <c r="I83" t="str">
        <f>Clients!$K$101</f>
        <v>R</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7862</v>
      </c>
      <c r="F84" t="s">
        <v>7999</v>
      </c>
      <c r="G84" t="s">
        <v>7900</v>
      </c>
      <c r="H84" s="235">
        <f>Clients!H99</f>
        <v>0</v>
      </c>
      <c r="I84" t="str">
        <f>Clients!$K$101</f>
        <v>R</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7862</v>
      </c>
      <c r="F85" t="s">
        <v>8000</v>
      </c>
      <c r="G85" t="s">
        <v>7902</v>
      </c>
      <c r="H85" s="235">
        <f>Clients!H100</f>
        <v>0</v>
      </c>
      <c r="I85" t="str">
        <f>Clients!$K$101</f>
        <v>R</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7862</v>
      </c>
      <c r="F86" t="s">
        <v>8001</v>
      </c>
      <c r="G86" t="s">
        <v>7904</v>
      </c>
      <c r="H86" s="235">
        <f>Clients!H101</f>
        <v>0</v>
      </c>
      <c r="I86" t="str">
        <f>Clients!$K$101</f>
        <v>R</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7862</v>
      </c>
      <c r="F87" t="s">
        <v>8002</v>
      </c>
      <c r="G87" t="s">
        <v>7882</v>
      </c>
      <c r="H87" s="235">
        <f>Clients!I99</f>
        <v>0</v>
      </c>
      <c r="I87" t="str">
        <f>Clients!$K$101</f>
        <v>R</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7862</v>
      </c>
      <c r="F88" t="s">
        <v>8003</v>
      </c>
      <c r="G88" t="s">
        <v>7884</v>
      </c>
      <c r="H88" s="235">
        <f>Clients!I100</f>
        <v>0</v>
      </c>
      <c r="I88" t="str">
        <f>Clients!$K$101</f>
        <v>R</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7862</v>
      </c>
      <c r="F89" t="s">
        <v>8004</v>
      </c>
      <c r="G89" t="s">
        <v>7886</v>
      </c>
      <c r="H89" s="235">
        <f>Clients!I101</f>
        <v>0</v>
      </c>
      <c r="I89" t="str">
        <f>Clients!$K$101</f>
        <v>R</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7862</v>
      </c>
      <c r="F90" t="s">
        <v>8005</v>
      </c>
      <c r="G90" t="s">
        <v>7888</v>
      </c>
      <c r="H90" s="235">
        <f>Clients!F105</f>
        <v>0</v>
      </c>
      <c r="I90" t="str">
        <f>Clients!$K$107</f>
        <v>R</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7862</v>
      </c>
      <c r="F91" t="s">
        <v>8006</v>
      </c>
      <c r="G91" t="s">
        <v>7890</v>
      </c>
      <c r="H91" s="235">
        <f>Clients!F106</f>
        <v>0</v>
      </c>
      <c r="I91" t="str">
        <f>Clients!$K$107</f>
        <v>R</v>
      </c>
    </row>
    <row r="92" spans="1:9"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7862</v>
      </c>
      <c r="F92" t="s">
        <v>8007</v>
      </c>
      <c r="G92" t="s">
        <v>7892</v>
      </c>
      <c r="H92" s="235">
        <f>Clients!F107</f>
        <v>0</v>
      </c>
      <c r="I92" t="str">
        <f>Clients!$K$107</f>
        <v>R</v>
      </c>
    </row>
    <row r="93" spans="1:9"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7862</v>
      </c>
      <c r="F93" t="s">
        <v>8008</v>
      </c>
      <c r="G93" t="s">
        <v>7894</v>
      </c>
      <c r="H93" s="235">
        <f>Clients!G105</f>
        <v>0</v>
      </c>
      <c r="I93" t="str">
        <f>Clients!$K$107</f>
        <v>R</v>
      </c>
    </row>
    <row r="94" spans="1:9"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7862</v>
      </c>
      <c r="F94" t="s">
        <v>8009</v>
      </c>
      <c r="G94" t="s">
        <v>7896</v>
      </c>
      <c r="H94" s="235">
        <f>Clients!G106</f>
        <v>0</v>
      </c>
      <c r="I94" t="str">
        <f>Clients!$K$107</f>
        <v>R</v>
      </c>
    </row>
    <row r="95" spans="1:9"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7862</v>
      </c>
      <c r="F95" t="s">
        <v>8010</v>
      </c>
      <c r="G95" t="s">
        <v>7898</v>
      </c>
      <c r="H95" s="235">
        <f>Clients!G107</f>
        <v>0</v>
      </c>
      <c r="I95" t="str">
        <f>Clients!$K$107</f>
        <v>R</v>
      </c>
    </row>
    <row r="96" spans="1:9"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7862</v>
      </c>
      <c r="F96" t="s">
        <v>8011</v>
      </c>
      <c r="G96" t="s">
        <v>7900</v>
      </c>
      <c r="H96" s="235">
        <f>Clients!H105</f>
        <v>0</v>
      </c>
      <c r="I96" t="str">
        <f>Clients!$K$107</f>
        <v>R</v>
      </c>
    </row>
    <row r="97" spans="1:9"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7862</v>
      </c>
      <c r="F97" t="s">
        <v>8012</v>
      </c>
      <c r="G97" t="s">
        <v>7902</v>
      </c>
      <c r="H97" s="235">
        <f>Clients!H106</f>
        <v>0</v>
      </c>
      <c r="I97" t="str">
        <f>Clients!$K$107</f>
        <v>R</v>
      </c>
    </row>
    <row r="98" spans="1:9"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7862</v>
      </c>
      <c r="F98" t="s">
        <v>8013</v>
      </c>
      <c r="G98" t="s">
        <v>7904</v>
      </c>
      <c r="H98" s="235">
        <f>Clients!H107</f>
        <v>0</v>
      </c>
      <c r="I98" t="str">
        <f>Clients!$K$107</f>
        <v>R</v>
      </c>
    </row>
    <row r="99" spans="1:9"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7862</v>
      </c>
      <c r="F99" t="s">
        <v>8014</v>
      </c>
      <c r="G99" t="s">
        <v>7882</v>
      </c>
      <c r="H99" s="235">
        <f>Clients!I105</f>
        <v>0</v>
      </c>
      <c r="I99" t="str">
        <f>Clients!$K$107</f>
        <v>R</v>
      </c>
    </row>
    <row r="100" spans="1:9"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7862</v>
      </c>
      <c r="F100" t="s">
        <v>8015</v>
      </c>
      <c r="G100" t="s">
        <v>7884</v>
      </c>
      <c r="H100" s="235">
        <f>Clients!I106</f>
        <v>0</v>
      </c>
      <c r="I100" t="str">
        <f>Clients!$K$107</f>
        <v>R</v>
      </c>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7862</v>
      </c>
      <c r="F101" t="s">
        <v>8016</v>
      </c>
      <c r="G101" t="s">
        <v>7886</v>
      </c>
      <c r="H101" s="235">
        <f>Clients!I107</f>
        <v>0</v>
      </c>
      <c r="I101" t="str">
        <f>Clients!$K$107</f>
        <v>R</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7862</v>
      </c>
      <c r="F102" t="s">
        <v>8017</v>
      </c>
      <c r="G102" t="s">
        <v>7888</v>
      </c>
      <c r="H102" s="235">
        <f>Clients!F111</f>
        <v>0</v>
      </c>
      <c r="I102" t="str">
        <f>Clients!$K$113</f>
        <v>R</v>
      </c>
    </row>
    <row r="103" spans="1:9"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7862</v>
      </c>
      <c r="F103" t="s">
        <v>8018</v>
      </c>
      <c r="G103" t="s">
        <v>7890</v>
      </c>
      <c r="H103" s="235">
        <f>Clients!F112</f>
        <v>0</v>
      </c>
      <c r="I103" t="str">
        <f>Clients!$K$113</f>
        <v>R</v>
      </c>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7862</v>
      </c>
      <c r="F104" t="s">
        <v>8019</v>
      </c>
      <c r="G104" t="s">
        <v>7892</v>
      </c>
      <c r="H104" s="235">
        <f>Clients!F113</f>
        <v>0</v>
      </c>
      <c r="I104" t="str">
        <f>Clients!$K$113</f>
        <v>R</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7862</v>
      </c>
      <c r="F105" t="s">
        <v>8020</v>
      </c>
      <c r="G105" t="s">
        <v>7894</v>
      </c>
      <c r="H105" s="235">
        <f>Clients!G111</f>
        <v>0</v>
      </c>
      <c r="I105" t="str">
        <f>Clients!$K$113</f>
        <v>R</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7862</v>
      </c>
      <c r="F106" t="s">
        <v>8021</v>
      </c>
      <c r="G106" t="s">
        <v>7896</v>
      </c>
      <c r="H106" s="235">
        <f>Clients!G112</f>
        <v>0</v>
      </c>
      <c r="I106" t="str">
        <f>Clients!$K$113</f>
        <v>R</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7862</v>
      </c>
      <c r="F107" t="s">
        <v>8022</v>
      </c>
      <c r="G107" t="s">
        <v>7898</v>
      </c>
      <c r="H107" s="235">
        <f>Clients!G113</f>
        <v>0</v>
      </c>
      <c r="I107" t="str">
        <f>Clients!$K$113</f>
        <v>R</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7862</v>
      </c>
      <c r="F108" t="s">
        <v>8023</v>
      </c>
      <c r="G108" t="s">
        <v>7900</v>
      </c>
      <c r="H108" s="235">
        <f>Clients!H111</f>
        <v>0</v>
      </c>
      <c r="I108" t="str">
        <f>Clients!$K$113</f>
        <v>R</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7862</v>
      </c>
      <c r="F109" t="s">
        <v>8024</v>
      </c>
      <c r="G109" t="s">
        <v>7902</v>
      </c>
      <c r="H109" s="235">
        <f>Clients!H112</f>
        <v>0</v>
      </c>
      <c r="I109" t="str">
        <f>Clients!$K$113</f>
        <v>R</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7862</v>
      </c>
      <c r="F110" t="s">
        <v>8025</v>
      </c>
      <c r="G110" t="s">
        <v>7904</v>
      </c>
      <c r="H110" s="235">
        <f>Clients!H113</f>
        <v>0</v>
      </c>
      <c r="I110" t="str">
        <f>Clients!$K$113</f>
        <v>R</v>
      </c>
    </row>
    <row r="111" spans="1:9"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7862</v>
      </c>
      <c r="F111" t="s">
        <v>8026</v>
      </c>
      <c r="G111" t="s">
        <v>7882</v>
      </c>
      <c r="H111" s="235">
        <f>Clients!I111</f>
        <v>0</v>
      </c>
      <c r="I111" t="str">
        <f>Clients!$K$113</f>
        <v>R</v>
      </c>
    </row>
    <row r="112" spans="1:9"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7862</v>
      </c>
      <c r="F112" t="s">
        <v>8027</v>
      </c>
      <c r="G112" t="s">
        <v>7884</v>
      </c>
      <c r="H112" s="235">
        <f>Clients!I112</f>
        <v>0</v>
      </c>
      <c r="I112" t="str">
        <f>Clients!$K$113</f>
        <v>R</v>
      </c>
    </row>
    <row r="113" spans="1:9"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7862</v>
      </c>
      <c r="F113" t="s">
        <v>8028</v>
      </c>
      <c r="G113" t="s">
        <v>7886</v>
      </c>
      <c r="H113" s="235">
        <f>Clients!I113</f>
        <v>0</v>
      </c>
      <c r="I113" t="str">
        <f>Clients!$K$113</f>
        <v>R</v>
      </c>
    </row>
    <row r="114" spans="1:9"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7862</v>
      </c>
      <c r="F114" t="s">
        <v>8029</v>
      </c>
      <c r="G114" t="s">
        <v>7888</v>
      </c>
      <c r="H114" s="235">
        <f>Clients!F117</f>
        <v>0</v>
      </c>
      <c r="I114" t="str">
        <f>Clients!$K$119</f>
        <v>R</v>
      </c>
    </row>
    <row r="115" spans="1:9"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7862</v>
      </c>
      <c r="F115" t="s">
        <v>8030</v>
      </c>
      <c r="G115" t="s">
        <v>7890</v>
      </c>
      <c r="H115" s="235">
        <f>Clients!F118</f>
        <v>0</v>
      </c>
      <c r="I115" t="str">
        <f>Clients!$K$119</f>
        <v>R</v>
      </c>
    </row>
    <row r="116" spans="1:9"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7862</v>
      </c>
      <c r="F116" t="s">
        <v>8031</v>
      </c>
      <c r="G116" t="s">
        <v>7892</v>
      </c>
      <c r="H116" s="235">
        <f>Clients!F119</f>
        <v>0</v>
      </c>
      <c r="I116" t="str">
        <f>Clients!$K$119</f>
        <v>R</v>
      </c>
    </row>
    <row r="117" spans="1:9"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7862</v>
      </c>
      <c r="F117" t="s">
        <v>8032</v>
      </c>
      <c r="G117" t="s">
        <v>7894</v>
      </c>
      <c r="H117" s="235">
        <f>Clients!G117</f>
        <v>0</v>
      </c>
      <c r="I117" t="str">
        <f>Clients!$K$119</f>
        <v>R</v>
      </c>
    </row>
    <row r="118" spans="1:9"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7862</v>
      </c>
      <c r="F118" t="s">
        <v>8033</v>
      </c>
      <c r="G118" t="s">
        <v>7896</v>
      </c>
      <c r="H118" s="235">
        <f>Clients!G118</f>
        <v>0</v>
      </c>
      <c r="I118" t="str">
        <f>Clients!$K$119</f>
        <v>R</v>
      </c>
    </row>
    <row r="119" spans="1:9"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7862</v>
      </c>
      <c r="F119" t="s">
        <v>8034</v>
      </c>
      <c r="G119" t="s">
        <v>7898</v>
      </c>
      <c r="H119" s="235">
        <f>Clients!G119</f>
        <v>0</v>
      </c>
      <c r="I119" t="str">
        <f>Clients!$K$119</f>
        <v>R</v>
      </c>
    </row>
    <row r="120" spans="1:9"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7862</v>
      </c>
      <c r="F120" t="s">
        <v>8035</v>
      </c>
      <c r="G120" t="s">
        <v>7900</v>
      </c>
      <c r="H120" s="235">
        <f>Clients!H117</f>
        <v>0</v>
      </c>
      <c r="I120" t="str">
        <f>Clients!$K$119</f>
        <v>R</v>
      </c>
    </row>
    <row r="121" spans="1:9"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7862</v>
      </c>
      <c r="F121" t="s">
        <v>8036</v>
      </c>
      <c r="G121" t="s">
        <v>7902</v>
      </c>
      <c r="H121" s="235">
        <f>Clients!H118</f>
        <v>0</v>
      </c>
      <c r="I121" t="str">
        <f>Clients!$K$119</f>
        <v>R</v>
      </c>
    </row>
    <row r="122" spans="1:9"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7862</v>
      </c>
      <c r="F122" t="s">
        <v>8037</v>
      </c>
      <c r="G122" t="s">
        <v>7904</v>
      </c>
      <c r="H122" s="235">
        <f>Clients!H119</f>
        <v>0</v>
      </c>
      <c r="I122" t="str">
        <f>Clients!$K$119</f>
        <v>R</v>
      </c>
    </row>
    <row r="123" spans="1:9"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7862</v>
      </c>
      <c r="F123" t="s">
        <v>8038</v>
      </c>
      <c r="G123" t="s">
        <v>7882</v>
      </c>
      <c r="H123" s="235">
        <f>Clients!I117</f>
        <v>0</v>
      </c>
      <c r="I123" t="str">
        <f>Clients!$K$119</f>
        <v>R</v>
      </c>
    </row>
    <row r="124" spans="1:9"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7862</v>
      </c>
      <c r="F124" t="s">
        <v>8039</v>
      </c>
      <c r="G124" t="s">
        <v>7884</v>
      </c>
      <c r="H124" s="235">
        <f>Clients!I118</f>
        <v>0</v>
      </c>
      <c r="I124" t="str">
        <f>Clients!$K$119</f>
        <v>R</v>
      </c>
    </row>
    <row r="125" spans="1:9"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7862</v>
      </c>
      <c r="F125" t="s">
        <v>8040</v>
      </c>
      <c r="G125" t="s">
        <v>7886</v>
      </c>
      <c r="H125" s="235">
        <f>Clients!I119</f>
        <v>0</v>
      </c>
      <c r="I125" t="str">
        <f>Clients!$K$119</f>
        <v>R</v>
      </c>
    </row>
    <row r="129" spans="5:5" x14ac:dyDescent="0.35">
      <c r="E129" s="345"/>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34F8-EBF1-4279-869F-C1AA979F94E6}">
  <sheetPr codeName="Sheet29">
    <tabColor rgb="FFEDD9C4"/>
  </sheetPr>
  <dimension ref="A1:R198"/>
  <sheetViews>
    <sheetView zoomScale="55" zoomScaleNormal="55" workbookViewId="0"/>
  </sheetViews>
  <sheetFormatPr defaultColWidth="0" defaultRowHeight="14.5" zeroHeight="1" x14ac:dyDescent="0.35"/>
  <cols>
    <col min="1" max="1" width="1.7265625" style="245" customWidth="1"/>
    <col min="2" max="2" width="10.1796875" style="245" customWidth="1"/>
    <col min="3" max="3" width="17" style="245" customWidth="1"/>
    <col min="4" max="5" width="12.26953125" style="245" customWidth="1"/>
    <col min="6" max="6" width="21.54296875" style="245" customWidth="1"/>
    <col min="7" max="7" width="17.1796875" style="245" customWidth="1"/>
    <col min="8" max="8" width="30.7265625" style="245" customWidth="1"/>
    <col min="9" max="9" width="24.453125" style="245" customWidth="1"/>
    <col min="10" max="10" width="25.26953125" style="245" customWidth="1"/>
    <col min="11" max="11" width="21.453125" style="245" customWidth="1"/>
    <col min="12" max="12" width="28.7265625" style="245" customWidth="1"/>
    <col min="13" max="13" width="18.81640625" style="245" customWidth="1"/>
    <col min="14" max="14" width="21" style="245" customWidth="1"/>
    <col min="15" max="15" width="19.54296875" style="245" customWidth="1"/>
    <col min="16" max="16" width="17.7265625" style="245" customWidth="1"/>
    <col min="17" max="17" width="1.7265625" style="245" customWidth="1"/>
    <col min="18" max="18" width="1.453125" style="6" customWidth="1"/>
    <col min="19" max="16384" width="8.7265625" style="245" hidden="1"/>
  </cols>
  <sheetData>
    <row r="1" spans="1:18" x14ac:dyDescent="0.35">
      <c r="A1" s="8"/>
      <c r="B1" s="8"/>
      <c r="C1" s="8"/>
      <c r="D1" s="8"/>
      <c r="E1" s="8"/>
      <c r="F1" s="8"/>
      <c r="G1" s="8"/>
      <c r="H1" s="8"/>
      <c r="I1" s="8"/>
      <c r="J1" s="8"/>
      <c r="K1" s="8"/>
      <c r="L1" s="8"/>
      <c r="M1" s="8"/>
      <c r="N1" s="8"/>
      <c r="O1" s="8"/>
      <c r="P1" s="8"/>
      <c r="Q1" s="8"/>
      <c r="R1" s="5"/>
    </row>
    <row r="2" spans="1:18" ht="18" customHeight="1" x14ac:dyDescent="0.35">
      <c r="A2" s="8"/>
      <c r="B2" s="467" t="e" vm="4">
        <v>#VALUE!</v>
      </c>
      <c r="C2" s="467"/>
      <c r="D2" s="114"/>
      <c r="E2" s="54"/>
      <c r="F2" s="501" t="s">
        <v>66</v>
      </c>
      <c r="G2" s="501"/>
      <c r="H2" s="501"/>
      <c r="I2" s="501"/>
      <c r="J2" s="501"/>
      <c r="K2" s="501"/>
      <c r="L2" s="501"/>
      <c r="M2" s="501"/>
      <c r="N2" s="501"/>
      <c r="O2" s="117"/>
      <c r="P2" s="118"/>
      <c r="Q2" s="118"/>
      <c r="R2" s="5"/>
    </row>
    <row r="3" spans="1:18" ht="15.65" customHeight="1" x14ac:dyDescent="0.35">
      <c r="A3" s="54"/>
      <c r="B3" s="467"/>
      <c r="C3" s="467"/>
      <c r="D3" s="114"/>
      <c r="E3" s="54"/>
      <c r="F3" s="501"/>
      <c r="G3" s="501"/>
      <c r="H3" s="501"/>
      <c r="I3" s="501"/>
      <c r="J3" s="501"/>
      <c r="K3" s="501"/>
      <c r="L3" s="501"/>
      <c r="M3" s="501"/>
      <c r="N3" s="501"/>
      <c r="O3" s="119"/>
      <c r="P3" s="119"/>
      <c r="Q3" s="119"/>
      <c r="R3" s="120"/>
    </row>
    <row r="4" spans="1:18" ht="15.65" customHeight="1" x14ac:dyDescent="0.35">
      <c r="A4" s="54"/>
      <c r="B4" s="54"/>
      <c r="C4" s="116"/>
      <c r="D4" s="116"/>
      <c r="E4" s="54"/>
      <c r="F4" s="55"/>
      <c r="G4" s="55"/>
      <c r="H4" s="55"/>
      <c r="I4" s="55"/>
      <c r="J4" s="55"/>
      <c r="K4" s="55"/>
      <c r="L4" s="55"/>
      <c r="M4" s="55"/>
      <c r="N4" s="55"/>
      <c r="O4" s="114"/>
      <c r="P4" s="56" t="str">
        <f>CoverSheet!G7</f>
        <v>v:25-03-c</v>
      </c>
      <c r="Q4" s="56"/>
      <c r="R4" s="121"/>
    </row>
    <row r="5" spans="1:18" ht="7.4" customHeight="1" x14ac:dyDescent="0.35">
      <c r="A5" s="6"/>
      <c r="B5" s="6"/>
      <c r="C5" s="122"/>
      <c r="D5" s="122"/>
      <c r="E5" s="6"/>
      <c r="F5" s="6"/>
      <c r="G5" s="6"/>
      <c r="H5" s="6"/>
      <c r="I5" s="6"/>
      <c r="J5" s="6"/>
      <c r="K5" s="6"/>
      <c r="L5" s="6"/>
      <c r="M5" s="6"/>
      <c r="N5" s="6"/>
      <c r="O5" s="21"/>
      <c r="P5" s="6"/>
      <c r="Q5" s="6"/>
      <c r="R5" s="5"/>
    </row>
    <row r="6" spans="1:18" x14ac:dyDescent="0.35">
      <c r="A6" s="6"/>
      <c r="B6" s="6"/>
      <c r="C6" s="122"/>
      <c r="D6" s="122"/>
      <c r="E6" s="6"/>
      <c r="F6" s="57" t="s">
        <v>42</v>
      </c>
      <c r="G6" s="58">
        <f>CoverSheet!$C$11</f>
        <v>0</v>
      </c>
      <c r="H6" s="58"/>
      <c r="I6" s="6"/>
      <c r="J6" s="6"/>
      <c r="K6" s="6"/>
      <c r="L6" s="6"/>
      <c r="M6" s="6"/>
      <c r="N6" s="6"/>
      <c r="O6" s="21"/>
      <c r="P6" s="6"/>
      <c r="Q6" s="6"/>
      <c r="R6" s="121"/>
    </row>
    <row r="7" spans="1:18" x14ac:dyDescent="0.35">
      <c r="A7" s="6"/>
      <c r="B7" s="6"/>
      <c r="C7" s="122"/>
      <c r="D7" s="122"/>
      <c r="E7" s="6"/>
      <c r="F7" s="57" t="s">
        <v>47</v>
      </c>
      <c r="G7" s="58" t="str">
        <f>IF(OR(CoverSheet!$G$26=0,CoverSheet!$G$27=0),"",(TEXT(CoverSheet!$G$26,"DD/MM/YYYY")&amp;" - "&amp;(TEXT(CoverSheet!$G$27,"dd/mm/yyyy"))))</f>
        <v xml:space="preserve"> - </v>
      </c>
      <c r="H7" s="58"/>
      <c r="I7" s="488" t="s">
        <v>290</v>
      </c>
      <c r="J7" s="488"/>
      <c r="K7" s="488"/>
      <c r="L7" s="84" t="str">
        <f>CoverSheet!C29</f>
        <v/>
      </c>
      <c r="M7" s="6"/>
      <c r="N7" s="115"/>
      <c r="O7" s="57"/>
      <c r="P7" s="21"/>
      <c r="Q7" s="21"/>
      <c r="R7" s="121"/>
    </row>
    <row r="8" spans="1:18" s="329" customFormat="1" ht="7.4" customHeight="1" thickBot="1" x14ac:dyDescent="0.4">
      <c r="A8" s="82"/>
      <c r="B8" s="82"/>
      <c r="C8" s="127"/>
      <c r="D8" s="127"/>
      <c r="E8" s="82"/>
      <c r="F8" s="82"/>
      <c r="G8" s="82"/>
      <c r="H8" s="82"/>
      <c r="I8" s="82"/>
      <c r="J8" s="82"/>
      <c r="K8" s="82"/>
      <c r="L8" s="82"/>
      <c r="M8" s="82"/>
      <c r="N8" s="82"/>
      <c r="O8" s="128"/>
      <c r="P8" s="82"/>
      <c r="Q8" s="82"/>
      <c r="R8" s="126"/>
    </row>
    <row r="9" spans="1:18" ht="7.4" customHeight="1" x14ac:dyDescent="0.35">
      <c r="A9" s="6"/>
      <c r="B9" s="6"/>
      <c r="C9" s="6"/>
      <c r="D9" s="6"/>
      <c r="E9" s="6"/>
      <c r="F9" s="6"/>
      <c r="G9" s="6"/>
      <c r="H9" s="6"/>
      <c r="I9" s="6"/>
      <c r="J9" s="6"/>
      <c r="K9" s="6"/>
      <c r="L9" s="6"/>
      <c r="M9" s="6"/>
      <c r="N9" s="6"/>
      <c r="O9" s="6"/>
      <c r="P9" s="6"/>
      <c r="Q9" s="6"/>
      <c r="R9" s="5"/>
    </row>
    <row r="10" spans="1:18" x14ac:dyDescent="0.35">
      <c r="A10" s="6"/>
      <c r="B10" s="6" t="s">
        <v>8041</v>
      </c>
      <c r="C10" s="6" t="s">
        <v>8042</v>
      </c>
      <c r="D10" s="6"/>
      <c r="E10" s="6"/>
      <c r="F10" s="6"/>
      <c r="G10" s="6"/>
      <c r="H10" s="6"/>
      <c r="I10" s="424"/>
      <c r="J10" s="6"/>
      <c r="K10" s="6"/>
      <c r="L10" s="6"/>
      <c r="M10" s="6"/>
      <c r="N10" s="6"/>
      <c r="O10" s="6"/>
      <c r="P10" s="6"/>
      <c r="Q10" s="6" t="str">
        <f>IF(ISBLANK(I10),"R","G")</f>
        <v>R</v>
      </c>
      <c r="R10" s="5"/>
    </row>
    <row r="11" spans="1:18" ht="7.4" customHeight="1" x14ac:dyDescent="0.35">
      <c r="A11" s="6"/>
      <c r="B11" s="6"/>
      <c r="C11" s="6"/>
      <c r="D11" s="6"/>
      <c r="E11" s="6"/>
      <c r="F11" s="6"/>
      <c r="G11" s="6"/>
      <c r="H11" s="6"/>
      <c r="I11" s="6"/>
      <c r="J11" s="6"/>
      <c r="K11" s="6"/>
      <c r="L11" s="6"/>
      <c r="M11" s="6"/>
      <c r="N11" s="6"/>
      <c r="O11" s="6"/>
      <c r="P11" s="6"/>
      <c r="Q11" s="6"/>
      <c r="R11" s="5"/>
    </row>
    <row r="12" spans="1:18" x14ac:dyDescent="0.35">
      <c r="A12" s="6"/>
      <c r="B12" s="6" t="s">
        <v>8043</v>
      </c>
      <c r="C12" s="6" t="s">
        <v>8044</v>
      </c>
      <c r="D12" s="6"/>
      <c r="E12" s="6"/>
      <c r="F12" s="6"/>
      <c r="G12" s="6"/>
      <c r="H12" s="6"/>
      <c r="I12" s="6"/>
      <c r="J12" s="6"/>
      <c r="K12" s="6"/>
      <c r="L12" s="6"/>
      <c r="M12" s="6"/>
      <c r="N12" s="6"/>
      <c r="O12" s="6"/>
      <c r="P12" s="6"/>
      <c r="Q12" s="6" t="str">
        <f>IF(OR(AND(I10="yes",COUNTA(D16:P45)=0),AND(I10="yes",B15="R")),"R",IF(AND(I10="no",COUNTA(D16:P45)&lt;&gt;0),"Y","G"))</f>
        <v>G</v>
      </c>
      <c r="R12" s="5"/>
    </row>
    <row r="13" spans="1:18" ht="7.4" customHeight="1" x14ac:dyDescent="0.35">
      <c r="A13" s="6"/>
      <c r="B13" s="6"/>
      <c r="C13" s="6"/>
      <c r="D13" s="6"/>
      <c r="E13" s="6"/>
      <c r="F13" s="6"/>
      <c r="G13" s="6"/>
      <c r="H13" s="6"/>
      <c r="I13" s="6"/>
      <c r="J13" s="6"/>
      <c r="K13" s="6"/>
      <c r="L13" s="6"/>
      <c r="M13" s="6"/>
      <c r="N13" s="6"/>
      <c r="O13" s="6"/>
      <c r="P13" s="6"/>
      <c r="Q13" s="6"/>
      <c r="R13" s="5"/>
    </row>
    <row r="14" spans="1:18" ht="56.5" customHeight="1" x14ac:dyDescent="0.35">
      <c r="A14" s="6"/>
      <c r="B14" s="6"/>
      <c r="C14" s="593" t="s">
        <v>8045</v>
      </c>
      <c r="D14" s="597" t="s">
        <v>65</v>
      </c>
      <c r="E14" s="598"/>
      <c r="F14" s="330" t="s">
        <v>62</v>
      </c>
      <c r="G14" s="330" t="s">
        <v>5746</v>
      </c>
      <c r="H14" s="330" t="s">
        <v>5748</v>
      </c>
      <c r="I14" s="330" t="s">
        <v>8046</v>
      </c>
      <c r="J14" s="330" t="s">
        <v>5752</v>
      </c>
      <c r="K14" s="601" t="s">
        <v>5754</v>
      </c>
      <c r="L14" s="602"/>
      <c r="M14" s="330" t="s">
        <v>5756</v>
      </c>
      <c r="N14" s="330" t="s">
        <v>5758</v>
      </c>
      <c r="O14" s="330" t="s">
        <v>5760</v>
      </c>
      <c r="P14" s="330" t="s">
        <v>8047</v>
      </c>
      <c r="Q14" s="6"/>
      <c r="R14" s="5"/>
    </row>
    <row r="15" spans="1:18" ht="72.5" x14ac:dyDescent="0.35">
      <c r="A15" s="6"/>
      <c r="B15" s="131" t="str">
        <f>IF(COUNTIF(B16:B45,"R")&gt;0,"R","G")</f>
        <v>R</v>
      </c>
      <c r="C15" s="594"/>
      <c r="D15" s="331" t="s">
        <v>8048</v>
      </c>
      <c r="E15" s="331" t="s">
        <v>8049</v>
      </c>
      <c r="F15" s="331" t="s">
        <v>8050</v>
      </c>
      <c r="G15" s="331" t="s">
        <v>8051</v>
      </c>
      <c r="H15" s="331" t="s">
        <v>8052</v>
      </c>
      <c r="I15" s="331" t="s">
        <v>8052</v>
      </c>
      <c r="J15" s="331" t="s">
        <v>8053</v>
      </c>
      <c r="K15" s="595" t="s">
        <v>5828</v>
      </c>
      <c r="L15" s="596"/>
      <c r="M15" s="332" t="s">
        <v>8054</v>
      </c>
      <c r="N15" s="332" t="s">
        <v>8055</v>
      </c>
      <c r="O15" s="332" t="s">
        <v>8056</v>
      </c>
      <c r="P15" s="332" t="s">
        <v>8057</v>
      </c>
      <c r="Q15" s="6"/>
      <c r="R15" s="5"/>
    </row>
    <row r="16" spans="1:18" x14ac:dyDescent="0.35">
      <c r="A16" s="6"/>
      <c r="B16" s="131" t="str">
        <f t="shared" ref="B16:B45" si="0">IF(OR(AND(D16&gt;0,ISBLANK(E16),COUNTA(F16:P16)=0),ISBLANK(D16)),"R","G")</f>
        <v>R</v>
      </c>
      <c r="C16" s="333" t="s">
        <v>8058</v>
      </c>
      <c r="D16" s="123"/>
      <c r="E16" s="123"/>
      <c r="F16" s="124"/>
      <c r="G16" s="124"/>
      <c r="H16" s="123"/>
      <c r="I16" s="123"/>
      <c r="J16" s="124"/>
      <c r="K16" s="603"/>
      <c r="L16" s="604"/>
      <c r="M16" s="124"/>
      <c r="N16" s="124"/>
      <c r="O16" s="123"/>
      <c r="P16" s="125"/>
      <c r="Q16" s="6"/>
      <c r="R16" s="5"/>
    </row>
    <row r="17" spans="1:18" x14ac:dyDescent="0.35">
      <c r="A17" s="6"/>
      <c r="B17" s="131" t="str">
        <f t="shared" si="0"/>
        <v>R</v>
      </c>
      <c r="C17" s="334" t="s">
        <v>8059</v>
      </c>
      <c r="D17" s="123"/>
      <c r="E17" s="123"/>
      <c r="F17" s="124"/>
      <c r="G17" s="124"/>
      <c r="H17" s="123"/>
      <c r="I17" s="123"/>
      <c r="J17" s="124"/>
      <c r="K17" s="591"/>
      <c r="L17" s="592"/>
      <c r="M17" s="124"/>
      <c r="N17" s="124"/>
      <c r="O17" s="123"/>
      <c r="P17" s="125"/>
      <c r="Q17" s="6"/>
      <c r="R17" s="5"/>
    </row>
    <row r="18" spans="1:18" x14ac:dyDescent="0.35">
      <c r="A18" s="6"/>
      <c r="B18" s="131" t="str">
        <f t="shared" si="0"/>
        <v>R</v>
      </c>
      <c r="C18" s="334" t="s">
        <v>8060</v>
      </c>
      <c r="D18" s="123"/>
      <c r="E18" s="123"/>
      <c r="F18" s="124"/>
      <c r="G18" s="124"/>
      <c r="H18" s="123"/>
      <c r="I18" s="123"/>
      <c r="J18" s="124"/>
      <c r="K18" s="591"/>
      <c r="L18" s="592"/>
      <c r="M18" s="124"/>
      <c r="N18" s="124"/>
      <c r="O18" s="123"/>
      <c r="P18" s="125"/>
      <c r="Q18" s="6"/>
      <c r="R18" s="5"/>
    </row>
    <row r="19" spans="1:18" x14ac:dyDescent="0.35">
      <c r="A19" s="6"/>
      <c r="B19" s="131" t="str">
        <f t="shared" si="0"/>
        <v>R</v>
      </c>
      <c r="C19" s="334" t="s">
        <v>8061</v>
      </c>
      <c r="D19" s="123"/>
      <c r="E19" s="123"/>
      <c r="F19" s="124"/>
      <c r="G19" s="124"/>
      <c r="H19" s="123"/>
      <c r="I19" s="123"/>
      <c r="J19" s="124"/>
      <c r="K19" s="591"/>
      <c r="L19" s="592"/>
      <c r="M19" s="124"/>
      <c r="N19" s="124"/>
      <c r="O19" s="123"/>
      <c r="P19" s="125"/>
      <c r="Q19" s="6"/>
      <c r="R19" s="5"/>
    </row>
    <row r="20" spans="1:18" x14ac:dyDescent="0.35">
      <c r="A20" s="6"/>
      <c r="B20" s="131" t="str">
        <f t="shared" si="0"/>
        <v>R</v>
      </c>
      <c r="C20" s="334" t="s">
        <v>8062</v>
      </c>
      <c r="D20" s="123"/>
      <c r="E20" s="123"/>
      <c r="F20" s="124"/>
      <c r="G20" s="124"/>
      <c r="H20" s="123"/>
      <c r="I20" s="123"/>
      <c r="J20" s="124"/>
      <c r="K20" s="591"/>
      <c r="L20" s="592"/>
      <c r="M20" s="124"/>
      <c r="N20" s="124"/>
      <c r="O20" s="123"/>
      <c r="P20" s="125"/>
      <c r="Q20" s="6"/>
      <c r="R20" s="5"/>
    </row>
    <row r="21" spans="1:18" x14ac:dyDescent="0.35">
      <c r="A21" s="6"/>
      <c r="B21" s="131" t="str">
        <f t="shared" si="0"/>
        <v>R</v>
      </c>
      <c r="C21" s="334" t="s">
        <v>8063</v>
      </c>
      <c r="D21" s="123"/>
      <c r="E21" s="123"/>
      <c r="F21" s="124"/>
      <c r="G21" s="124"/>
      <c r="H21" s="123"/>
      <c r="I21" s="123"/>
      <c r="J21" s="124"/>
      <c r="K21" s="591"/>
      <c r="L21" s="592"/>
      <c r="M21" s="124"/>
      <c r="N21" s="124"/>
      <c r="O21" s="123"/>
      <c r="P21" s="125"/>
      <c r="Q21" s="6"/>
      <c r="R21" s="5"/>
    </row>
    <row r="22" spans="1:18" x14ac:dyDescent="0.35">
      <c r="A22" s="6"/>
      <c r="B22" s="131" t="str">
        <f t="shared" si="0"/>
        <v>R</v>
      </c>
      <c r="C22" s="334" t="s">
        <v>8064</v>
      </c>
      <c r="D22" s="123"/>
      <c r="E22" s="123"/>
      <c r="F22" s="124"/>
      <c r="G22" s="124"/>
      <c r="H22" s="123"/>
      <c r="I22" s="123"/>
      <c r="J22" s="124"/>
      <c r="K22" s="591"/>
      <c r="L22" s="592"/>
      <c r="M22" s="124"/>
      <c r="N22" s="124"/>
      <c r="O22" s="123"/>
      <c r="P22" s="125"/>
      <c r="Q22" s="6"/>
      <c r="R22" s="5"/>
    </row>
    <row r="23" spans="1:18" x14ac:dyDescent="0.35">
      <c r="A23" s="6"/>
      <c r="B23" s="131" t="str">
        <f t="shared" si="0"/>
        <v>R</v>
      </c>
      <c r="C23" s="334" t="s">
        <v>8065</v>
      </c>
      <c r="D23" s="123"/>
      <c r="E23" s="123"/>
      <c r="F23" s="124"/>
      <c r="G23" s="124"/>
      <c r="H23" s="123"/>
      <c r="I23" s="123"/>
      <c r="J23" s="124"/>
      <c r="K23" s="591"/>
      <c r="L23" s="592"/>
      <c r="M23" s="124"/>
      <c r="N23" s="124"/>
      <c r="O23" s="123"/>
      <c r="P23" s="125"/>
      <c r="Q23" s="6"/>
      <c r="R23" s="5"/>
    </row>
    <row r="24" spans="1:18" x14ac:dyDescent="0.35">
      <c r="A24" s="6"/>
      <c r="B24" s="131" t="str">
        <f t="shared" si="0"/>
        <v>R</v>
      </c>
      <c r="C24" s="334" t="s">
        <v>8066</v>
      </c>
      <c r="D24" s="123"/>
      <c r="E24" s="123"/>
      <c r="F24" s="124"/>
      <c r="G24" s="124"/>
      <c r="H24" s="123"/>
      <c r="I24" s="123"/>
      <c r="J24" s="124"/>
      <c r="K24" s="591"/>
      <c r="L24" s="592"/>
      <c r="M24" s="124"/>
      <c r="N24" s="124"/>
      <c r="O24" s="123"/>
      <c r="P24" s="125"/>
      <c r="Q24" s="6"/>
      <c r="R24" s="5"/>
    </row>
    <row r="25" spans="1:18" x14ac:dyDescent="0.35">
      <c r="A25" s="6"/>
      <c r="B25" s="131" t="str">
        <f t="shared" si="0"/>
        <v>R</v>
      </c>
      <c r="C25" s="334" t="s">
        <v>8067</v>
      </c>
      <c r="D25" s="123"/>
      <c r="E25" s="123"/>
      <c r="F25" s="124"/>
      <c r="G25" s="124"/>
      <c r="H25" s="123"/>
      <c r="I25" s="123"/>
      <c r="J25" s="124"/>
      <c r="K25" s="591"/>
      <c r="L25" s="592"/>
      <c r="M25" s="124"/>
      <c r="N25" s="124"/>
      <c r="O25" s="123"/>
      <c r="P25" s="125"/>
      <c r="Q25" s="6"/>
      <c r="R25" s="5"/>
    </row>
    <row r="26" spans="1:18" x14ac:dyDescent="0.35">
      <c r="A26" s="6"/>
      <c r="B26" s="131" t="str">
        <f t="shared" si="0"/>
        <v>R</v>
      </c>
      <c r="C26" s="334" t="s">
        <v>8068</v>
      </c>
      <c r="D26" s="123"/>
      <c r="E26" s="123"/>
      <c r="F26" s="124"/>
      <c r="G26" s="124"/>
      <c r="H26" s="123"/>
      <c r="I26" s="123"/>
      <c r="J26" s="124"/>
      <c r="K26" s="591"/>
      <c r="L26" s="592"/>
      <c r="M26" s="124"/>
      <c r="N26" s="124"/>
      <c r="O26" s="123"/>
      <c r="P26" s="125"/>
      <c r="Q26" s="6"/>
      <c r="R26" s="5"/>
    </row>
    <row r="27" spans="1:18" x14ac:dyDescent="0.35">
      <c r="A27" s="6"/>
      <c r="B27" s="131" t="str">
        <f t="shared" si="0"/>
        <v>R</v>
      </c>
      <c r="C27" s="334" t="s">
        <v>8069</v>
      </c>
      <c r="D27" s="123"/>
      <c r="E27" s="123"/>
      <c r="F27" s="124"/>
      <c r="G27" s="124"/>
      <c r="H27" s="123"/>
      <c r="I27" s="123"/>
      <c r="J27" s="124"/>
      <c r="K27" s="591"/>
      <c r="L27" s="592"/>
      <c r="M27" s="124"/>
      <c r="N27" s="124"/>
      <c r="O27" s="123"/>
      <c r="P27" s="125"/>
      <c r="Q27" s="6"/>
      <c r="R27" s="5"/>
    </row>
    <row r="28" spans="1:18" x14ac:dyDescent="0.35">
      <c r="A28" s="6"/>
      <c r="B28" s="131" t="str">
        <f t="shared" si="0"/>
        <v>R</v>
      </c>
      <c r="C28" s="334" t="s">
        <v>8070</v>
      </c>
      <c r="D28" s="123"/>
      <c r="E28" s="123"/>
      <c r="F28" s="124"/>
      <c r="G28" s="124"/>
      <c r="H28" s="123"/>
      <c r="I28" s="123"/>
      <c r="J28" s="124"/>
      <c r="K28" s="591"/>
      <c r="L28" s="592"/>
      <c r="M28" s="124"/>
      <c r="N28" s="124"/>
      <c r="O28" s="123"/>
      <c r="P28" s="125"/>
      <c r="Q28" s="6"/>
      <c r="R28" s="5"/>
    </row>
    <row r="29" spans="1:18" x14ac:dyDescent="0.35">
      <c r="A29" s="6"/>
      <c r="B29" s="131" t="str">
        <f t="shared" si="0"/>
        <v>R</v>
      </c>
      <c r="C29" s="334" t="s">
        <v>8071</v>
      </c>
      <c r="D29" s="123"/>
      <c r="E29" s="123"/>
      <c r="F29" s="124"/>
      <c r="G29" s="124"/>
      <c r="H29" s="123"/>
      <c r="I29" s="123"/>
      <c r="J29" s="124"/>
      <c r="K29" s="591"/>
      <c r="L29" s="592"/>
      <c r="M29" s="124"/>
      <c r="N29" s="124"/>
      <c r="O29" s="123"/>
      <c r="P29" s="125"/>
      <c r="Q29" s="6"/>
      <c r="R29" s="5"/>
    </row>
    <row r="30" spans="1:18" x14ac:dyDescent="0.35">
      <c r="A30" s="6"/>
      <c r="B30" s="131" t="str">
        <f t="shared" si="0"/>
        <v>R</v>
      </c>
      <c r="C30" s="334" t="s">
        <v>8072</v>
      </c>
      <c r="D30" s="123"/>
      <c r="E30" s="123"/>
      <c r="F30" s="124"/>
      <c r="G30" s="124"/>
      <c r="H30" s="123"/>
      <c r="I30" s="123"/>
      <c r="J30" s="124"/>
      <c r="K30" s="591"/>
      <c r="L30" s="592"/>
      <c r="M30" s="124"/>
      <c r="N30" s="124"/>
      <c r="O30" s="123"/>
      <c r="P30" s="125"/>
      <c r="Q30" s="6"/>
      <c r="R30" s="5"/>
    </row>
    <row r="31" spans="1:18" x14ac:dyDescent="0.35">
      <c r="A31" s="6"/>
      <c r="B31" s="131" t="str">
        <f t="shared" si="0"/>
        <v>R</v>
      </c>
      <c r="C31" s="334" t="s">
        <v>8073</v>
      </c>
      <c r="D31" s="123"/>
      <c r="E31" s="123"/>
      <c r="F31" s="124"/>
      <c r="G31" s="124"/>
      <c r="H31" s="123"/>
      <c r="I31" s="123"/>
      <c r="J31" s="124"/>
      <c r="K31" s="591"/>
      <c r="L31" s="592"/>
      <c r="M31" s="124"/>
      <c r="N31" s="124"/>
      <c r="O31" s="123"/>
      <c r="P31" s="125"/>
      <c r="Q31" s="6"/>
      <c r="R31" s="5"/>
    </row>
    <row r="32" spans="1:18" x14ac:dyDescent="0.35">
      <c r="A32" s="6"/>
      <c r="B32" s="131" t="str">
        <f t="shared" si="0"/>
        <v>R</v>
      </c>
      <c r="C32" s="334" t="s">
        <v>8074</v>
      </c>
      <c r="D32" s="123"/>
      <c r="E32" s="123"/>
      <c r="F32" s="124"/>
      <c r="G32" s="124"/>
      <c r="H32" s="123"/>
      <c r="I32" s="123"/>
      <c r="J32" s="124"/>
      <c r="K32" s="591"/>
      <c r="L32" s="592"/>
      <c r="M32" s="124"/>
      <c r="N32" s="124"/>
      <c r="O32" s="123"/>
      <c r="P32" s="125"/>
      <c r="Q32" s="6"/>
      <c r="R32" s="5"/>
    </row>
    <row r="33" spans="1:18" x14ac:dyDescent="0.35">
      <c r="A33" s="6"/>
      <c r="B33" s="131" t="str">
        <f t="shared" si="0"/>
        <v>R</v>
      </c>
      <c r="C33" s="334" t="s">
        <v>8075</v>
      </c>
      <c r="D33" s="123"/>
      <c r="E33" s="123"/>
      <c r="F33" s="124"/>
      <c r="G33" s="124"/>
      <c r="H33" s="123"/>
      <c r="I33" s="123"/>
      <c r="J33" s="124"/>
      <c r="K33" s="591"/>
      <c r="L33" s="592"/>
      <c r="M33" s="124"/>
      <c r="N33" s="124"/>
      <c r="O33" s="123"/>
      <c r="P33" s="125"/>
      <c r="Q33" s="6"/>
      <c r="R33" s="5"/>
    </row>
    <row r="34" spans="1:18" x14ac:dyDescent="0.35">
      <c r="A34" s="6"/>
      <c r="B34" s="131" t="str">
        <f t="shared" si="0"/>
        <v>R</v>
      </c>
      <c r="C34" s="334" t="s">
        <v>8076</v>
      </c>
      <c r="D34" s="123"/>
      <c r="E34" s="123"/>
      <c r="F34" s="124"/>
      <c r="G34" s="124"/>
      <c r="H34" s="123"/>
      <c r="I34" s="123"/>
      <c r="J34" s="124"/>
      <c r="K34" s="591"/>
      <c r="L34" s="592"/>
      <c r="M34" s="124"/>
      <c r="N34" s="124"/>
      <c r="O34" s="123"/>
      <c r="P34" s="125"/>
      <c r="Q34" s="6"/>
      <c r="R34" s="5"/>
    </row>
    <row r="35" spans="1:18" x14ac:dyDescent="0.35">
      <c r="A35" s="6"/>
      <c r="B35" s="131" t="str">
        <f t="shared" si="0"/>
        <v>R</v>
      </c>
      <c r="C35" s="334" t="s">
        <v>8077</v>
      </c>
      <c r="D35" s="123"/>
      <c r="E35" s="123"/>
      <c r="F35" s="124"/>
      <c r="G35" s="124"/>
      <c r="H35" s="123"/>
      <c r="I35" s="123"/>
      <c r="J35" s="124"/>
      <c r="K35" s="591"/>
      <c r="L35" s="592"/>
      <c r="M35" s="124"/>
      <c r="N35" s="124"/>
      <c r="O35" s="123"/>
      <c r="P35" s="125"/>
      <c r="Q35" s="6"/>
      <c r="R35" s="5"/>
    </row>
    <row r="36" spans="1:18" x14ac:dyDescent="0.35">
      <c r="A36" s="6"/>
      <c r="B36" s="131" t="str">
        <f t="shared" si="0"/>
        <v>R</v>
      </c>
      <c r="C36" s="334" t="s">
        <v>8078</v>
      </c>
      <c r="D36" s="123"/>
      <c r="E36" s="123"/>
      <c r="F36" s="124"/>
      <c r="G36" s="124"/>
      <c r="H36" s="123"/>
      <c r="I36" s="123"/>
      <c r="J36" s="124"/>
      <c r="K36" s="591"/>
      <c r="L36" s="592"/>
      <c r="M36" s="124"/>
      <c r="N36" s="124"/>
      <c r="O36" s="123"/>
      <c r="P36" s="125"/>
      <c r="Q36" s="6"/>
      <c r="R36" s="5"/>
    </row>
    <row r="37" spans="1:18" x14ac:dyDescent="0.35">
      <c r="A37" s="6"/>
      <c r="B37" s="131" t="str">
        <f t="shared" si="0"/>
        <v>R</v>
      </c>
      <c r="C37" s="334" t="s">
        <v>8079</v>
      </c>
      <c r="D37" s="123"/>
      <c r="E37" s="123"/>
      <c r="F37" s="124"/>
      <c r="G37" s="124"/>
      <c r="H37" s="123"/>
      <c r="I37" s="123"/>
      <c r="J37" s="124"/>
      <c r="K37" s="591"/>
      <c r="L37" s="592"/>
      <c r="M37" s="124"/>
      <c r="N37" s="124"/>
      <c r="O37" s="123"/>
      <c r="P37" s="125"/>
      <c r="Q37" s="6"/>
      <c r="R37" s="5"/>
    </row>
    <row r="38" spans="1:18" x14ac:dyDescent="0.35">
      <c r="A38" s="6"/>
      <c r="B38" s="131" t="str">
        <f t="shared" si="0"/>
        <v>R</v>
      </c>
      <c r="C38" s="334" t="s">
        <v>8080</v>
      </c>
      <c r="D38" s="123"/>
      <c r="E38" s="123"/>
      <c r="F38" s="124"/>
      <c r="G38" s="124"/>
      <c r="H38" s="123"/>
      <c r="I38" s="123"/>
      <c r="J38" s="124"/>
      <c r="K38" s="591"/>
      <c r="L38" s="592"/>
      <c r="M38" s="124"/>
      <c r="N38" s="124"/>
      <c r="O38" s="123"/>
      <c r="P38" s="125"/>
      <c r="Q38" s="6"/>
      <c r="R38" s="5"/>
    </row>
    <row r="39" spans="1:18" x14ac:dyDescent="0.35">
      <c r="A39" s="6"/>
      <c r="B39" s="131" t="str">
        <f t="shared" si="0"/>
        <v>R</v>
      </c>
      <c r="C39" s="334" t="s">
        <v>8081</v>
      </c>
      <c r="D39" s="123"/>
      <c r="E39" s="123"/>
      <c r="F39" s="124"/>
      <c r="G39" s="124"/>
      <c r="H39" s="123"/>
      <c r="I39" s="123"/>
      <c r="J39" s="124"/>
      <c r="K39" s="591"/>
      <c r="L39" s="592"/>
      <c r="M39" s="124"/>
      <c r="N39" s="124"/>
      <c r="O39" s="123"/>
      <c r="P39" s="125"/>
      <c r="Q39" s="6"/>
      <c r="R39" s="5"/>
    </row>
    <row r="40" spans="1:18" x14ac:dyDescent="0.35">
      <c r="A40" s="6"/>
      <c r="B40" s="131" t="str">
        <f t="shared" si="0"/>
        <v>R</v>
      </c>
      <c r="C40" s="334" t="s">
        <v>8082</v>
      </c>
      <c r="D40" s="123"/>
      <c r="E40" s="123"/>
      <c r="F40" s="124"/>
      <c r="G40" s="124"/>
      <c r="H40" s="123"/>
      <c r="I40" s="123"/>
      <c r="J40" s="124"/>
      <c r="K40" s="591"/>
      <c r="L40" s="592"/>
      <c r="M40" s="124"/>
      <c r="N40" s="124"/>
      <c r="O40" s="123"/>
      <c r="P40" s="125"/>
      <c r="Q40" s="6"/>
      <c r="R40" s="5"/>
    </row>
    <row r="41" spans="1:18" x14ac:dyDescent="0.35">
      <c r="A41" s="6"/>
      <c r="B41" s="131" t="str">
        <f t="shared" si="0"/>
        <v>R</v>
      </c>
      <c r="C41" s="334" t="s">
        <v>8083</v>
      </c>
      <c r="D41" s="123"/>
      <c r="E41" s="123"/>
      <c r="F41" s="124"/>
      <c r="G41" s="124"/>
      <c r="H41" s="123"/>
      <c r="I41" s="123"/>
      <c r="J41" s="124"/>
      <c r="K41" s="591"/>
      <c r="L41" s="592"/>
      <c r="M41" s="124"/>
      <c r="N41" s="124"/>
      <c r="O41" s="123"/>
      <c r="P41" s="125"/>
      <c r="Q41" s="6"/>
      <c r="R41" s="5"/>
    </row>
    <row r="42" spans="1:18" x14ac:dyDescent="0.35">
      <c r="A42" s="6"/>
      <c r="B42" s="131" t="str">
        <f t="shared" si="0"/>
        <v>R</v>
      </c>
      <c r="C42" s="334" t="s">
        <v>8084</v>
      </c>
      <c r="D42" s="123"/>
      <c r="E42" s="123"/>
      <c r="F42" s="124"/>
      <c r="G42" s="124"/>
      <c r="H42" s="123"/>
      <c r="I42" s="123"/>
      <c r="J42" s="124"/>
      <c r="K42" s="591"/>
      <c r="L42" s="592"/>
      <c r="M42" s="124"/>
      <c r="N42" s="124"/>
      <c r="O42" s="123"/>
      <c r="P42" s="125"/>
      <c r="Q42" s="6"/>
      <c r="R42" s="5"/>
    </row>
    <row r="43" spans="1:18" x14ac:dyDescent="0.35">
      <c r="A43" s="6"/>
      <c r="B43" s="131" t="str">
        <f t="shared" si="0"/>
        <v>R</v>
      </c>
      <c r="C43" s="334" t="s">
        <v>8085</v>
      </c>
      <c r="D43" s="123"/>
      <c r="E43" s="123"/>
      <c r="F43" s="124"/>
      <c r="G43" s="124"/>
      <c r="H43" s="123"/>
      <c r="I43" s="123"/>
      <c r="J43" s="124"/>
      <c r="K43" s="591"/>
      <c r="L43" s="592"/>
      <c r="M43" s="124"/>
      <c r="N43" s="124"/>
      <c r="O43" s="123"/>
      <c r="P43" s="125"/>
      <c r="Q43" s="6"/>
      <c r="R43" s="5"/>
    </row>
    <row r="44" spans="1:18" x14ac:dyDescent="0.35">
      <c r="A44" s="6"/>
      <c r="B44" s="131" t="str">
        <f t="shared" si="0"/>
        <v>R</v>
      </c>
      <c r="C44" s="334" t="s">
        <v>8086</v>
      </c>
      <c r="D44" s="123"/>
      <c r="E44" s="123"/>
      <c r="F44" s="124"/>
      <c r="G44" s="124"/>
      <c r="H44" s="123"/>
      <c r="I44" s="123"/>
      <c r="J44" s="124"/>
      <c r="K44" s="591"/>
      <c r="L44" s="592"/>
      <c r="M44" s="124"/>
      <c r="N44" s="124"/>
      <c r="O44" s="123"/>
      <c r="P44" s="125"/>
      <c r="Q44" s="6"/>
      <c r="R44" s="5"/>
    </row>
    <row r="45" spans="1:18" x14ac:dyDescent="0.35">
      <c r="A45" s="6"/>
      <c r="B45" s="131" t="str">
        <f t="shared" si="0"/>
        <v>R</v>
      </c>
      <c r="C45" s="335" t="s">
        <v>298</v>
      </c>
      <c r="D45" s="123"/>
      <c r="E45" s="123"/>
      <c r="F45" s="124"/>
      <c r="G45" s="124"/>
      <c r="H45" s="123"/>
      <c r="I45" s="123"/>
      <c r="J45" s="124"/>
      <c r="K45" s="591"/>
      <c r="L45" s="592"/>
      <c r="M45" s="124"/>
      <c r="N45" s="124"/>
      <c r="O45" s="123"/>
      <c r="P45" s="125"/>
      <c r="Q45" s="6"/>
      <c r="R45" s="5"/>
    </row>
    <row r="46" spans="1:18" ht="15" thickBot="1" x14ac:dyDescent="0.4">
      <c r="A46" s="6"/>
      <c r="B46" s="6"/>
      <c r="C46" s="336" t="s">
        <v>301</v>
      </c>
      <c r="D46" s="337">
        <f t="shared" ref="D46:J46" si="1">SUM(D16:D45)</f>
        <v>0</v>
      </c>
      <c r="E46" s="337">
        <f t="shared" si="1"/>
        <v>0</v>
      </c>
      <c r="F46" s="337">
        <f t="shared" si="1"/>
        <v>0</v>
      </c>
      <c r="G46" s="337">
        <f t="shared" si="1"/>
        <v>0</v>
      </c>
      <c r="H46" s="337">
        <f t="shared" si="1"/>
        <v>0</v>
      </c>
      <c r="I46" s="337">
        <f t="shared" si="1"/>
        <v>0</v>
      </c>
      <c r="J46" s="337">
        <f t="shared" si="1"/>
        <v>0</v>
      </c>
      <c r="K46" s="599">
        <f>SUM(K16:L45)</f>
        <v>0</v>
      </c>
      <c r="L46" s="600"/>
      <c r="M46" s="337">
        <f>SUM(M16:M45)</f>
        <v>0</v>
      </c>
      <c r="N46" s="337">
        <f>SUM(N16:N45)</f>
        <v>0</v>
      </c>
      <c r="O46" s="337">
        <f>SUM(O16:O45)</f>
        <v>0</v>
      </c>
      <c r="P46" s="337">
        <f>SUM(P16:P45)</f>
        <v>0</v>
      </c>
      <c r="Q46" s="6"/>
      <c r="R46" s="5"/>
    </row>
    <row r="47" spans="1:18" ht="7.4" customHeight="1" thickTop="1" x14ac:dyDescent="0.35">
      <c r="A47" s="6"/>
      <c r="B47" s="6"/>
      <c r="C47" s="6"/>
      <c r="D47" s="6"/>
      <c r="E47" s="6"/>
      <c r="F47" s="6"/>
      <c r="G47" s="6"/>
      <c r="H47" s="6"/>
      <c r="I47" s="6"/>
      <c r="J47" s="6"/>
      <c r="K47" s="6"/>
      <c r="L47" s="6"/>
      <c r="M47" s="6"/>
      <c r="N47" s="6"/>
      <c r="O47" s="6"/>
      <c r="P47" s="6"/>
      <c r="Q47" s="6"/>
      <c r="R47" s="5"/>
    </row>
    <row r="48" spans="1:18" ht="7.4" customHeight="1" x14ac:dyDescent="0.35">
      <c r="A48" s="6"/>
      <c r="B48" s="6"/>
      <c r="C48" s="6"/>
      <c r="D48" s="6"/>
      <c r="E48" s="6"/>
      <c r="F48" s="6"/>
      <c r="G48" s="6"/>
      <c r="H48" s="6"/>
      <c r="I48" s="6"/>
      <c r="J48" s="6"/>
      <c r="K48" s="6"/>
      <c r="L48" s="6"/>
      <c r="M48" s="6"/>
      <c r="N48" s="6"/>
      <c r="O48" s="6"/>
      <c r="P48" s="6"/>
      <c r="Q48" s="6"/>
      <c r="R48" s="5"/>
    </row>
    <row r="49" spans="1:18" ht="7.4" customHeight="1" x14ac:dyDescent="0.35">
      <c r="A49" s="4"/>
      <c r="B49" s="4"/>
      <c r="C49" s="4"/>
      <c r="D49" s="4"/>
      <c r="E49" s="4"/>
      <c r="F49" s="4"/>
      <c r="G49" s="4"/>
      <c r="H49" s="4"/>
      <c r="I49" s="4"/>
      <c r="J49" s="4"/>
      <c r="K49" s="4"/>
      <c r="L49" s="4"/>
      <c r="M49" s="4"/>
      <c r="N49" s="4"/>
      <c r="O49" s="4"/>
      <c r="P49" s="4"/>
      <c r="Q49" s="4"/>
      <c r="R49" s="5"/>
    </row>
    <row r="50" spans="1:18" hidden="1" x14ac:dyDescent="0.35">
      <c r="A50" s="6"/>
      <c r="B50" s="6"/>
      <c r="C50" s="6"/>
      <c r="D50" s="6"/>
      <c r="E50" s="6"/>
      <c r="F50" s="6"/>
      <c r="G50" s="6"/>
      <c r="H50" s="6"/>
      <c r="I50" s="6"/>
      <c r="J50" s="6"/>
      <c r="K50" s="6"/>
      <c r="L50" s="6"/>
      <c r="M50" s="6"/>
      <c r="N50" s="6"/>
      <c r="O50" s="6"/>
      <c r="P50" s="6"/>
      <c r="Q50" s="6"/>
      <c r="R50" s="5"/>
    </row>
    <row r="51" spans="1:18" hidden="1" x14ac:dyDescent="0.35">
      <c r="A51" s="6"/>
      <c r="B51" s="6"/>
      <c r="C51" s="6"/>
      <c r="D51" s="6"/>
      <c r="E51" s="6"/>
      <c r="F51" s="6"/>
      <c r="G51" s="6"/>
      <c r="H51" s="6"/>
      <c r="I51" s="6"/>
      <c r="J51" s="6"/>
      <c r="K51" s="6"/>
      <c r="L51" s="6"/>
      <c r="M51" s="6"/>
      <c r="N51" s="6"/>
      <c r="O51" s="6"/>
      <c r="P51" s="6"/>
      <c r="Q51" s="6"/>
      <c r="R51" s="5"/>
    </row>
    <row r="52" spans="1:18" hidden="1" x14ac:dyDescent="0.35">
      <c r="A52" s="6"/>
      <c r="B52" s="6"/>
      <c r="C52" s="6"/>
      <c r="D52" s="6"/>
      <c r="E52" s="6"/>
      <c r="F52" s="6"/>
      <c r="G52" s="6"/>
      <c r="H52" s="6"/>
      <c r="I52" s="6"/>
      <c r="J52" s="6"/>
      <c r="K52" s="6"/>
      <c r="L52" s="6"/>
      <c r="M52" s="6"/>
      <c r="N52" s="6"/>
      <c r="O52" s="6"/>
      <c r="P52" s="6"/>
      <c r="Q52" s="6"/>
      <c r="R52" s="5"/>
    </row>
    <row r="53" spans="1:18" hidden="1" x14ac:dyDescent="0.35">
      <c r="A53" s="6"/>
      <c r="B53" s="6"/>
      <c r="C53" s="6"/>
      <c r="D53" s="6"/>
      <c r="E53" s="6"/>
      <c r="F53" s="6"/>
      <c r="G53" s="6"/>
      <c r="H53" s="6"/>
      <c r="I53" s="6"/>
      <c r="J53" s="6"/>
      <c r="K53" s="6"/>
      <c r="L53" s="6"/>
      <c r="M53" s="6"/>
      <c r="N53" s="6"/>
      <c r="O53" s="6"/>
      <c r="P53" s="6"/>
      <c r="Q53" s="6"/>
      <c r="R53" s="5"/>
    </row>
    <row r="54" spans="1:18" hidden="1" x14ac:dyDescent="0.35">
      <c r="R54" s="5"/>
    </row>
    <row r="55" spans="1:18" hidden="1" x14ac:dyDescent="0.35">
      <c r="R55" s="5"/>
    </row>
    <row r="56" spans="1:18" hidden="1" x14ac:dyDescent="0.35">
      <c r="R56" s="5"/>
    </row>
    <row r="57" spans="1:18" hidden="1" x14ac:dyDescent="0.35">
      <c r="R57" s="5"/>
    </row>
    <row r="58" spans="1:18" hidden="1" x14ac:dyDescent="0.35">
      <c r="R58" s="5"/>
    </row>
    <row r="59" spans="1:18" hidden="1" x14ac:dyDescent="0.35">
      <c r="R59" s="5"/>
    </row>
    <row r="60" spans="1:18" hidden="1" x14ac:dyDescent="0.35">
      <c r="R60" s="5"/>
    </row>
    <row r="61" spans="1:18" hidden="1" x14ac:dyDescent="0.35">
      <c r="R61" s="5"/>
    </row>
    <row r="62" spans="1:18" hidden="1" x14ac:dyDescent="0.35">
      <c r="R62" s="5"/>
    </row>
    <row r="63" spans="1:18" hidden="1" x14ac:dyDescent="0.35">
      <c r="R63" s="5"/>
    </row>
    <row r="64" spans="1:18" hidden="1" x14ac:dyDescent="0.35">
      <c r="R64" s="5"/>
    </row>
    <row r="65" spans="18:18" hidden="1" x14ac:dyDescent="0.35">
      <c r="R65" s="5"/>
    </row>
    <row r="66" spans="18:18" hidden="1" x14ac:dyDescent="0.35">
      <c r="R66" s="5"/>
    </row>
    <row r="67" spans="18:18" hidden="1" x14ac:dyDescent="0.35">
      <c r="R67" s="5"/>
    </row>
    <row r="68" spans="18:18" hidden="1" x14ac:dyDescent="0.35">
      <c r="R68" s="5"/>
    </row>
    <row r="69" spans="18:18" hidden="1" x14ac:dyDescent="0.35">
      <c r="R69" s="5"/>
    </row>
    <row r="70" spans="18:18" hidden="1" x14ac:dyDescent="0.35">
      <c r="R70" s="5"/>
    </row>
    <row r="71" spans="18:18" hidden="1" x14ac:dyDescent="0.35">
      <c r="R71" s="5"/>
    </row>
    <row r="72" spans="18:18" hidden="1" x14ac:dyDescent="0.35">
      <c r="R72" s="5"/>
    </row>
    <row r="73" spans="18:18" hidden="1" x14ac:dyDescent="0.35">
      <c r="R73" s="5"/>
    </row>
    <row r="74" spans="18:18" hidden="1" x14ac:dyDescent="0.35">
      <c r="R74" s="5"/>
    </row>
    <row r="75" spans="18:18" hidden="1" x14ac:dyDescent="0.35">
      <c r="R75" s="5"/>
    </row>
    <row r="76" spans="18:18" hidden="1" x14ac:dyDescent="0.35">
      <c r="R76" s="5"/>
    </row>
    <row r="77" spans="18:18" hidden="1" x14ac:dyDescent="0.35">
      <c r="R77" s="5"/>
    </row>
    <row r="78" spans="18:18" hidden="1" x14ac:dyDescent="0.35">
      <c r="R78" s="5"/>
    </row>
    <row r="79" spans="18:18" hidden="1" x14ac:dyDescent="0.35">
      <c r="R79" s="5"/>
    </row>
    <row r="80" spans="18:18" hidden="1" x14ac:dyDescent="0.35">
      <c r="R80" s="5"/>
    </row>
    <row r="81" spans="18:18" hidden="1" x14ac:dyDescent="0.35">
      <c r="R81" s="5"/>
    </row>
    <row r="82" spans="18:18" hidden="1" x14ac:dyDescent="0.35">
      <c r="R82" s="5"/>
    </row>
    <row r="83" spans="18:18" hidden="1" x14ac:dyDescent="0.35">
      <c r="R83" s="5"/>
    </row>
    <row r="84" spans="18:18" hidden="1" x14ac:dyDescent="0.35">
      <c r="R84" s="5"/>
    </row>
    <row r="85" spans="18:18" hidden="1" x14ac:dyDescent="0.35">
      <c r="R85" s="5"/>
    </row>
    <row r="86" spans="18:18" hidden="1" x14ac:dyDescent="0.35">
      <c r="R86" s="5"/>
    </row>
    <row r="87" spans="18:18" hidden="1" x14ac:dyDescent="0.35">
      <c r="R87" s="5"/>
    </row>
    <row r="88" spans="18:18" hidden="1" x14ac:dyDescent="0.35">
      <c r="R88" s="5"/>
    </row>
    <row r="89" spans="18:18" hidden="1" x14ac:dyDescent="0.35">
      <c r="R89" s="5"/>
    </row>
    <row r="90" spans="18:18" hidden="1" x14ac:dyDescent="0.35">
      <c r="R90" s="5"/>
    </row>
    <row r="91" spans="18:18" hidden="1" x14ac:dyDescent="0.35">
      <c r="R91" s="5"/>
    </row>
    <row r="92" spans="18:18" hidden="1" x14ac:dyDescent="0.35">
      <c r="R92" s="5"/>
    </row>
    <row r="93" spans="18:18" hidden="1" x14ac:dyDescent="0.35">
      <c r="R93" s="5"/>
    </row>
    <row r="94" spans="18:18" hidden="1" x14ac:dyDescent="0.35">
      <c r="R94" s="5"/>
    </row>
    <row r="95" spans="18:18" hidden="1" x14ac:dyDescent="0.35">
      <c r="R95" s="5"/>
    </row>
    <row r="96" spans="18:18" hidden="1" x14ac:dyDescent="0.35">
      <c r="R96" s="5"/>
    </row>
    <row r="97" spans="18:18" hidden="1" x14ac:dyDescent="0.35">
      <c r="R97" s="5"/>
    </row>
    <row r="98" spans="18:18" hidden="1" x14ac:dyDescent="0.35">
      <c r="R98" s="5"/>
    </row>
    <row r="99" spans="18:18" hidden="1" x14ac:dyDescent="0.35">
      <c r="R99" s="5"/>
    </row>
    <row r="100" spans="18:18" hidden="1" x14ac:dyDescent="0.35">
      <c r="R100" s="5"/>
    </row>
    <row r="101" spans="18:18" hidden="1" x14ac:dyDescent="0.35">
      <c r="R101" s="5"/>
    </row>
    <row r="102" spans="18:18" hidden="1" x14ac:dyDescent="0.35">
      <c r="R102" s="5"/>
    </row>
    <row r="103" spans="18:18" hidden="1" x14ac:dyDescent="0.35">
      <c r="R103" s="5"/>
    </row>
    <row r="104" spans="18:18" hidden="1" x14ac:dyDescent="0.35">
      <c r="R104" s="5"/>
    </row>
    <row r="105" spans="18:18" hidden="1" x14ac:dyDescent="0.35">
      <c r="R105" s="5"/>
    </row>
    <row r="106" spans="18:18" hidden="1" x14ac:dyDescent="0.35">
      <c r="R106" s="5"/>
    </row>
    <row r="107" spans="18:18" hidden="1" x14ac:dyDescent="0.35">
      <c r="R107" s="5"/>
    </row>
    <row r="108" spans="18:18" hidden="1" x14ac:dyDescent="0.35">
      <c r="R108" s="5"/>
    </row>
    <row r="109" spans="18:18" hidden="1" x14ac:dyDescent="0.35">
      <c r="R109" s="5"/>
    </row>
    <row r="110" spans="18:18" hidden="1" x14ac:dyDescent="0.35">
      <c r="R110" s="5"/>
    </row>
    <row r="111" spans="18:18" hidden="1" x14ac:dyDescent="0.35">
      <c r="R111" s="5"/>
    </row>
    <row r="112" spans="18:18" hidden="1" x14ac:dyDescent="0.35">
      <c r="R112" s="5"/>
    </row>
    <row r="113" spans="18:18" hidden="1" x14ac:dyDescent="0.35">
      <c r="R113" s="5"/>
    </row>
    <row r="114" spans="18:18" hidden="1" x14ac:dyDescent="0.35">
      <c r="R114" s="5"/>
    </row>
    <row r="115" spans="18:18" hidden="1" x14ac:dyDescent="0.35">
      <c r="R115" s="5"/>
    </row>
    <row r="116" spans="18:18" hidden="1" x14ac:dyDescent="0.35">
      <c r="R116" s="5"/>
    </row>
    <row r="117" spans="18:18" hidden="1" x14ac:dyDescent="0.35">
      <c r="R117" s="5"/>
    </row>
    <row r="118" spans="18:18" hidden="1" x14ac:dyDescent="0.35">
      <c r="R118" s="5"/>
    </row>
    <row r="119" spans="18:18" hidden="1" x14ac:dyDescent="0.35">
      <c r="R119" s="5"/>
    </row>
    <row r="120" spans="18:18" hidden="1" x14ac:dyDescent="0.35">
      <c r="R120" s="5"/>
    </row>
    <row r="121" spans="18:18" hidden="1" x14ac:dyDescent="0.35">
      <c r="R121" s="5"/>
    </row>
    <row r="122" spans="18:18" hidden="1" x14ac:dyDescent="0.35">
      <c r="R122" s="5"/>
    </row>
    <row r="123" spans="18:18" hidden="1" x14ac:dyDescent="0.35">
      <c r="R123" s="5"/>
    </row>
    <row r="124" spans="18:18" hidden="1" x14ac:dyDescent="0.35">
      <c r="R124" s="5"/>
    </row>
    <row r="125" spans="18:18" hidden="1" x14ac:dyDescent="0.35">
      <c r="R125" s="5"/>
    </row>
    <row r="126" spans="18:18" hidden="1" x14ac:dyDescent="0.35">
      <c r="R126" s="5"/>
    </row>
    <row r="127" spans="18:18" hidden="1" x14ac:dyDescent="0.35">
      <c r="R127" s="5"/>
    </row>
    <row r="128" spans="18:18" hidden="1" x14ac:dyDescent="0.35">
      <c r="R128" s="5"/>
    </row>
    <row r="129" spans="18:18" hidden="1" x14ac:dyDescent="0.35">
      <c r="R129" s="5"/>
    </row>
    <row r="130" spans="18:18" hidden="1" x14ac:dyDescent="0.35">
      <c r="R130" s="5"/>
    </row>
    <row r="131" spans="18:18" hidden="1" x14ac:dyDescent="0.35">
      <c r="R131" s="5"/>
    </row>
    <row r="132" spans="18:18" hidden="1" x14ac:dyDescent="0.35">
      <c r="R132" s="5"/>
    </row>
    <row r="133" spans="18:18" hidden="1" x14ac:dyDescent="0.35">
      <c r="R133" s="5"/>
    </row>
    <row r="134" spans="18:18" hidden="1" x14ac:dyDescent="0.35">
      <c r="R134" s="5"/>
    </row>
    <row r="135" spans="18:18" hidden="1" x14ac:dyDescent="0.35">
      <c r="R135" s="5"/>
    </row>
    <row r="136" spans="18:18" hidden="1" x14ac:dyDescent="0.35">
      <c r="R136" s="5"/>
    </row>
    <row r="137" spans="18:18" hidden="1" x14ac:dyDescent="0.35">
      <c r="R137" s="5"/>
    </row>
    <row r="138" spans="18:18" hidden="1" x14ac:dyDescent="0.35">
      <c r="R138" s="5"/>
    </row>
    <row r="139" spans="18:18" hidden="1" x14ac:dyDescent="0.35">
      <c r="R139" s="5"/>
    </row>
    <row r="140" spans="18:18" hidden="1" x14ac:dyDescent="0.35">
      <c r="R140" s="5"/>
    </row>
    <row r="141" spans="18:18" hidden="1" x14ac:dyDescent="0.35">
      <c r="R141" s="5"/>
    </row>
    <row r="142" spans="18:18" hidden="1" x14ac:dyDescent="0.35">
      <c r="R142" s="5"/>
    </row>
    <row r="143" spans="18:18" hidden="1" x14ac:dyDescent="0.35">
      <c r="R143" s="5"/>
    </row>
    <row r="144" spans="18:18" hidden="1" x14ac:dyDescent="0.35">
      <c r="R144" s="5"/>
    </row>
    <row r="145" spans="18:18" hidden="1" x14ac:dyDescent="0.35">
      <c r="R145" s="5"/>
    </row>
    <row r="146" spans="18:18" hidden="1" x14ac:dyDescent="0.35">
      <c r="R146" s="5"/>
    </row>
    <row r="147" spans="18:18" hidden="1" x14ac:dyDescent="0.35">
      <c r="R147" s="5"/>
    </row>
    <row r="148" spans="18:18" hidden="1" x14ac:dyDescent="0.35">
      <c r="R148" s="5"/>
    </row>
    <row r="149" spans="18:18" hidden="1" x14ac:dyDescent="0.35">
      <c r="R149" s="5"/>
    </row>
    <row r="150" spans="18:18" hidden="1" x14ac:dyDescent="0.35">
      <c r="R150" s="5"/>
    </row>
    <row r="151" spans="18:18" hidden="1" x14ac:dyDescent="0.35">
      <c r="R151" s="5"/>
    </row>
    <row r="152" spans="18:18" hidden="1" x14ac:dyDescent="0.35">
      <c r="R152" s="5"/>
    </row>
    <row r="153" spans="18:18" hidden="1" x14ac:dyDescent="0.35">
      <c r="R153" s="5"/>
    </row>
    <row r="154" spans="18:18" hidden="1" x14ac:dyDescent="0.35">
      <c r="R154" s="5"/>
    </row>
    <row r="155" spans="18:18" hidden="1" x14ac:dyDescent="0.35">
      <c r="R155" s="5"/>
    </row>
    <row r="156" spans="18:18" hidden="1" x14ac:dyDescent="0.35">
      <c r="R156" s="5"/>
    </row>
    <row r="157" spans="18:18" hidden="1" x14ac:dyDescent="0.35">
      <c r="R157" s="5"/>
    </row>
    <row r="158" spans="18:18" hidden="1" x14ac:dyDescent="0.35">
      <c r="R158" s="5"/>
    </row>
    <row r="159" spans="18:18" hidden="1" x14ac:dyDescent="0.35">
      <c r="R159" s="5"/>
    </row>
    <row r="160" spans="18:18" hidden="1" x14ac:dyDescent="0.35">
      <c r="R160" s="5"/>
    </row>
    <row r="161" spans="18:18" hidden="1" x14ac:dyDescent="0.35">
      <c r="R161" s="5"/>
    </row>
    <row r="162" spans="18:18" hidden="1" x14ac:dyDescent="0.35">
      <c r="R162" s="5"/>
    </row>
    <row r="163" spans="18:18" hidden="1" x14ac:dyDescent="0.35">
      <c r="R163" s="5"/>
    </row>
    <row r="164" spans="18:18" hidden="1" x14ac:dyDescent="0.35">
      <c r="R164" s="5"/>
    </row>
    <row r="165" spans="18:18" hidden="1" x14ac:dyDescent="0.35">
      <c r="R165" s="5"/>
    </row>
    <row r="166" spans="18:18" hidden="1" x14ac:dyDescent="0.35">
      <c r="R166" s="5"/>
    </row>
    <row r="167" spans="18:18" hidden="1" x14ac:dyDescent="0.35">
      <c r="R167" s="5"/>
    </row>
    <row r="168" spans="18:18" hidden="1" x14ac:dyDescent="0.35">
      <c r="R168" s="5"/>
    </row>
    <row r="169" spans="18:18" hidden="1" x14ac:dyDescent="0.35">
      <c r="R169" s="5"/>
    </row>
    <row r="170" spans="18:18" hidden="1" x14ac:dyDescent="0.35">
      <c r="R170" s="5"/>
    </row>
    <row r="171" spans="18:18" hidden="1" x14ac:dyDescent="0.35">
      <c r="R171" s="5"/>
    </row>
    <row r="172" spans="18:18" hidden="1" x14ac:dyDescent="0.35">
      <c r="R172" s="5"/>
    </row>
    <row r="173" spans="18:18" hidden="1" x14ac:dyDescent="0.35">
      <c r="R173" s="5"/>
    </row>
    <row r="174" spans="18:18" hidden="1" x14ac:dyDescent="0.35">
      <c r="R174" s="5"/>
    </row>
    <row r="175" spans="18:18" hidden="1" x14ac:dyDescent="0.35">
      <c r="R175" s="5"/>
    </row>
    <row r="176" spans="18:18" hidden="1" x14ac:dyDescent="0.35">
      <c r="R176" s="5"/>
    </row>
    <row r="177" spans="18:18" hidden="1" x14ac:dyDescent="0.35">
      <c r="R177" s="5"/>
    </row>
    <row r="178" spans="18:18" hidden="1" x14ac:dyDescent="0.35">
      <c r="R178" s="5"/>
    </row>
    <row r="179" spans="18:18" hidden="1" x14ac:dyDescent="0.35">
      <c r="R179" s="5"/>
    </row>
    <row r="180" spans="18:18" hidden="1" x14ac:dyDescent="0.35">
      <c r="R180" s="5"/>
    </row>
    <row r="181" spans="18:18" hidden="1" x14ac:dyDescent="0.35">
      <c r="R181" s="5"/>
    </row>
    <row r="182" spans="18:18" hidden="1" x14ac:dyDescent="0.35">
      <c r="R182" s="5"/>
    </row>
    <row r="183" spans="18:18" hidden="1" x14ac:dyDescent="0.35">
      <c r="R183" s="5"/>
    </row>
    <row r="184" spans="18:18" hidden="1" x14ac:dyDescent="0.35">
      <c r="R184" s="5"/>
    </row>
    <row r="185" spans="18:18" hidden="1" x14ac:dyDescent="0.35">
      <c r="R185" s="5"/>
    </row>
    <row r="186" spans="18:18" hidden="1" x14ac:dyDescent="0.35">
      <c r="R186" s="5"/>
    </row>
    <row r="187" spans="18:18" hidden="1" x14ac:dyDescent="0.35">
      <c r="R187" s="5"/>
    </row>
    <row r="188" spans="18:18" hidden="1" x14ac:dyDescent="0.35">
      <c r="R188" s="5"/>
    </row>
    <row r="189" spans="18:18" hidden="1" x14ac:dyDescent="0.35">
      <c r="R189" s="5"/>
    </row>
    <row r="190" spans="18:18" hidden="1" x14ac:dyDescent="0.35">
      <c r="R190" s="5"/>
    </row>
    <row r="191" spans="18:18" hidden="1" x14ac:dyDescent="0.35">
      <c r="R191" s="5"/>
    </row>
    <row r="192" spans="18:18" hidden="1" x14ac:dyDescent="0.35">
      <c r="R192" s="5"/>
    </row>
    <row r="193" spans="18:18" hidden="1" x14ac:dyDescent="0.35">
      <c r="R193" s="5"/>
    </row>
    <row r="194" spans="18:18" hidden="1" x14ac:dyDescent="0.35">
      <c r="R194" s="5"/>
    </row>
    <row r="195" spans="18:18" hidden="1" x14ac:dyDescent="0.35">
      <c r="R195" s="5"/>
    </row>
    <row r="196" spans="18:18" hidden="1" x14ac:dyDescent="0.35">
      <c r="R196" s="5"/>
    </row>
    <row r="197" spans="18:18" hidden="1" x14ac:dyDescent="0.35">
      <c r="R197" s="5"/>
    </row>
    <row r="198" spans="18:18" ht="15" hidden="1" thickBot="1" x14ac:dyDescent="0.4">
      <c r="R198" s="126"/>
    </row>
  </sheetData>
  <sheetProtection algorithmName="SHA-512" hashValue="sPqnovCu58EKFZPsJReium/ccRsN6Po97ZlbfBPLLZk5uU4NHai945wFm0ECIEAUSPmwd6ZFFtwOW1mCo7yuXw==" saltValue="8C7urTP/TStNLwrdCUmJew==" spinCount="100000" sheet="1" objects="1" scenarios="1"/>
  <sortState xmlns:xlrd2="http://schemas.microsoft.com/office/spreadsheetml/2017/richdata2" ref="C17:C44">
    <sortCondition ref="C44"/>
  </sortState>
  <mergeCells count="38">
    <mergeCell ref="K46:L46"/>
    <mergeCell ref="K14:L14"/>
    <mergeCell ref="K16:L16"/>
    <mergeCell ref="K17:L17"/>
    <mergeCell ref="K18:L18"/>
    <mergeCell ref="K19:L19"/>
    <mergeCell ref="K20:L20"/>
    <mergeCell ref="K21:L21"/>
    <mergeCell ref="K44:L44"/>
    <mergeCell ref="K22:L22"/>
    <mergeCell ref="K23:L23"/>
    <mergeCell ref="K24:L24"/>
    <mergeCell ref="K25:L25"/>
    <mergeCell ref="K26:L26"/>
    <mergeCell ref="K27:L27"/>
    <mergeCell ref="K28:L28"/>
    <mergeCell ref="B2:C3"/>
    <mergeCell ref="F2:N3"/>
    <mergeCell ref="I7:K7"/>
    <mergeCell ref="C14:C15"/>
    <mergeCell ref="K15:L15"/>
    <mergeCell ref="D14:E14"/>
    <mergeCell ref="K29:L29"/>
    <mergeCell ref="K30:L30"/>
    <mergeCell ref="K45:L45"/>
    <mergeCell ref="K31:L31"/>
    <mergeCell ref="K32:L32"/>
    <mergeCell ref="K33:L33"/>
    <mergeCell ref="K34:L34"/>
    <mergeCell ref="K35:L35"/>
    <mergeCell ref="K36:L36"/>
    <mergeCell ref="K37:L37"/>
    <mergeCell ref="K38:L38"/>
    <mergeCell ref="K39:L39"/>
    <mergeCell ref="K40:L40"/>
    <mergeCell ref="K41:L41"/>
    <mergeCell ref="K42:L42"/>
    <mergeCell ref="K43:L43"/>
  </mergeCells>
  <conditionalFormatting sqref="B12:P46">
    <cfRule type="expression" dxfId="16" priority="3">
      <formula>$I$10&lt;&gt;"Yes"</formula>
    </cfRule>
  </conditionalFormatting>
  <conditionalFormatting sqref="Q1:Q1048576">
    <cfRule type="cellIs" dxfId="15" priority="4" operator="equal">
      <formula>"G"</formula>
    </cfRule>
    <cfRule type="cellIs" dxfId="14" priority="5" operator="equal">
      <formula>"R"</formula>
    </cfRule>
  </conditionalFormatting>
  <dataValidations count="2">
    <dataValidation type="list" allowBlank="1" showInputMessage="1" showErrorMessage="1" sqref="I10" xr:uid="{335E3CF3-6800-43B3-B4C2-07CF333E6B0E}">
      <formula1>YesNo</formula1>
    </dataValidation>
    <dataValidation type="decimal" allowBlank="1" showInputMessage="1" showErrorMessage="1" sqref="D16:P45" xr:uid="{6B7701CB-B08B-47D5-9470-7704C6F3EBA2}">
      <formula1>-9.99999999999999E+23</formula1>
      <formula2>9.99999999999999E+24</formula2>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311-C26E-408E-925D-AFFCCE496394}">
  <sheetPr codeName="Sheet30"/>
  <dimension ref="A1:I684"/>
  <sheetViews>
    <sheetView topLeftCell="A665" workbookViewId="0">
      <selection activeCell="F684" sqref="A1:I684"/>
    </sheetView>
  </sheetViews>
  <sheetFormatPr defaultRowHeight="14.5" x14ac:dyDescent="0.35"/>
  <cols>
    <col min="4" max="4" width="11.7265625" customWidth="1"/>
    <col min="6" max="6" width="10.54296875" bestFit="1" customWidth="1"/>
    <col min="7" max="7" width="119.8164062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8087</v>
      </c>
      <c r="F1" t="s">
        <v>8041</v>
      </c>
      <c r="G1" t="s">
        <v>8088</v>
      </c>
      <c r="H1">
        <f>Passporting!I10</f>
        <v>0</v>
      </c>
      <c r="I1" t="str">
        <f>Passporting!Q10</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8087</v>
      </c>
      <c r="F2" t="s">
        <v>8043</v>
      </c>
      <c r="G2" t="s">
        <v>8089</v>
      </c>
      <c r="I2" t="str">
        <f>Passporting!Q12</f>
        <v>G</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8087</v>
      </c>
      <c r="F3" t="s">
        <v>8090</v>
      </c>
      <c r="G3" t="s">
        <v>8091</v>
      </c>
      <c r="H3">
        <f>Passporting!D16</f>
        <v>0</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8087</v>
      </c>
      <c r="F4" t="s">
        <v>8092</v>
      </c>
      <c r="G4" t="s">
        <v>8093</v>
      </c>
      <c r="H4">
        <f>Passporting!D17</f>
        <v>0</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8087</v>
      </c>
      <c r="F5" t="s">
        <v>8094</v>
      </c>
      <c r="G5" t="s">
        <v>8095</v>
      </c>
      <c r="H5">
        <f>Passporting!D18</f>
        <v>0</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8087</v>
      </c>
      <c r="F6" t="s">
        <v>8096</v>
      </c>
      <c r="G6" t="s">
        <v>8097</v>
      </c>
      <c r="H6">
        <f>Passporting!D19</f>
        <v>0</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8087</v>
      </c>
      <c r="F7" t="s">
        <v>8098</v>
      </c>
      <c r="G7" t="s">
        <v>8099</v>
      </c>
      <c r="H7">
        <f>Passporting!D20</f>
        <v>0</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8087</v>
      </c>
      <c r="F8" t="s">
        <v>8100</v>
      </c>
      <c r="G8" t="s">
        <v>8101</v>
      </c>
      <c r="H8">
        <f>Passporting!D21</f>
        <v>0</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8087</v>
      </c>
      <c r="F9" t="s">
        <v>8102</v>
      </c>
      <c r="G9" t="s">
        <v>8103</v>
      </c>
      <c r="H9">
        <f>Passporting!D22</f>
        <v>0</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8087</v>
      </c>
      <c r="F10" t="s">
        <v>8104</v>
      </c>
      <c r="G10" t="s">
        <v>8105</v>
      </c>
      <c r="H10">
        <f>Passporting!D23</f>
        <v>0</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8087</v>
      </c>
      <c r="F11" t="s">
        <v>8106</v>
      </c>
      <c r="G11" t="s">
        <v>8107</v>
      </c>
      <c r="H11">
        <f>Passporting!D24</f>
        <v>0</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8087</v>
      </c>
      <c r="F12" t="s">
        <v>8108</v>
      </c>
      <c r="G12" t="s">
        <v>8109</v>
      </c>
      <c r="H12">
        <f>Passporting!D25</f>
        <v>0</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8087</v>
      </c>
      <c r="F13" t="s">
        <v>8110</v>
      </c>
      <c r="G13" t="s">
        <v>8111</v>
      </c>
      <c r="H13">
        <f>Passporting!D26</f>
        <v>0</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8087</v>
      </c>
      <c r="F14" t="s">
        <v>8112</v>
      </c>
      <c r="G14" t="s">
        <v>8113</v>
      </c>
      <c r="H14">
        <f>Passporting!D27</f>
        <v>0</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8087</v>
      </c>
      <c r="F15" t="s">
        <v>8114</v>
      </c>
      <c r="G15" t="s">
        <v>8115</v>
      </c>
      <c r="H15">
        <f>Passporting!D28</f>
        <v>0</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8087</v>
      </c>
      <c r="F16" t="s">
        <v>8116</v>
      </c>
      <c r="G16" t="s">
        <v>8117</v>
      </c>
      <c r="H16">
        <f>Passporting!D29</f>
        <v>0</v>
      </c>
    </row>
    <row r="17" spans="1:8"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8087</v>
      </c>
      <c r="F17" t="s">
        <v>8118</v>
      </c>
      <c r="G17" t="s">
        <v>8119</v>
      </c>
      <c r="H17">
        <f>Passporting!D30</f>
        <v>0</v>
      </c>
    </row>
    <row r="18" spans="1:8"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8087</v>
      </c>
      <c r="F18" t="s">
        <v>8120</v>
      </c>
      <c r="G18" t="s">
        <v>8121</v>
      </c>
      <c r="H18">
        <f>Passporting!D31</f>
        <v>0</v>
      </c>
    </row>
    <row r="19" spans="1:8"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8087</v>
      </c>
      <c r="F19" t="s">
        <v>8122</v>
      </c>
      <c r="G19" t="s">
        <v>8123</v>
      </c>
      <c r="H19">
        <f>Passporting!D32</f>
        <v>0</v>
      </c>
    </row>
    <row r="20" spans="1:8"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8087</v>
      </c>
      <c r="F20" t="s">
        <v>8124</v>
      </c>
      <c r="G20" t="s">
        <v>8125</v>
      </c>
      <c r="H20">
        <f>Passporting!D33</f>
        <v>0</v>
      </c>
    </row>
    <row r="21" spans="1:8"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8087</v>
      </c>
      <c r="F21" t="s">
        <v>8126</v>
      </c>
      <c r="G21" t="s">
        <v>8127</v>
      </c>
      <c r="H21">
        <f>Passporting!D34</f>
        <v>0</v>
      </c>
    </row>
    <row r="22" spans="1:8"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8087</v>
      </c>
      <c r="F22" t="s">
        <v>8128</v>
      </c>
      <c r="G22" t="s">
        <v>8129</v>
      </c>
      <c r="H22">
        <f>Passporting!D35</f>
        <v>0</v>
      </c>
    </row>
    <row r="23" spans="1:8"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8087</v>
      </c>
      <c r="F23" t="s">
        <v>8130</v>
      </c>
      <c r="G23" t="s">
        <v>8131</v>
      </c>
      <c r="H23">
        <f>Passporting!D36</f>
        <v>0</v>
      </c>
    </row>
    <row r="24" spans="1:8"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8087</v>
      </c>
      <c r="F24" t="s">
        <v>8132</v>
      </c>
      <c r="G24" t="s">
        <v>8133</v>
      </c>
      <c r="H24">
        <f>Passporting!D37</f>
        <v>0</v>
      </c>
    </row>
    <row r="25" spans="1:8"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8087</v>
      </c>
      <c r="F25" t="s">
        <v>8134</v>
      </c>
      <c r="G25" t="s">
        <v>8135</v>
      </c>
      <c r="H25">
        <f>Passporting!D38</f>
        <v>0</v>
      </c>
    </row>
    <row r="26" spans="1:8"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8087</v>
      </c>
      <c r="F26" t="s">
        <v>8136</v>
      </c>
      <c r="G26" t="s">
        <v>8137</v>
      </c>
      <c r="H26">
        <f>Passporting!D39</f>
        <v>0</v>
      </c>
    </row>
    <row r="27" spans="1:8"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8087</v>
      </c>
      <c r="F27" t="s">
        <v>8138</v>
      </c>
      <c r="G27" t="s">
        <v>8139</v>
      </c>
      <c r="H27">
        <f>Passporting!D40</f>
        <v>0</v>
      </c>
    </row>
    <row r="28" spans="1:8"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8087</v>
      </c>
      <c r="F28" t="s">
        <v>8140</v>
      </c>
      <c r="G28" t="s">
        <v>8141</v>
      </c>
      <c r="H28">
        <f>Passporting!D41</f>
        <v>0</v>
      </c>
    </row>
    <row r="29" spans="1:8"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8087</v>
      </c>
      <c r="F29" t="s">
        <v>8142</v>
      </c>
      <c r="G29" t="s">
        <v>8143</v>
      </c>
      <c r="H29">
        <f>Passporting!D42</f>
        <v>0</v>
      </c>
    </row>
    <row r="30" spans="1:8"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8087</v>
      </c>
      <c r="F30" t="s">
        <v>8144</v>
      </c>
      <c r="G30" t="s">
        <v>8145</v>
      </c>
      <c r="H30">
        <f>Passporting!D43</f>
        <v>0</v>
      </c>
    </row>
    <row r="31" spans="1:8"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8087</v>
      </c>
      <c r="F31" t="s">
        <v>8146</v>
      </c>
      <c r="G31" t="s">
        <v>8147</v>
      </c>
      <c r="H31">
        <f>Passporting!D44</f>
        <v>0</v>
      </c>
    </row>
    <row r="32" spans="1:8"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8087</v>
      </c>
      <c r="F32" t="s">
        <v>8148</v>
      </c>
      <c r="G32" t="s">
        <v>8149</v>
      </c>
      <c r="H32">
        <f>Passporting!D46</f>
        <v>0</v>
      </c>
    </row>
    <row r="33" spans="1:9" s="382" customFormat="1"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8087</v>
      </c>
      <c r="F33" t="s">
        <v>8150</v>
      </c>
      <c r="G33" t="s">
        <v>8151</v>
      </c>
      <c r="H33">
        <f>Passporting!D45</f>
        <v>0</v>
      </c>
      <c r="I33"/>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8087</v>
      </c>
      <c r="F34" t="s">
        <v>8152</v>
      </c>
      <c r="G34" t="s">
        <v>8153</v>
      </c>
      <c r="H34">
        <f>Passporting!F16</f>
        <v>0</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8087</v>
      </c>
      <c r="F35" t="s">
        <v>8154</v>
      </c>
      <c r="G35" t="s">
        <v>8155</v>
      </c>
      <c r="H35">
        <f>Passporting!F17</f>
        <v>0</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8087</v>
      </c>
      <c r="F36" t="s">
        <v>8156</v>
      </c>
      <c r="G36" t="s">
        <v>8157</v>
      </c>
      <c r="H36">
        <f>Passporting!F18</f>
        <v>0</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8087</v>
      </c>
      <c r="F37" t="s">
        <v>8158</v>
      </c>
      <c r="G37" t="s">
        <v>8159</v>
      </c>
      <c r="H37">
        <f>Passporting!F19</f>
        <v>0</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8087</v>
      </c>
      <c r="F38" t="s">
        <v>8160</v>
      </c>
      <c r="G38" t="s">
        <v>8161</v>
      </c>
      <c r="H38">
        <f>Passporting!F20</f>
        <v>0</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8087</v>
      </c>
      <c r="F39" t="s">
        <v>8162</v>
      </c>
      <c r="G39" t="s">
        <v>8163</v>
      </c>
      <c r="H39">
        <f>Passporting!F21</f>
        <v>0</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8087</v>
      </c>
      <c r="F40" t="s">
        <v>8164</v>
      </c>
      <c r="G40" t="s">
        <v>8165</v>
      </c>
      <c r="H40">
        <f>Passporting!F22</f>
        <v>0</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8087</v>
      </c>
      <c r="F41" t="s">
        <v>8166</v>
      </c>
      <c r="G41" t="s">
        <v>8167</v>
      </c>
      <c r="H41">
        <f>Passporting!F23</f>
        <v>0</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8087</v>
      </c>
      <c r="F42" t="s">
        <v>8168</v>
      </c>
      <c r="G42" t="s">
        <v>8169</v>
      </c>
      <c r="H42">
        <f>Passporting!F24</f>
        <v>0</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8087</v>
      </c>
      <c r="F43" t="s">
        <v>8170</v>
      </c>
      <c r="G43" t="s">
        <v>8171</v>
      </c>
      <c r="H43">
        <f>Passporting!F25</f>
        <v>0</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8087</v>
      </c>
      <c r="F44" t="s">
        <v>8172</v>
      </c>
      <c r="G44" t="s">
        <v>8173</v>
      </c>
      <c r="H44">
        <f>Passporting!F26</f>
        <v>0</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8087</v>
      </c>
      <c r="F45" t="s">
        <v>8174</v>
      </c>
      <c r="G45" t="s">
        <v>8175</v>
      </c>
      <c r="H45">
        <f>Passporting!F27</f>
        <v>0</v>
      </c>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8087</v>
      </c>
      <c r="F46" t="s">
        <v>8176</v>
      </c>
      <c r="G46" t="s">
        <v>8177</v>
      </c>
      <c r="H46">
        <f>Passporting!F28</f>
        <v>0</v>
      </c>
    </row>
    <row r="47" spans="1:9"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8087</v>
      </c>
      <c r="F47" t="s">
        <v>8178</v>
      </c>
      <c r="G47" t="s">
        <v>8179</v>
      </c>
      <c r="H47">
        <f>Passporting!F29</f>
        <v>0</v>
      </c>
    </row>
    <row r="48" spans="1:9"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8087</v>
      </c>
      <c r="F48" t="s">
        <v>8180</v>
      </c>
      <c r="G48" t="s">
        <v>8181</v>
      </c>
      <c r="H48">
        <f>Passporting!F30</f>
        <v>0</v>
      </c>
    </row>
    <row r="49" spans="1:9"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8087</v>
      </c>
      <c r="F49" t="s">
        <v>8182</v>
      </c>
      <c r="G49" t="s">
        <v>8183</v>
      </c>
      <c r="H49">
        <f>Passporting!F31</f>
        <v>0</v>
      </c>
    </row>
    <row r="50" spans="1:9"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8087</v>
      </c>
      <c r="F50" t="s">
        <v>8184</v>
      </c>
      <c r="G50" t="s">
        <v>8185</v>
      </c>
      <c r="H50">
        <f>Passporting!F32</f>
        <v>0</v>
      </c>
    </row>
    <row r="51" spans="1:9"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8087</v>
      </c>
      <c r="F51" t="s">
        <v>8186</v>
      </c>
      <c r="G51" t="s">
        <v>8187</v>
      </c>
      <c r="H51">
        <f>Passporting!F33</f>
        <v>0</v>
      </c>
    </row>
    <row r="52" spans="1:9"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8087</v>
      </c>
      <c r="F52" t="s">
        <v>8188</v>
      </c>
      <c r="G52" t="s">
        <v>8189</v>
      </c>
      <c r="H52">
        <f>Passporting!F34</f>
        <v>0</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8087</v>
      </c>
      <c r="F53" t="s">
        <v>8190</v>
      </c>
      <c r="G53" t="s">
        <v>8191</v>
      </c>
      <c r="H53">
        <f>Passporting!F35</f>
        <v>0</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8087</v>
      </c>
      <c r="F54" t="s">
        <v>8192</v>
      </c>
      <c r="G54" t="s">
        <v>8193</v>
      </c>
      <c r="H54">
        <f>Passporting!F36</f>
        <v>0</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8087</v>
      </c>
      <c r="F55" t="s">
        <v>8194</v>
      </c>
      <c r="G55" t="s">
        <v>8195</v>
      </c>
      <c r="H55">
        <f>Passporting!F37</f>
        <v>0</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8087</v>
      </c>
      <c r="F56" t="s">
        <v>8196</v>
      </c>
      <c r="G56" t="s">
        <v>8197</v>
      </c>
      <c r="H56">
        <f>Passporting!F38</f>
        <v>0</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8087</v>
      </c>
      <c r="F57" t="s">
        <v>8198</v>
      </c>
      <c r="G57" t="s">
        <v>8199</v>
      </c>
      <c r="H57">
        <f>Passporting!F39</f>
        <v>0</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8087</v>
      </c>
      <c r="F58" t="s">
        <v>8200</v>
      </c>
      <c r="G58" t="s">
        <v>8201</v>
      </c>
      <c r="H58">
        <f>Passporting!F40</f>
        <v>0</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8087</v>
      </c>
      <c r="F59" t="s">
        <v>8202</v>
      </c>
      <c r="G59" t="s">
        <v>8203</v>
      </c>
      <c r="H59">
        <f>Passporting!F41</f>
        <v>0</v>
      </c>
    </row>
    <row r="60" spans="1:9"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8087</v>
      </c>
      <c r="F60" t="s">
        <v>8204</v>
      </c>
      <c r="G60" t="s">
        <v>8205</v>
      </c>
      <c r="H60">
        <f>Passporting!F42</f>
        <v>0</v>
      </c>
    </row>
    <row r="61" spans="1:9"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8087</v>
      </c>
      <c r="F61" t="s">
        <v>8206</v>
      </c>
      <c r="G61" t="s">
        <v>8207</v>
      </c>
      <c r="H61">
        <f>Passporting!F43</f>
        <v>0</v>
      </c>
    </row>
    <row r="62" spans="1:9"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8087</v>
      </c>
      <c r="F62" t="s">
        <v>8208</v>
      </c>
      <c r="G62" t="s">
        <v>8209</v>
      </c>
      <c r="H62">
        <f>Passporting!F44</f>
        <v>0</v>
      </c>
    </row>
    <row r="63" spans="1:9"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8087</v>
      </c>
      <c r="F63" t="s">
        <v>8210</v>
      </c>
      <c r="G63" t="s">
        <v>8211</v>
      </c>
      <c r="H63">
        <f>Passporting!F46</f>
        <v>0</v>
      </c>
    </row>
    <row r="64" spans="1:9" s="382"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8087</v>
      </c>
      <c r="F64" t="s">
        <v>8212</v>
      </c>
      <c r="G64" t="s">
        <v>8213</v>
      </c>
      <c r="H64">
        <f>Passporting!F45</f>
        <v>0</v>
      </c>
      <c r="I64"/>
    </row>
    <row r="65" spans="1:8"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8087</v>
      </c>
      <c r="F65" t="s">
        <v>8214</v>
      </c>
      <c r="G65" t="s">
        <v>8215</v>
      </c>
      <c r="H65">
        <f>Passporting!G16</f>
        <v>0</v>
      </c>
    </row>
    <row r="66" spans="1:8"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8087</v>
      </c>
      <c r="F66" t="s">
        <v>8216</v>
      </c>
      <c r="G66" t="s">
        <v>8217</v>
      </c>
      <c r="H66">
        <f>Passporting!G17</f>
        <v>0</v>
      </c>
    </row>
    <row r="67" spans="1:8"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8087</v>
      </c>
      <c r="F67" t="s">
        <v>8218</v>
      </c>
      <c r="G67" t="s">
        <v>8219</v>
      </c>
      <c r="H67">
        <f>Passporting!G18</f>
        <v>0</v>
      </c>
    </row>
    <row r="68" spans="1:8"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8087</v>
      </c>
      <c r="F68" t="s">
        <v>8220</v>
      </c>
      <c r="G68" t="s">
        <v>8221</v>
      </c>
      <c r="H68">
        <f>Passporting!G19</f>
        <v>0</v>
      </c>
    </row>
    <row r="69" spans="1:8"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8087</v>
      </c>
      <c r="F69" t="s">
        <v>8222</v>
      </c>
      <c r="G69" t="s">
        <v>8223</v>
      </c>
      <c r="H69">
        <f>Passporting!G20</f>
        <v>0</v>
      </c>
    </row>
    <row r="70" spans="1:8"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8087</v>
      </c>
      <c r="F70" t="s">
        <v>8224</v>
      </c>
      <c r="G70" t="s">
        <v>8225</v>
      </c>
      <c r="H70">
        <f>Passporting!G21</f>
        <v>0</v>
      </c>
    </row>
    <row r="71" spans="1:8"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8087</v>
      </c>
      <c r="F71" t="s">
        <v>8226</v>
      </c>
      <c r="G71" t="s">
        <v>8227</v>
      </c>
      <c r="H71">
        <f>Passporting!G22</f>
        <v>0</v>
      </c>
    </row>
    <row r="72" spans="1:8"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8087</v>
      </c>
      <c r="F72" t="s">
        <v>8228</v>
      </c>
      <c r="G72" t="s">
        <v>8229</v>
      </c>
      <c r="H72">
        <f>Passporting!G23</f>
        <v>0</v>
      </c>
    </row>
    <row r="73" spans="1:8"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8087</v>
      </c>
      <c r="F73" t="s">
        <v>8230</v>
      </c>
      <c r="G73" t="s">
        <v>8231</v>
      </c>
      <c r="H73">
        <f>Passporting!G24</f>
        <v>0</v>
      </c>
    </row>
    <row r="74" spans="1:8"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8087</v>
      </c>
      <c r="F74" t="s">
        <v>8232</v>
      </c>
      <c r="G74" t="s">
        <v>8233</v>
      </c>
      <c r="H74">
        <f>Passporting!G25</f>
        <v>0</v>
      </c>
    </row>
    <row r="75" spans="1:8"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8087</v>
      </c>
      <c r="F75" t="s">
        <v>8234</v>
      </c>
      <c r="G75" t="s">
        <v>8235</v>
      </c>
      <c r="H75">
        <f>Passporting!G26</f>
        <v>0</v>
      </c>
    </row>
    <row r="76" spans="1:8"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8087</v>
      </c>
      <c r="F76" t="s">
        <v>8236</v>
      </c>
      <c r="G76" t="s">
        <v>8237</v>
      </c>
      <c r="H76">
        <f>Passporting!G27</f>
        <v>0</v>
      </c>
    </row>
    <row r="77" spans="1:8"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8087</v>
      </c>
      <c r="F77" t="s">
        <v>8238</v>
      </c>
      <c r="G77" t="s">
        <v>8239</v>
      </c>
      <c r="H77">
        <f>Passporting!G28</f>
        <v>0</v>
      </c>
    </row>
    <row r="78" spans="1:8"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8087</v>
      </c>
      <c r="F78" t="s">
        <v>8240</v>
      </c>
      <c r="G78" t="s">
        <v>8241</v>
      </c>
      <c r="H78">
        <f>Passporting!G29</f>
        <v>0</v>
      </c>
    </row>
    <row r="79" spans="1:8"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8087</v>
      </c>
      <c r="F79" t="s">
        <v>8242</v>
      </c>
      <c r="G79" t="s">
        <v>8243</v>
      </c>
      <c r="H79">
        <f>Passporting!G30</f>
        <v>0</v>
      </c>
    </row>
    <row r="80" spans="1:8"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8087</v>
      </c>
      <c r="F80" t="s">
        <v>8244</v>
      </c>
      <c r="G80" t="s">
        <v>8245</v>
      </c>
      <c r="H80">
        <f>Passporting!G31</f>
        <v>0</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8087</v>
      </c>
      <c r="F81" t="s">
        <v>8246</v>
      </c>
      <c r="G81" t="s">
        <v>8247</v>
      </c>
      <c r="H81">
        <f>Passporting!G32</f>
        <v>0</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8087</v>
      </c>
      <c r="F82" t="s">
        <v>8248</v>
      </c>
      <c r="G82" t="s">
        <v>8249</v>
      </c>
      <c r="H82">
        <f>Passporting!G33</f>
        <v>0</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8087</v>
      </c>
      <c r="F83" t="s">
        <v>8250</v>
      </c>
      <c r="G83" t="s">
        <v>8251</v>
      </c>
      <c r="H83">
        <f>Passporting!G34</f>
        <v>0</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8087</v>
      </c>
      <c r="F84" t="s">
        <v>8252</v>
      </c>
      <c r="G84" t="s">
        <v>8253</v>
      </c>
      <c r="H84">
        <f>Passporting!G35</f>
        <v>0</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8087</v>
      </c>
      <c r="F85" t="s">
        <v>8254</v>
      </c>
      <c r="G85" t="s">
        <v>8255</v>
      </c>
      <c r="H85">
        <f>Passporting!G36</f>
        <v>0</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8087</v>
      </c>
      <c r="F86" t="s">
        <v>8256</v>
      </c>
      <c r="G86" t="s">
        <v>8257</v>
      </c>
      <c r="H86">
        <f>Passporting!G37</f>
        <v>0</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8087</v>
      </c>
      <c r="F87" t="s">
        <v>8258</v>
      </c>
      <c r="G87" t="s">
        <v>8259</v>
      </c>
      <c r="H87">
        <f>Passporting!G38</f>
        <v>0</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8087</v>
      </c>
      <c r="F88" t="s">
        <v>8260</v>
      </c>
      <c r="G88" t="s">
        <v>8261</v>
      </c>
      <c r="H88">
        <f>Passporting!G39</f>
        <v>0</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8087</v>
      </c>
      <c r="F89" t="s">
        <v>8262</v>
      </c>
      <c r="G89" t="s">
        <v>8263</v>
      </c>
      <c r="H89">
        <f>Passporting!G40</f>
        <v>0</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8087</v>
      </c>
      <c r="F90" t="s">
        <v>8264</v>
      </c>
      <c r="G90" t="s">
        <v>8265</v>
      </c>
      <c r="H90">
        <f>Passporting!G41</f>
        <v>0</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8087</v>
      </c>
      <c r="F91" t="s">
        <v>8266</v>
      </c>
      <c r="G91" t="s">
        <v>8267</v>
      </c>
      <c r="H91">
        <f>Passporting!G42</f>
        <v>0</v>
      </c>
    </row>
    <row r="92" spans="1:9"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8087</v>
      </c>
      <c r="F92" t="s">
        <v>8268</v>
      </c>
      <c r="G92" t="s">
        <v>8269</v>
      </c>
      <c r="H92">
        <f>Passporting!G43</f>
        <v>0</v>
      </c>
    </row>
    <row r="93" spans="1:9"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8087</v>
      </c>
      <c r="F93" t="s">
        <v>8270</v>
      </c>
      <c r="G93" t="s">
        <v>8271</v>
      </c>
      <c r="H93">
        <f>Passporting!G44</f>
        <v>0</v>
      </c>
    </row>
    <row r="94" spans="1:9"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8087</v>
      </c>
      <c r="F94" t="s">
        <v>8272</v>
      </c>
      <c r="G94" t="s">
        <v>8273</v>
      </c>
      <c r="H94">
        <f>Passporting!G46</f>
        <v>0</v>
      </c>
    </row>
    <row r="95" spans="1:9" s="382" customFormat="1"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8087</v>
      </c>
      <c r="F95" t="s">
        <v>8274</v>
      </c>
      <c r="G95" t="s">
        <v>8275</v>
      </c>
      <c r="H95">
        <f>Passporting!G45</f>
        <v>0</v>
      </c>
      <c r="I95"/>
    </row>
    <row r="96" spans="1:9"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8087</v>
      </c>
      <c r="F96" t="s">
        <v>8276</v>
      </c>
      <c r="G96" t="s">
        <v>8277</v>
      </c>
      <c r="H96">
        <f>Passporting!H16</f>
        <v>0</v>
      </c>
    </row>
    <row r="97" spans="1:8"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8087</v>
      </c>
      <c r="F97" t="s">
        <v>8278</v>
      </c>
      <c r="G97" t="s">
        <v>8279</v>
      </c>
      <c r="H97">
        <f>Passporting!H17</f>
        <v>0</v>
      </c>
    </row>
    <row r="98" spans="1:8"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8087</v>
      </c>
      <c r="F98" t="s">
        <v>8280</v>
      </c>
      <c r="G98" t="s">
        <v>8281</v>
      </c>
      <c r="H98">
        <f>Passporting!H18</f>
        <v>0</v>
      </c>
    </row>
    <row r="99" spans="1:8"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8087</v>
      </c>
      <c r="F99" t="s">
        <v>8282</v>
      </c>
      <c r="G99" t="s">
        <v>8283</v>
      </c>
      <c r="H99">
        <f>Passporting!H19</f>
        <v>0</v>
      </c>
    </row>
    <row r="100" spans="1:8"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8087</v>
      </c>
      <c r="F100" t="s">
        <v>8284</v>
      </c>
      <c r="G100" t="s">
        <v>8285</v>
      </c>
      <c r="H100">
        <f>Passporting!H20</f>
        <v>0</v>
      </c>
    </row>
    <row r="101" spans="1:8"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8087</v>
      </c>
      <c r="F101" t="s">
        <v>8286</v>
      </c>
      <c r="G101" t="s">
        <v>8287</v>
      </c>
      <c r="H101">
        <f>Passporting!H21</f>
        <v>0</v>
      </c>
    </row>
    <row r="102" spans="1:8"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8087</v>
      </c>
      <c r="F102" t="s">
        <v>8288</v>
      </c>
      <c r="G102" t="s">
        <v>8289</v>
      </c>
      <c r="H102">
        <f>Passporting!H22</f>
        <v>0</v>
      </c>
    </row>
    <row r="103" spans="1:8"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8087</v>
      </c>
      <c r="F103" t="s">
        <v>8290</v>
      </c>
      <c r="G103" t="s">
        <v>8291</v>
      </c>
      <c r="H103">
        <f>Passporting!H23</f>
        <v>0</v>
      </c>
    </row>
    <row r="104" spans="1:8"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8087</v>
      </c>
      <c r="F104" t="s">
        <v>8292</v>
      </c>
      <c r="G104" t="s">
        <v>8293</v>
      </c>
      <c r="H104">
        <f>Passporting!H24</f>
        <v>0</v>
      </c>
    </row>
    <row r="105" spans="1:8"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8087</v>
      </c>
      <c r="F105" t="s">
        <v>8294</v>
      </c>
      <c r="G105" t="s">
        <v>8295</v>
      </c>
      <c r="H105">
        <f>Passporting!H25</f>
        <v>0</v>
      </c>
    </row>
    <row r="106" spans="1:8"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8087</v>
      </c>
      <c r="F106" t="s">
        <v>8296</v>
      </c>
      <c r="G106" t="s">
        <v>8297</v>
      </c>
      <c r="H106">
        <f>Passporting!H26</f>
        <v>0</v>
      </c>
    </row>
    <row r="107" spans="1:8"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8087</v>
      </c>
      <c r="F107" t="s">
        <v>8298</v>
      </c>
      <c r="G107" t="s">
        <v>8299</v>
      </c>
      <c r="H107">
        <f>Passporting!H27</f>
        <v>0</v>
      </c>
    </row>
    <row r="108" spans="1:8"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8087</v>
      </c>
      <c r="F108" t="s">
        <v>8300</v>
      </c>
      <c r="G108" t="s">
        <v>8301</v>
      </c>
      <c r="H108">
        <f>Passporting!H28</f>
        <v>0</v>
      </c>
    </row>
    <row r="109" spans="1:8"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8087</v>
      </c>
      <c r="F109" t="s">
        <v>8302</v>
      </c>
      <c r="G109" t="s">
        <v>8303</v>
      </c>
      <c r="H109">
        <f>Passporting!H29</f>
        <v>0</v>
      </c>
    </row>
    <row r="110" spans="1:8"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8087</v>
      </c>
      <c r="F110" t="s">
        <v>8304</v>
      </c>
      <c r="G110" t="s">
        <v>8305</v>
      </c>
      <c r="H110">
        <f>Passporting!H30</f>
        <v>0</v>
      </c>
    </row>
    <row r="111" spans="1:8"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8087</v>
      </c>
      <c r="F111" t="s">
        <v>8306</v>
      </c>
      <c r="G111" t="s">
        <v>8307</v>
      </c>
      <c r="H111">
        <f>Passporting!H31</f>
        <v>0</v>
      </c>
    </row>
    <row r="112" spans="1:8"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8087</v>
      </c>
      <c r="F112" t="s">
        <v>8308</v>
      </c>
      <c r="G112" t="s">
        <v>8309</v>
      </c>
      <c r="H112">
        <f>Passporting!H32</f>
        <v>0</v>
      </c>
    </row>
    <row r="113" spans="1:9"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8087</v>
      </c>
      <c r="F113" t="s">
        <v>8310</v>
      </c>
      <c r="G113" t="s">
        <v>8311</v>
      </c>
      <c r="H113">
        <f>Passporting!H33</f>
        <v>0</v>
      </c>
    </row>
    <row r="114" spans="1:9"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8087</v>
      </c>
      <c r="F114" t="s">
        <v>8312</v>
      </c>
      <c r="G114" t="s">
        <v>8313</v>
      </c>
      <c r="H114">
        <f>Passporting!H34</f>
        <v>0</v>
      </c>
    </row>
    <row r="115" spans="1:9"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8087</v>
      </c>
      <c r="F115" t="s">
        <v>8314</v>
      </c>
      <c r="G115" t="s">
        <v>8315</v>
      </c>
      <c r="H115">
        <f>Passporting!H35</f>
        <v>0</v>
      </c>
    </row>
    <row r="116" spans="1:9"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8087</v>
      </c>
      <c r="F116" t="s">
        <v>8316</v>
      </c>
      <c r="G116" t="s">
        <v>8317</v>
      </c>
      <c r="H116">
        <f>Passporting!H36</f>
        <v>0</v>
      </c>
    </row>
    <row r="117" spans="1:9"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8087</v>
      </c>
      <c r="F117" t="s">
        <v>8318</v>
      </c>
      <c r="G117" t="s">
        <v>8319</v>
      </c>
      <c r="H117">
        <f>Passporting!H37</f>
        <v>0</v>
      </c>
    </row>
    <row r="118" spans="1:9"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8087</v>
      </c>
      <c r="F118" t="s">
        <v>8320</v>
      </c>
      <c r="G118" t="s">
        <v>8321</v>
      </c>
      <c r="H118">
        <f>Passporting!H38</f>
        <v>0</v>
      </c>
    </row>
    <row r="119" spans="1:9"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8087</v>
      </c>
      <c r="F119" t="s">
        <v>8322</v>
      </c>
      <c r="G119" t="s">
        <v>8323</v>
      </c>
      <c r="H119">
        <f>Passporting!H39</f>
        <v>0</v>
      </c>
    </row>
    <row r="120" spans="1:9"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8087</v>
      </c>
      <c r="F120" t="s">
        <v>8324</v>
      </c>
      <c r="G120" t="s">
        <v>8325</v>
      </c>
      <c r="H120">
        <f>Passporting!H40</f>
        <v>0</v>
      </c>
    </row>
    <row r="121" spans="1:9"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8087</v>
      </c>
      <c r="F121" t="s">
        <v>8326</v>
      </c>
      <c r="G121" t="s">
        <v>8327</v>
      </c>
      <c r="H121">
        <f>Passporting!H41</f>
        <v>0</v>
      </c>
    </row>
    <row r="122" spans="1:9"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8087</v>
      </c>
      <c r="F122" t="s">
        <v>8328</v>
      </c>
      <c r="G122" t="s">
        <v>8329</v>
      </c>
      <c r="H122">
        <f>Passporting!H42</f>
        <v>0</v>
      </c>
    </row>
    <row r="123" spans="1:9"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8087</v>
      </c>
      <c r="F123" t="s">
        <v>8330</v>
      </c>
      <c r="G123" t="s">
        <v>8331</v>
      </c>
      <c r="H123">
        <f>Passporting!H43</f>
        <v>0</v>
      </c>
    </row>
    <row r="124" spans="1:9"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8087</v>
      </c>
      <c r="F124" t="s">
        <v>8332</v>
      </c>
      <c r="G124" t="s">
        <v>8333</v>
      </c>
      <c r="H124">
        <f>Passporting!H44</f>
        <v>0</v>
      </c>
    </row>
    <row r="125" spans="1:9"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8087</v>
      </c>
      <c r="F125" t="s">
        <v>8334</v>
      </c>
      <c r="G125" t="s">
        <v>8335</v>
      </c>
      <c r="H125">
        <f>Passporting!H46</f>
        <v>0</v>
      </c>
    </row>
    <row r="126" spans="1:9" s="382" customFormat="1"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8087</v>
      </c>
      <c r="F126" t="s">
        <v>8336</v>
      </c>
      <c r="G126" t="s">
        <v>8337</v>
      </c>
      <c r="H126">
        <f>Passporting!H45</f>
        <v>0</v>
      </c>
      <c r="I126"/>
    </row>
    <row r="127" spans="1:9" x14ac:dyDescent="0.35">
      <c r="A127" t="str">
        <f>IF(CoverSheet!$C$9="Annual Return","AR",IF(CoverSheet!$C$9="Interim Return","IR",IF(CoverSheet!$C$9="Audited Annual Return","AAR","")))</f>
        <v/>
      </c>
      <c r="B127" t="str">
        <f>CoverSheet!$G$7</f>
        <v>v:25-03-c</v>
      </c>
      <c r="C127" t="str">
        <f>IF(CoverSheet!$C$29=3,"Q1",IF(CoverSheet!$C$29=6,"Q2",IF(CoverSheet!$C$29=9,"Q3",IF(AND(CoverSheet!$C$29=12,A127="AR"),"Q4","Q4A"))))</f>
        <v>Q4A</v>
      </c>
      <c r="D127" t="str">
        <f>CoverSheet!$C$15</f>
        <v/>
      </c>
      <c r="E127" t="s">
        <v>8087</v>
      </c>
      <c r="F127" t="s">
        <v>8338</v>
      </c>
      <c r="G127" t="s">
        <v>8277</v>
      </c>
      <c r="H127">
        <f>Passporting!I16</f>
        <v>0</v>
      </c>
    </row>
    <row r="128" spans="1:9" x14ac:dyDescent="0.35">
      <c r="A128" t="str">
        <f>IF(CoverSheet!$C$9="Annual Return","AR",IF(CoverSheet!$C$9="Interim Return","IR",IF(CoverSheet!$C$9="Audited Annual Return","AAR","")))</f>
        <v/>
      </c>
      <c r="B128" t="str">
        <f>CoverSheet!$G$7</f>
        <v>v:25-03-c</v>
      </c>
      <c r="C128" t="str">
        <f>IF(CoverSheet!$C$29=3,"Q1",IF(CoverSheet!$C$29=6,"Q2",IF(CoverSheet!$C$29=9,"Q3",IF(AND(CoverSheet!$C$29=12,A128="AR"),"Q4","Q4A"))))</f>
        <v>Q4A</v>
      </c>
      <c r="D128" t="str">
        <f>CoverSheet!$C$15</f>
        <v/>
      </c>
      <c r="E128" t="s">
        <v>8087</v>
      </c>
      <c r="F128" t="s">
        <v>8339</v>
      </c>
      <c r="G128" t="s">
        <v>8279</v>
      </c>
      <c r="H128">
        <f>Passporting!I17</f>
        <v>0</v>
      </c>
    </row>
    <row r="129" spans="1:8" x14ac:dyDescent="0.35">
      <c r="A129" t="str">
        <f>IF(CoverSheet!$C$9="Annual Return","AR",IF(CoverSheet!$C$9="Interim Return","IR",IF(CoverSheet!$C$9="Audited Annual Return","AAR","")))</f>
        <v/>
      </c>
      <c r="B129" t="str">
        <f>CoverSheet!$G$7</f>
        <v>v:25-03-c</v>
      </c>
      <c r="C129" t="str">
        <f>IF(CoverSheet!$C$29=3,"Q1",IF(CoverSheet!$C$29=6,"Q2",IF(CoverSheet!$C$29=9,"Q3",IF(AND(CoverSheet!$C$29=12,A129="AR"),"Q4","Q4A"))))</f>
        <v>Q4A</v>
      </c>
      <c r="D129" t="str">
        <f>CoverSheet!$C$15</f>
        <v/>
      </c>
      <c r="E129" t="s">
        <v>8087</v>
      </c>
      <c r="F129" t="s">
        <v>8340</v>
      </c>
      <c r="G129" t="s">
        <v>8281</v>
      </c>
      <c r="H129">
        <f>Passporting!I18</f>
        <v>0</v>
      </c>
    </row>
    <row r="130" spans="1:8" x14ac:dyDescent="0.35">
      <c r="A130" t="str">
        <f>IF(CoverSheet!$C$9="Annual Return","AR",IF(CoverSheet!$C$9="Interim Return","IR",IF(CoverSheet!$C$9="Audited Annual Return","AAR","")))</f>
        <v/>
      </c>
      <c r="B130" t="str">
        <f>CoverSheet!$G$7</f>
        <v>v:25-03-c</v>
      </c>
      <c r="C130" t="str">
        <f>IF(CoverSheet!$C$29=3,"Q1",IF(CoverSheet!$C$29=6,"Q2",IF(CoverSheet!$C$29=9,"Q3",IF(AND(CoverSheet!$C$29=12,A130="AR"),"Q4","Q4A"))))</f>
        <v>Q4A</v>
      </c>
      <c r="D130" t="str">
        <f>CoverSheet!$C$15</f>
        <v/>
      </c>
      <c r="E130" t="s">
        <v>8087</v>
      </c>
      <c r="F130" t="s">
        <v>8341</v>
      </c>
      <c r="G130" t="s">
        <v>8283</v>
      </c>
      <c r="H130">
        <f>Passporting!I19</f>
        <v>0</v>
      </c>
    </row>
    <row r="131" spans="1:8" x14ac:dyDescent="0.35">
      <c r="A131" t="str">
        <f>IF(CoverSheet!$C$9="Annual Return","AR",IF(CoverSheet!$C$9="Interim Return","IR",IF(CoverSheet!$C$9="Audited Annual Return","AAR","")))</f>
        <v/>
      </c>
      <c r="B131" t="str">
        <f>CoverSheet!$G$7</f>
        <v>v:25-03-c</v>
      </c>
      <c r="C131" t="str">
        <f>IF(CoverSheet!$C$29=3,"Q1",IF(CoverSheet!$C$29=6,"Q2",IF(CoverSheet!$C$29=9,"Q3",IF(AND(CoverSheet!$C$29=12,A131="AR"),"Q4","Q4A"))))</f>
        <v>Q4A</v>
      </c>
      <c r="D131" t="str">
        <f>CoverSheet!$C$15</f>
        <v/>
      </c>
      <c r="E131" t="s">
        <v>8087</v>
      </c>
      <c r="F131" t="s">
        <v>8342</v>
      </c>
      <c r="G131" t="s">
        <v>8285</v>
      </c>
      <c r="H131">
        <f>Passporting!I20</f>
        <v>0</v>
      </c>
    </row>
    <row r="132" spans="1:8" x14ac:dyDescent="0.35">
      <c r="A132" t="str">
        <f>IF(CoverSheet!$C$9="Annual Return","AR",IF(CoverSheet!$C$9="Interim Return","IR",IF(CoverSheet!$C$9="Audited Annual Return","AAR","")))</f>
        <v/>
      </c>
      <c r="B132" t="str">
        <f>CoverSheet!$G$7</f>
        <v>v:25-03-c</v>
      </c>
      <c r="C132" t="str">
        <f>IF(CoverSheet!$C$29=3,"Q1",IF(CoverSheet!$C$29=6,"Q2",IF(CoverSheet!$C$29=9,"Q3",IF(AND(CoverSheet!$C$29=12,A132="AR"),"Q4","Q4A"))))</f>
        <v>Q4A</v>
      </c>
      <c r="D132" t="str">
        <f>CoverSheet!$C$15</f>
        <v/>
      </c>
      <c r="E132" t="s">
        <v>8087</v>
      </c>
      <c r="F132" t="s">
        <v>8343</v>
      </c>
      <c r="G132" t="s">
        <v>8287</v>
      </c>
      <c r="H132">
        <f>Passporting!I21</f>
        <v>0</v>
      </c>
    </row>
    <row r="133" spans="1:8" x14ac:dyDescent="0.35">
      <c r="A133" t="str">
        <f>IF(CoverSheet!$C$9="Annual Return","AR",IF(CoverSheet!$C$9="Interim Return","IR",IF(CoverSheet!$C$9="Audited Annual Return","AAR","")))</f>
        <v/>
      </c>
      <c r="B133" t="str">
        <f>CoverSheet!$G$7</f>
        <v>v:25-03-c</v>
      </c>
      <c r="C133" t="str">
        <f>IF(CoverSheet!$C$29=3,"Q1",IF(CoverSheet!$C$29=6,"Q2",IF(CoverSheet!$C$29=9,"Q3",IF(AND(CoverSheet!$C$29=12,A133="AR"),"Q4","Q4A"))))</f>
        <v>Q4A</v>
      </c>
      <c r="D133" t="str">
        <f>CoverSheet!$C$15</f>
        <v/>
      </c>
      <c r="E133" t="s">
        <v>8087</v>
      </c>
      <c r="F133" t="s">
        <v>8344</v>
      </c>
      <c r="G133" t="s">
        <v>8289</v>
      </c>
      <c r="H133">
        <f>Passporting!I22</f>
        <v>0</v>
      </c>
    </row>
    <row r="134" spans="1:8" x14ac:dyDescent="0.35">
      <c r="A134" t="str">
        <f>IF(CoverSheet!$C$9="Annual Return","AR",IF(CoverSheet!$C$9="Interim Return","IR",IF(CoverSheet!$C$9="Audited Annual Return","AAR","")))</f>
        <v/>
      </c>
      <c r="B134" t="str">
        <f>CoverSheet!$G$7</f>
        <v>v:25-03-c</v>
      </c>
      <c r="C134" t="str">
        <f>IF(CoverSheet!$C$29=3,"Q1",IF(CoverSheet!$C$29=6,"Q2",IF(CoverSheet!$C$29=9,"Q3",IF(AND(CoverSheet!$C$29=12,A134="AR"),"Q4","Q4A"))))</f>
        <v>Q4A</v>
      </c>
      <c r="D134" t="str">
        <f>CoverSheet!$C$15</f>
        <v/>
      </c>
      <c r="E134" t="s">
        <v>8087</v>
      </c>
      <c r="F134" t="s">
        <v>8345</v>
      </c>
      <c r="G134" t="s">
        <v>8291</v>
      </c>
      <c r="H134">
        <f>Passporting!I23</f>
        <v>0</v>
      </c>
    </row>
    <row r="135" spans="1:8" x14ac:dyDescent="0.35">
      <c r="A135" t="str">
        <f>IF(CoverSheet!$C$9="Annual Return","AR",IF(CoverSheet!$C$9="Interim Return","IR",IF(CoverSheet!$C$9="Audited Annual Return","AAR","")))</f>
        <v/>
      </c>
      <c r="B135" t="str">
        <f>CoverSheet!$G$7</f>
        <v>v:25-03-c</v>
      </c>
      <c r="C135" t="str">
        <f>IF(CoverSheet!$C$29=3,"Q1",IF(CoverSheet!$C$29=6,"Q2",IF(CoverSheet!$C$29=9,"Q3",IF(AND(CoverSheet!$C$29=12,A135="AR"),"Q4","Q4A"))))</f>
        <v>Q4A</v>
      </c>
      <c r="D135" t="str">
        <f>CoverSheet!$C$15</f>
        <v/>
      </c>
      <c r="E135" t="s">
        <v>8087</v>
      </c>
      <c r="F135" t="s">
        <v>8346</v>
      </c>
      <c r="G135" t="s">
        <v>8293</v>
      </c>
      <c r="H135">
        <f>Passporting!I24</f>
        <v>0</v>
      </c>
    </row>
    <row r="136" spans="1:8" x14ac:dyDescent="0.35">
      <c r="A136" t="str">
        <f>IF(CoverSheet!$C$9="Annual Return","AR",IF(CoverSheet!$C$9="Interim Return","IR",IF(CoverSheet!$C$9="Audited Annual Return","AAR","")))</f>
        <v/>
      </c>
      <c r="B136" t="str">
        <f>CoverSheet!$G$7</f>
        <v>v:25-03-c</v>
      </c>
      <c r="C136" t="str">
        <f>IF(CoverSheet!$C$29=3,"Q1",IF(CoverSheet!$C$29=6,"Q2",IF(CoverSheet!$C$29=9,"Q3",IF(AND(CoverSheet!$C$29=12,A136="AR"),"Q4","Q4A"))))</f>
        <v>Q4A</v>
      </c>
      <c r="D136" t="str">
        <f>CoverSheet!$C$15</f>
        <v/>
      </c>
      <c r="E136" t="s">
        <v>8087</v>
      </c>
      <c r="F136" t="s">
        <v>8347</v>
      </c>
      <c r="G136" t="s">
        <v>8295</v>
      </c>
      <c r="H136">
        <f>Passporting!I25</f>
        <v>0</v>
      </c>
    </row>
    <row r="137" spans="1:8" x14ac:dyDescent="0.35">
      <c r="A137" t="str">
        <f>IF(CoverSheet!$C$9="Annual Return","AR",IF(CoverSheet!$C$9="Interim Return","IR",IF(CoverSheet!$C$9="Audited Annual Return","AAR","")))</f>
        <v/>
      </c>
      <c r="B137" t="str">
        <f>CoverSheet!$G$7</f>
        <v>v:25-03-c</v>
      </c>
      <c r="C137" t="str">
        <f>IF(CoverSheet!$C$29=3,"Q1",IF(CoverSheet!$C$29=6,"Q2",IF(CoverSheet!$C$29=9,"Q3",IF(AND(CoverSheet!$C$29=12,A137="AR"),"Q4","Q4A"))))</f>
        <v>Q4A</v>
      </c>
      <c r="D137" t="str">
        <f>CoverSheet!$C$15</f>
        <v/>
      </c>
      <c r="E137" t="s">
        <v>8087</v>
      </c>
      <c r="F137" t="s">
        <v>8348</v>
      </c>
      <c r="G137" t="s">
        <v>8297</v>
      </c>
      <c r="H137">
        <f>Passporting!I26</f>
        <v>0</v>
      </c>
    </row>
    <row r="138" spans="1:8" x14ac:dyDescent="0.35">
      <c r="A138" t="str">
        <f>IF(CoverSheet!$C$9="Annual Return","AR",IF(CoverSheet!$C$9="Interim Return","IR",IF(CoverSheet!$C$9="Audited Annual Return","AAR","")))</f>
        <v/>
      </c>
      <c r="B138" t="str">
        <f>CoverSheet!$G$7</f>
        <v>v:25-03-c</v>
      </c>
      <c r="C138" t="str">
        <f>IF(CoverSheet!$C$29=3,"Q1",IF(CoverSheet!$C$29=6,"Q2",IF(CoverSheet!$C$29=9,"Q3",IF(AND(CoverSheet!$C$29=12,A138="AR"),"Q4","Q4A"))))</f>
        <v>Q4A</v>
      </c>
      <c r="D138" t="str">
        <f>CoverSheet!$C$15</f>
        <v/>
      </c>
      <c r="E138" t="s">
        <v>8087</v>
      </c>
      <c r="F138" t="s">
        <v>8349</v>
      </c>
      <c r="G138" t="s">
        <v>8299</v>
      </c>
      <c r="H138">
        <f>Passporting!I27</f>
        <v>0</v>
      </c>
    </row>
    <row r="139" spans="1:8" x14ac:dyDescent="0.35">
      <c r="A139" t="str">
        <f>IF(CoverSheet!$C$9="Annual Return","AR",IF(CoverSheet!$C$9="Interim Return","IR",IF(CoverSheet!$C$9="Audited Annual Return","AAR","")))</f>
        <v/>
      </c>
      <c r="B139" t="str">
        <f>CoverSheet!$G$7</f>
        <v>v:25-03-c</v>
      </c>
      <c r="C139" t="str">
        <f>IF(CoverSheet!$C$29=3,"Q1",IF(CoverSheet!$C$29=6,"Q2",IF(CoverSheet!$C$29=9,"Q3",IF(AND(CoverSheet!$C$29=12,A139="AR"),"Q4","Q4A"))))</f>
        <v>Q4A</v>
      </c>
      <c r="D139" t="str">
        <f>CoverSheet!$C$15</f>
        <v/>
      </c>
      <c r="E139" t="s">
        <v>8087</v>
      </c>
      <c r="F139" t="s">
        <v>8350</v>
      </c>
      <c r="G139" t="s">
        <v>8301</v>
      </c>
      <c r="H139">
        <f>Passporting!I28</f>
        <v>0</v>
      </c>
    </row>
    <row r="140" spans="1:8" x14ac:dyDescent="0.35">
      <c r="A140" t="str">
        <f>IF(CoverSheet!$C$9="Annual Return","AR",IF(CoverSheet!$C$9="Interim Return","IR",IF(CoverSheet!$C$9="Audited Annual Return","AAR","")))</f>
        <v/>
      </c>
      <c r="B140" t="str">
        <f>CoverSheet!$G$7</f>
        <v>v:25-03-c</v>
      </c>
      <c r="C140" t="str">
        <f>IF(CoverSheet!$C$29=3,"Q1",IF(CoverSheet!$C$29=6,"Q2",IF(CoverSheet!$C$29=9,"Q3",IF(AND(CoverSheet!$C$29=12,A140="AR"),"Q4","Q4A"))))</f>
        <v>Q4A</v>
      </c>
      <c r="D140" t="str">
        <f>CoverSheet!$C$15</f>
        <v/>
      </c>
      <c r="E140" t="s">
        <v>8087</v>
      </c>
      <c r="F140" t="s">
        <v>8351</v>
      </c>
      <c r="G140" t="s">
        <v>8303</v>
      </c>
      <c r="H140">
        <f>Passporting!I29</f>
        <v>0</v>
      </c>
    </row>
    <row r="141" spans="1:8" x14ac:dyDescent="0.35">
      <c r="A141" t="str">
        <f>IF(CoverSheet!$C$9="Annual Return","AR",IF(CoverSheet!$C$9="Interim Return","IR",IF(CoverSheet!$C$9="Audited Annual Return","AAR","")))</f>
        <v/>
      </c>
      <c r="B141" t="str">
        <f>CoverSheet!$G$7</f>
        <v>v:25-03-c</v>
      </c>
      <c r="C141" t="str">
        <f>IF(CoverSheet!$C$29=3,"Q1",IF(CoverSheet!$C$29=6,"Q2",IF(CoverSheet!$C$29=9,"Q3",IF(AND(CoverSheet!$C$29=12,A141="AR"),"Q4","Q4A"))))</f>
        <v>Q4A</v>
      </c>
      <c r="D141" t="str">
        <f>CoverSheet!$C$15</f>
        <v/>
      </c>
      <c r="E141" t="s">
        <v>8087</v>
      </c>
      <c r="F141" t="s">
        <v>8352</v>
      </c>
      <c r="G141" t="s">
        <v>8305</v>
      </c>
      <c r="H141">
        <f>Passporting!I30</f>
        <v>0</v>
      </c>
    </row>
    <row r="142" spans="1:8" x14ac:dyDescent="0.35">
      <c r="A142" t="str">
        <f>IF(CoverSheet!$C$9="Annual Return","AR",IF(CoverSheet!$C$9="Interim Return","IR",IF(CoverSheet!$C$9="Audited Annual Return","AAR","")))</f>
        <v/>
      </c>
      <c r="B142" t="str">
        <f>CoverSheet!$G$7</f>
        <v>v:25-03-c</v>
      </c>
      <c r="C142" t="str">
        <f>IF(CoverSheet!$C$29=3,"Q1",IF(CoverSheet!$C$29=6,"Q2",IF(CoverSheet!$C$29=9,"Q3",IF(AND(CoverSheet!$C$29=12,A142="AR"),"Q4","Q4A"))))</f>
        <v>Q4A</v>
      </c>
      <c r="D142" t="str">
        <f>CoverSheet!$C$15</f>
        <v/>
      </c>
      <c r="E142" t="s">
        <v>8087</v>
      </c>
      <c r="F142" t="s">
        <v>8353</v>
      </c>
      <c r="G142" t="s">
        <v>8307</v>
      </c>
      <c r="H142">
        <f>Passporting!I31</f>
        <v>0</v>
      </c>
    </row>
    <row r="143" spans="1:8" x14ac:dyDescent="0.35">
      <c r="A143" t="str">
        <f>IF(CoverSheet!$C$9="Annual Return","AR",IF(CoverSheet!$C$9="Interim Return","IR",IF(CoverSheet!$C$9="Audited Annual Return","AAR","")))</f>
        <v/>
      </c>
      <c r="B143" t="str">
        <f>CoverSheet!$G$7</f>
        <v>v:25-03-c</v>
      </c>
      <c r="C143" t="str">
        <f>IF(CoverSheet!$C$29=3,"Q1",IF(CoverSheet!$C$29=6,"Q2",IF(CoverSheet!$C$29=9,"Q3",IF(AND(CoverSheet!$C$29=12,A143="AR"),"Q4","Q4A"))))</f>
        <v>Q4A</v>
      </c>
      <c r="D143" t="str">
        <f>CoverSheet!$C$15</f>
        <v/>
      </c>
      <c r="E143" t="s">
        <v>8087</v>
      </c>
      <c r="F143" t="s">
        <v>8354</v>
      </c>
      <c r="G143" t="s">
        <v>8309</v>
      </c>
      <c r="H143">
        <f>Passporting!I32</f>
        <v>0</v>
      </c>
    </row>
    <row r="144" spans="1:8" x14ac:dyDescent="0.35">
      <c r="A144" t="str">
        <f>IF(CoverSheet!$C$9="Annual Return","AR",IF(CoverSheet!$C$9="Interim Return","IR",IF(CoverSheet!$C$9="Audited Annual Return","AAR","")))</f>
        <v/>
      </c>
      <c r="B144" t="str">
        <f>CoverSheet!$G$7</f>
        <v>v:25-03-c</v>
      </c>
      <c r="C144" t="str">
        <f>IF(CoverSheet!$C$29=3,"Q1",IF(CoverSheet!$C$29=6,"Q2",IF(CoverSheet!$C$29=9,"Q3",IF(AND(CoverSheet!$C$29=12,A144="AR"),"Q4","Q4A"))))</f>
        <v>Q4A</v>
      </c>
      <c r="D144" t="str">
        <f>CoverSheet!$C$15</f>
        <v/>
      </c>
      <c r="E144" t="s">
        <v>8087</v>
      </c>
      <c r="F144" t="s">
        <v>8355</v>
      </c>
      <c r="G144" t="s">
        <v>8311</v>
      </c>
      <c r="H144">
        <f>Passporting!I33</f>
        <v>0</v>
      </c>
    </row>
    <row r="145" spans="1:9" x14ac:dyDescent="0.35">
      <c r="A145" t="str">
        <f>IF(CoverSheet!$C$9="Annual Return","AR",IF(CoverSheet!$C$9="Interim Return","IR",IF(CoverSheet!$C$9="Audited Annual Return","AAR","")))</f>
        <v/>
      </c>
      <c r="B145" t="str">
        <f>CoverSheet!$G$7</f>
        <v>v:25-03-c</v>
      </c>
      <c r="C145" t="str">
        <f>IF(CoverSheet!$C$29=3,"Q1",IF(CoverSheet!$C$29=6,"Q2",IF(CoverSheet!$C$29=9,"Q3",IF(AND(CoverSheet!$C$29=12,A145="AR"),"Q4","Q4A"))))</f>
        <v>Q4A</v>
      </c>
      <c r="D145" t="str">
        <f>CoverSheet!$C$15</f>
        <v/>
      </c>
      <c r="E145" t="s">
        <v>8087</v>
      </c>
      <c r="F145" t="s">
        <v>8356</v>
      </c>
      <c r="G145" t="s">
        <v>8313</v>
      </c>
      <c r="H145">
        <f>Passporting!I34</f>
        <v>0</v>
      </c>
    </row>
    <row r="146" spans="1:9" x14ac:dyDescent="0.35">
      <c r="A146" t="str">
        <f>IF(CoverSheet!$C$9="Annual Return","AR",IF(CoverSheet!$C$9="Interim Return","IR",IF(CoverSheet!$C$9="Audited Annual Return","AAR","")))</f>
        <v/>
      </c>
      <c r="B146" t="str">
        <f>CoverSheet!$G$7</f>
        <v>v:25-03-c</v>
      </c>
      <c r="C146" t="str">
        <f>IF(CoverSheet!$C$29=3,"Q1",IF(CoverSheet!$C$29=6,"Q2",IF(CoverSheet!$C$29=9,"Q3",IF(AND(CoverSheet!$C$29=12,A146="AR"),"Q4","Q4A"))))</f>
        <v>Q4A</v>
      </c>
      <c r="D146" t="str">
        <f>CoverSheet!$C$15</f>
        <v/>
      </c>
      <c r="E146" t="s">
        <v>8087</v>
      </c>
      <c r="F146" t="s">
        <v>8357</v>
      </c>
      <c r="G146" t="s">
        <v>8315</v>
      </c>
      <c r="H146">
        <f>Passporting!I35</f>
        <v>0</v>
      </c>
    </row>
    <row r="147" spans="1:9" x14ac:dyDescent="0.35">
      <c r="A147" t="str">
        <f>IF(CoverSheet!$C$9="Annual Return","AR",IF(CoverSheet!$C$9="Interim Return","IR",IF(CoverSheet!$C$9="Audited Annual Return","AAR","")))</f>
        <v/>
      </c>
      <c r="B147" t="str">
        <f>CoverSheet!$G$7</f>
        <v>v:25-03-c</v>
      </c>
      <c r="C147" t="str">
        <f>IF(CoverSheet!$C$29=3,"Q1",IF(CoverSheet!$C$29=6,"Q2",IF(CoverSheet!$C$29=9,"Q3",IF(AND(CoverSheet!$C$29=12,A147="AR"),"Q4","Q4A"))))</f>
        <v>Q4A</v>
      </c>
      <c r="D147" t="str">
        <f>CoverSheet!$C$15</f>
        <v/>
      </c>
      <c r="E147" t="s">
        <v>8087</v>
      </c>
      <c r="F147" t="s">
        <v>8358</v>
      </c>
      <c r="G147" t="s">
        <v>8317</v>
      </c>
      <c r="H147">
        <f>Passporting!I36</f>
        <v>0</v>
      </c>
    </row>
    <row r="148" spans="1:9" x14ac:dyDescent="0.35">
      <c r="A148" t="str">
        <f>IF(CoverSheet!$C$9="Annual Return","AR",IF(CoverSheet!$C$9="Interim Return","IR",IF(CoverSheet!$C$9="Audited Annual Return","AAR","")))</f>
        <v/>
      </c>
      <c r="B148" t="str">
        <f>CoverSheet!$G$7</f>
        <v>v:25-03-c</v>
      </c>
      <c r="C148" t="str">
        <f>IF(CoverSheet!$C$29=3,"Q1",IF(CoverSheet!$C$29=6,"Q2",IF(CoverSheet!$C$29=9,"Q3",IF(AND(CoverSheet!$C$29=12,A148="AR"),"Q4","Q4A"))))</f>
        <v>Q4A</v>
      </c>
      <c r="D148" t="str">
        <f>CoverSheet!$C$15</f>
        <v/>
      </c>
      <c r="E148" t="s">
        <v>8087</v>
      </c>
      <c r="F148" t="s">
        <v>8359</v>
      </c>
      <c r="G148" t="s">
        <v>8319</v>
      </c>
      <c r="H148">
        <f>Passporting!I37</f>
        <v>0</v>
      </c>
    </row>
    <row r="149" spans="1:9" x14ac:dyDescent="0.35">
      <c r="A149" t="str">
        <f>IF(CoverSheet!$C$9="Annual Return","AR",IF(CoverSheet!$C$9="Interim Return","IR",IF(CoverSheet!$C$9="Audited Annual Return","AAR","")))</f>
        <v/>
      </c>
      <c r="B149" t="str">
        <f>CoverSheet!$G$7</f>
        <v>v:25-03-c</v>
      </c>
      <c r="C149" t="str">
        <f>IF(CoverSheet!$C$29=3,"Q1",IF(CoverSheet!$C$29=6,"Q2",IF(CoverSheet!$C$29=9,"Q3",IF(AND(CoverSheet!$C$29=12,A149="AR"),"Q4","Q4A"))))</f>
        <v>Q4A</v>
      </c>
      <c r="D149" t="str">
        <f>CoverSheet!$C$15</f>
        <v/>
      </c>
      <c r="E149" t="s">
        <v>8087</v>
      </c>
      <c r="F149" t="s">
        <v>8360</v>
      </c>
      <c r="G149" t="s">
        <v>8321</v>
      </c>
      <c r="H149">
        <f>Passporting!I38</f>
        <v>0</v>
      </c>
    </row>
    <row r="150" spans="1:9" x14ac:dyDescent="0.35">
      <c r="A150" t="str">
        <f>IF(CoverSheet!$C$9="Annual Return","AR",IF(CoverSheet!$C$9="Interim Return","IR",IF(CoverSheet!$C$9="Audited Annual Return","AAR","")))</f>
        <v/>
      </c>
      <c r="B150" t="str">
        <f>CoverSheet!$G$7</f>
        <v>v:25-03-c</v>
      </c>
      <c r="C150" t="str">
        <f>IF(CoverSheet!$C$29=3,"Q1",IF(CoverSheet!$C$29=6,"Q2",IF(CoverSheet!$C$29=9,"Q3",IF(AND(CoverSheet!$C$29=12,A150="AR"),"Q4","Q4A"))))</f>
        <v>Q4A</v>
      </c>
      <c r="D150" t="str">
        <f>CoverSheet!$C$15</f>
        <v/>
      </c>
      <c r="E150" t="s">
        <v>8087</v>
      </c>
      <c r="F150" t="s">
        <v>8361</v>
      </c>
      <c r="G150" t="s">
        <v>8323</v>
      </c>
      <c r="H150">
        <f>Passporting!I39</f>
        <v>0</v>
      </c>
    </row>
    <row r="151" spans="1:9" x14ac:dyDescent="0.35">
      <c r="A151" t="str">
        <f>IF(CoverSheet!$C$9="Annual Return","AR",IF(CoverSheet!$C$9="Interim Return","IR",IF(CoverSheet!$C$9="Audited Annual Return","AAR","")))</f>
        <v/>
      </c>
      <c r="B151" t="str">
        <f>CoverSheet!$G$7</f>
        <v>v:25-03-c</v>
      </c>
      <c r="C151" t="str">
        <f>IF(CoverSheet!$C$29=3,"Q1",IF(CoverSheet!$C$29=6,"Q2",IF(CoverSheet!$C$29=9,"Q3",IF(AND(CoverSheet!$C$29=12,A151="AR"),"Q4","Q4A"))))</f>
        <v>Q4A</v>
      </c>
      <c r="D151" t="str">
        <f>CoverSheet!$C$15</f>
        <v/>
      </c>
      <c r="E151" t="s">
        <v>8087</v>
      </c>
      <c r="F151" t="s">
        <v>8362</v>
      </c>
      <c r="G151" t="s">
        <v>8325</v>
      </c>
      <c r="H151">
        <f>Passporting!I40</f>
        <v>0</v>
      </c>
    </row>
    <row r="152" spans="1:9" x14ac:dyDescent="0.35">
      <c r="A152" t="str">
        <f>IF(CoverSheet!$C$9="Annual Return","AR",IF(CoverSheet!$C$9="Interim Return","IR",IF(CoverSheet!$C$9="Audited Annual Return","AAR","")))</f>
        <v/>
      </c>
      <c r="B152" t="str">
        <f>CoverSheet!$G$7</f>
        <v>v:25-03-c</v>
      </c>
      <c r="C152" t="str">
        <f>IF(CoverSheet!$C$29=3,"Q1",IF(CoverSheet!$C$29=6,"Q2",IF(CoverSheet!$C$29=9,"Q3",IF(AND(CoverSheet!$C$29=12,A152="AR"),"Q4","Q4A"))))</f>
        <v>Q4A</v>
      </c>
      <c r="D152" t="str">
        <f>CoverSheet!$C$15</f>
        <v/>
      </c>
      <c r="E152" t="s">
        <v>8087</v>
      </c>
      <c r="F152" t="s">
        <v>8363</v>
      </c>
      <c r="G152" t="s">
        <v>8327</v>
      </c>
      <c r="H152">
        <f>Passporting!I41</f>
        <v>0</v>
      </c>
    </row>
    <row r="153" spans="1:9" x14ac:dyDescent="0.35">
      <c r="A153" t="str">
        <f>IF(CoverSheet!$C$9="Annual Return","AR",IF(CoverSheet!$C$9="Interim Return","IR",IF(CoverSheet!$C$9="Audited Annual Return","AAR","")))</f>
        <v/>
      </c>
      <c r="B153" t="str">
        <f>CoverSheet!$G$7</f>
        <v>v:25-03-c</v>
      </c>
      <c r="C153" t="str">
        <f>IF(CoverSheet!$C$29=3,"Q1",IF(CoverSheet!$C$29=6,"Q2",IF(CoverSheet!$C$29=9,"Q3",IF(AND(CoverSheet!$C$29=12,A153="AR"),"Q4","Q4A"))))</f>
        <v>Q4A</v>
      </c>
      <c r="D153" t="str">
        <f>CoverSheet!$C$15</f>
        <v/>
      </c>
      <c r="E153" t="s">
        <v>8087</v>
      </c>
      <c r="F153" t="s">
        <v>8364</v>
      </c>
      <c r="G153" t="s">
        <v>8329</v>
      </c>
      <c r="H153">
        <f>Passporting!I42</f>
        <v>0</v>
      </c>
    </row>
    <row r="154" spans="1:9" x14ac:dyDescent="0.35">
      <c r="A154" t="str">
        <f>IF(CoverSheet!$C$9="Annual Return","AR",IF(CoverSheet!$C$9="Interim Return","IR",IF(CoverSheet!$C$9="Audited Annual Return","AAR","")))</f>
        <v/>
      </c>
      <c r="B154" t="str">
        <f>CoverSheet!$G$7</f>
        <v>v:25-03-c</v>
      </c>
      <c r="C154" t="str">
        <f>IF(CoverSheet!$C$29=3,"Q1",IF(CoverSheet!$C$29=6,"Q2",IF(CoverSheet!$C$29=9,"Q3",IF(AND(CoverSheet!$C$29=12,A154="AR"),"Q4","Q4A"))))</f>
        <v>Q4A</v>
      </c>
      <c r="D154" t="str">
        <f>CoverSheet!$C$15</f>
        <v/>
      </c>
      <c r="E154" t="s">
        <v>8087</v>
      </c>
      <c r="F154" t="s">
        <v>8365</v>
      </c>
      <c r="G154" t="s">
        <v>8331</v>
      </c>
      <c r="H154">
        <f>Passporting!I43</f>
        <v>0</v>
      </c>
    </row>
    <row r="155" spans="1:9" x14ac:dyDescent="0.35">
      <c r="A155" t="str">
        <f>IF(CoverSheet!$C$9="Annual Return","AR",IF(CoverSheet!$C$9="Interim Return","IR",IF(CoverSheet!$C$9="Audited Annual Return","AAR","")))</f>
        <v/>
      </c>
      <c r="B155" t="str">
        <f>CoverSheet!$G$7</f>
        <v>v:25-03-c</v>
      </c>
      <c r="C155" t="str">
        <f>IF(CoverSheet!$C$29=3,"Q1",IF(CoverSheet!$C$29=6,"Q2",IF(CoverSheet!$C$29=9,"Q3",IF(AND(CoverSheet!$C$29=12,A155="AR"),"Q4","Q4A"))))</f>
        <v>Q4A</v>
      </c>
      <c r="D155" t="str">
        <f>CoverSheet!$C$15</f>
        <v/>
      </c>
      <c r="E155" t="s">
        <v>8087</v>
      </c>
      <c r="F155" t="s">
        <v>8366</v>
      </c>
      <c r="G155" t="s">
        <v>8333</v>
      </c>
      <c r="H155">
        <f>Passporting!I44</f>
        <v>0</v>
      </c>
    </row>
    <row r="156" spans="1:9" x14ac:dyDescent="0.35">
      <c r="A156" t="str">
        <f>IF(CoverSheet!$C$9="Annual Return","AR",IF(CoverSheet!$C$9="Interim Return","IR",IF(CoverSheet!$C$9="Audited Annual Return","AAR","")))</f>
        <v/>
      </c>
      <c r="B156" t="str">
        <f>CoverSheet!$G$7</f>
        <v>v:25-03-c</v>
      </c>
      <c r="C156" t="str">
        <f>IF(CoverSheet!$C$29=3,"Q1",IF(CoverSheet!$C$29=6,"Q2",IF(CoverSheet!$C$29=9,"Q3",IF(AND(CoverSheet!$C$29=12,A156="AR"),"Q4","Q4A"))))</f>
        <v>Q4A</v>
      </c>
      <c r="D156" t="str">
        <f>CoverSheet!$C$15</f>
        <v/>
      </c>
      <c r="E156" t="s">
        <v>8087</v>
      </c>
      <c r="F156" t="s">
        <v>8367</v>
      </c>
      <c r="G156" t="s">
        <v>8335</v>
      </c>
      <c r="H156">
        <f>Passporting!I46</f>
        <v>0</v>
      </c>
    </row>
    <row r="157" spans="1:9" s="382" customFormat="1" x14ac:dyDescent="0.35">
      <c r="A157" t="str">
        <f>IF(CoverSheet!$C$9="Annual Return","AR",IF(CoverSheet!$C$9="Interim Return","IR",IF(CoverSheet!$C$9="Audited Annual Return","AAR","")))</f>
        <v/>
      </c>
      <c r="B157" t="str">
        <f>CoverSheet!$G$7</f>
        <v>v:25-03-c</v>
      </c>
      <c r="C157" t="str">
        <f>IF(CoverSheet!$C$29=3,"Q1",IF(CoverSheet!$C$29=6,"Q2",IF(CoverSheet!$C$29=9,"Q3",IF(AND(CoverSheet!$C$29=12,A157="AR"),"Q4","Q4A"))))</f>
        <v>Q4A</v>
      </c>
      <c r="D157" t="str">
        <f>CoverSheet!$C$15</f>
        <v/>
      </c>
      <c r="E157" t="s">
        <v>8087</v>
      </c>
      <c r="F157" t="s">
        <v>8368</v>
      </c>
      <c r="G157" t="s">
        <v>8337</v>
      </c>
      <c r="H157">
        <f>Passporting!I45</f>
        <v>0</v>
      </c>
      <c r="I157"/>
    </row>
    <row r="158" spans="1:9" x14ac:dyDescent="0.35">
      <c r="A158" t="str">
        <f>IF(CoverSheet!$C$9="Annual Return","AR",IF(CoverSheet!$C$9="Interim Return","IR",IF(CoverSheet!$C$9="Audited Annual Return","AAR","")))</f>
        <v/>
      </c>
      <c r="B158" t="str">
        <f>CoverSheet!$G$7</f>
        <v>v:25-03-c</v>
      </c>
      <c r="C158" t="str">
        <f>IF(CoverSheet!$C$29=3,"Q1",IF(CoverSheet!$C$29=6,"Q2",IF(CoverSheet!$C$29=9,"Q3",IF(AND(CoverSheet!$C$29=12,A158="AR"),"Q4","Q4A"))))</f>
        <v>Q4A</v>
      </c>
      <c r="D158" t="str">
        <f>CoverSheet!$C$15</f>
        <v/>
      </c>
      <c r="E158" t="s">
        <v>8087</v>
      </c>
      <c r="F158" t="s">
        <v>8369</v>
      </c>
      <c r="G158" t="s">
        <v>8370</v>
      </c>
      <c r="H158">
        <f>Passporting!J16</f>
        <v>0</v>
      </c>
    </row>
    <row r="159" spans="1:9" x14ac:dyDescent="0.35">
      <c r="A159" t="str">
        <f>IF(CoverSheet!$C$9="Annual Return","AR",IF(CoverSheet!$C$9="Interim Return","IR",IF(CoverSheet!$C$9="Audited Annual Return","AAR","")))</f>
        <v/>
      </c>
      <c r="B159" t="str">
        <f>CoverSheet!$G$7</f>
        <v>v:25-03-c</v>
      </c>
      <c r="C159" t="str">
        <f>IF(CoverSheet!$C$29=3,"Q1",IF(CoverSheet!$C$29=6,"Q2",IF(CoverSheet!$C$29=9,"Q3",IF(AND(CoverSheet!$C$29=12,A159="AR"),"Q4","Q4A"))))</f>
        <v>Q4A</v>
      </c>
      <c r="D159" t="str">
        <f>CoverSheet!$C$15</f>
        <v/>
      </c>
      <c r="E159" t="s">
        <v>8087</v>
      </c>
      <c r="F159" t="s">
        <v>8371</v>
      </c>
      <c r="G159" t="s">
        <v>8372</v>
      </c>
      <c r="H159">
        <f>Passporting!J17</f>
        <v>0</v>
      </c>
    </row>
    <row r="160" spans="1:9" x14ac:dyDescent="0.35">
      <c r="A160" t="str">
        <f>IF(CoverSheet!$C$9="Annual Return","AR",IF(CoverSheet!$C$9="Interim Return","IR",IF(CoverSheet!$C$9="Audited Annual Return","AAR","")))</f>
        <v/>
      </c>
      <c r="B160" t="str">
        <f>CoverSheet!$G$7</f>
        <v>v:25-03-c</v>
      </c>
      <c r="C160" t="str">
        <f>IF(CoverSheet!$C$29=3,"Q1",IF(CoverSheet!$C$29=6,"Q2",IF(CoverSheet!$C$29=9,"Q3",IF(AND(CoverSheet!$C$29=12,A160="AR"),"Q4","Q4A"))))</f>
        <v>Q4A</v>
      </c>
      <c r="D160" t="str">
        <f>CoverSheet!$C$15</f>
        <v/>
      </c>
      <c r="E160" t="s">
        <v>8087</v>
      </c>
      <c r="F160" t="s">
        <v>8373</v>
      </c>
      <c r="G160" t="s">
        <v>8374</v>
      </c>
      <c r="H160">
        <f>Passporting!J18</f>
        <v>0</v>
      </c>
    </row>
    <row r="161" spans="1:8" x14ac:dyDescent="0.35">
      <c r="A161" t="str">
        <f>IF(CoverSheet!$C$9="Annual Return","AR",IF(CoverSheet!$C$9="Interim Return","IR",IF(CoverSheet!$C$9="Audited Annual Return","AAR","")))</f>
        <v/>
      </c>
      <c r="B161" t="str">
        <f>CoverSheet!$G$7</f>
        <v>v:25-03-c</v>
      </c>
      <c r="C161" t="str">
        <f>IF(CoverSheet!$C$29=3,"Q1",IF(CoverSheet!$C$29=6,"Q2",IF(CoverSheet!$C$29=9,"Q3",IF(AND(CoverSheet!$C$29=12,A161="AR"),"Q4","Q4A"))))</f>
        <v>Q4A</v>
      </c>
      <c r="D161" t="str">
        <f>CoverSheet!$C$15</f>
        <v/>
      </c>
      <c r="E161" t="s">
        <v>8087</v>
      </c>
      <c r="F161" t="s">
        <v>8375</v>
      </c>
      <c r="G161" t="s">
        <v>8376</v>
      </c>
      <c r="H161">
        <f>Passporting!J19</f>
        <v>0</v>
      </c>
    </row>
    <row r="162" spans="1:8" x14ac:dyDescent="0.35">
      <c r="A162" t="str">
        <f>IF(CoverSheet!$C$9="Annual Return","AR",IF(CoverSheet!$C$9="Interim Return","IR",IF(CoverSheet!$C$9="Audited Annual Return","AAR","")))</f>
        <v/>
      </c>
      <c r="B162" t="str">
        <f>CoverSheet!$G$7</f>
        <v>v:25-03-c</v>
      </c>
      <c r="C162" t="str">
        <f>IF(CoverSheet!$C$29=3,"Q1",IF(CoverSheet!$C$29=6,"Q2",IF(CoverSheet!$C$29=9,"Q3",IF(AND(CoverSheet!$C$29=12,A162="AR"),"Q4","Q4A"))))</f>
        <v>Q4A</v>
      </c>
      <c r="D162" t="str">
        <f>CoverSheet!$C$15</f>
        <v/>
      </c>
      <c r="E162" t="s">
        <v>8087</v>
      </c>
      <c r="F162" t="s">
        <v>8377</v>
      </c>
      <c r="G162" t="s">
        <v>8378</v>
      </c>
      <c r="H162">
        <f>Passporting!J20</f>
        <v>0</v>
      </c>
    </row>
    <row r="163" spans="1:8" x14ac:dyDescent="0.35">
      <c r="A163" t="str">
        <f>IF(CoverSheet!$C$9="Annual Return","AR",IF(CoverSheet!$C$9="Interim Return","IR",IF(CoverSheet!$C$9="Audited Annual Return","AAR","")))</f>
        <v/>
      </c>
      <c r="B163" t="str">
        <f>CoverSheet!$G$7</f>
        <v>v:25-03-c</v>
      </c>
      <c r="C163" t="str">
        <f>IF(CoverSheet!$C$29=3,"Q1",IF(CoverSheet!$C$29=6,"Q2",IF(CoverSheet!$C$29=9,"Q3",IF(AND(CoverSheet!$C$29=12,A163="AR"),"Q4","Q4A"))))</f>
        <v>Q4A</v>
      </c>
      <c r="D163" t="str">
        <f>CoverSheet!$C$15</f>
        <v/>
      </c>
      <c r="E163" t="s">
        <v>8087</v>
      </c>
      <c r="F163" t="s">
        <v>8379</v>
      </c>
      <c r="G163" t="s">
        <v>8380</v>
      </c>
      <c r="H163">
        <f>Passporting!J21</f>
        <v>0</v>
      </c>
    </row>
    <row r="164" spans="1:8" x14ac:dyDescent="0.35">
      <c r="A164" t="str">
        <f>IF(CoverSheet!$C$9="Annual Return","AR",IF(CoverSheet!$C$9="Interim Return","IR",IF(CoverSheet!$C$9="Audited Annual Return","AAR","")))</f>
        <v/>
      </c>
      <c r="B164" t="str">
        <f>CoverSheet!$G$7</f>
        <v>v:25-03-c</v>
      </c>
      <c r="C164" t="str">
        <f>IF(CoverSheet!$C$29=3,"Q1",IF(CoverSheet!$C$29=6,"Q2",IF(CoverSheet!$C$29=9,"Q3",IF(AND(CoverSheet!$C$29=12,A164="AR"),"Q4","Q4A"))))</f>
        <v>Q4A</v>
      </c>
      <c r="D164" t="str">
        <f>CoverSheet!$C$15</f>
        <v/>
      </c>
      <c r="E164" t="s">
        <v>8087</v>
      </c>
      <c r="F164" t="s">
        <v>8381</v>
      </c>
      <c r="G164" t="s">
        <v>8382</v>
      </c>
      <c r="H164">
        <f>Passporting!J22</f>
        <v>0</v>
      </c>
    </row>
    <row r="165" spans="1:8" x14ac:dyDescent="0.35">
      <c r="A165" t="str">
        <f>IF(CoverSheet!$C$9="Annual Return","AR",IF(CoverSheet!$C$9="Interim Return","IR",IF(CoverSheet!$C$9="Audited Annual Return","AAR","")))</f>
        <v/>
      </c>
      <c r="B165" t="str">
        <f>CoverSheet!$G$7</f>
        <v>v:25-03-c</v>
      </c>
      <c r="C165" t="str">
        <f>IF(CoverSheet!$C$29=3,"Q1",IF(CoverSheet!$C$29=6,"Q2",IF(CoverSheet!$C$29=9,"Q3",IF(AND(CoverSheet!$C$29=12,A165="AR"),"Q4","Q4A"))))</f>
        <v>Q4A</v>
      </c>
      <c r="D165" t="str">
        <f>CoverSheet!$C$15</f>
        <v/>
      </c>
      <c r="E165" t="s">
        <v>8087</v>
      </c>
      <c r="F165" t="s">
        <v>8383</v>
      </c>
      <c r="G165" t="s">
        <v>8384</v>
      </c>
      <c r="H165">
        <f>Passporting!J23</f>
        <v>0</v>
      </c>
    </row>
    <row r="166" spans="1:8" x14ac:dyDescent="0.35">
      <c r="A166" t="str">
        <f>IF(CoverSheet!$C$9="Annual Return","AR",IF(CoverSheet!$C$9="Interim Return","IR",IF(CoverSheet!$C$9="Audited Annual Return","AAR","")))</f>
        <v/>
      </c>
      <c r="B166" t="str">
        <f>CoverSheet!$G$7</f>
        <v>v:25-03-c</v>
      </c>
      <c r="C166" t="str">
        <f>IF(CoverSheet!$C$29=3,"Q1",IF(CoverSheet!$C$29=6,"Q2",IF(CoverSheet!$C$29=9,"Q3",IF(AND(CoverSheet!$C$29=12,A166="AR"),"Q4","Q4A"))))</f>
        <v>Q4A</v>
      </c>
      <c r="D166" t="str">
        <f>CoverSheet!$C$15</f>
        <v/>
      </c>
      <c r="E166" t="s">
        <v>8087</v>
      </c>
      <c r="F166" t="s">
        <v>8385</v>
      </c>
      <c r="G166" t="s">
        <v>8386</v>
      </c>
      <c r="H166">
        <f>Passporting!J24</f>
        <v>0</v>
      </c>
    </row>
    <row r="167" spans="1:8" x14ac:dyDescent="0.35">
      <c r="A167" t="str">
        <f>IF(CoverSheet!$C$9="Annual Return","AR",IF(CoverSheet!$C$9="Interim Return","IR",IF(CoverSheet!$C$9="Audited Annual Return","AAR","")))</f>
        <v/>
      </c>
      <c r="B167" t="str">
        <f>CoverSheet!$G$7</f>
        <v>v:25-03-c</v>
      </c>
      <c r="C167" t="str">
        <f>IF(CoverSheet!$C$29=3,"Q1",IF(CoverSheet!$C$29=6,"Q2",IF(CoverSheet!$C$29=9,"Q3",IF(AND(CoverSheet!$C$29=12,A167="AR"),"Q4","Q4A"))))</f>
        <v>Q4A</v>
      </c>
      <c r="D167" t="str">
        <f>CoverSheet!$C$15</f>
        <v/>
      </c>
      <c r="E167" t="s">
        <v>8087</v>
      </c>
      <c r="F167" t="s">
        <v>8387</v>
      </c>
      <c r="G167" t="s">
        <v>8388</v>
      </c>
      <c r="H167">
        <f>Passporting!J25</f>
        <v>0</v>
      </c>
    </row>
    <row r="168" spans="1:8" x14ac:dyDescent="0.35">
      <c r="A168" t="str">
        <f>IF(CoverSheet!$C$9="Annual Return","AR",IF(CoverSheet!$C$9="Interim Return","IR",IF(CoverSheet!$C$9="Audited Annual Return","AAR","")))</f>
        <v/>
      </c>
      <c r="B168" t="str">
        <f>CoverSheet!$G$7</f>
        <v>v:25-03-c</v>
      </c>
      <c r="C168" t="str">
        <f>IF(CoverSheet!$C$29=3,"Q1",IF(CoverSheet!$C$29=6,"Q2",IF(CoverSheet!$C$29=9,"Q3",IF(AND(CoverSheet!$C$29=12,A168="AR"),"Q4","Q4A"))))</f>
        <v>Q4A</v>
      </c>
      <c r="D168" t="str">
        <f>CoverSheet!$C$15</f>
        <v/>
      </c>
      <c r="E168" t="s">
        <v>8087</v>
      </c>
      <c r="F168" t="s">
        <v>8389</v>
      </c>
      <c r="G168" t="s">
        <v>8390</v>
      </c>
      <c r="H168">
        <f>Passporting!J26</f>
        <v>0</v>
      </c>
    </row>
    <row r="169" spans="1:8" x14ac:dyDescent="0.35">
      <c r="A169" t="str">
        <f>IF(CoverSheet!$C$9="Annual Return","AR",IF(CoverSheet!$C$9="Interim Return","IR",IF(CoverSheet!$C$9="Audited Annual Return","AAR","")))</f>
        <v/>
      </c>
      <c r="B169" t="str">
        <f>CoverSheet!$G$7</f>
        <v>v:25-03-c</v>
      </c>
      <c r="C169" t="str">
        <f>IF(CoverSheet!$C$29=3,"Q1",IF(CoverSheet!$C$29=6,"Q2",IF(CoverSheet!$C$29=9,"Q3",IF(AND(CoverSheet!$C$29=12,A169="AR"),"Q4","Q4A"))))</f>
        <v>Q4A</v>
      </c>
      <c r="D169" t="str">
        <f>CoverSheet!$C$15</f>
        <v/>
      </c>
      <c r="E169" t="s">
        <v>8087</v>
      </c>
      <c r="F169" t="s">
        <v>8391</v>
      </c>
      <c r="G169" t="s">
        <v>8392</v>
      </c>
      <c r="H169">
        <f>Passporting!J27</f>
        <v>0</v>
      </c>
    </row>
    <row r="170" spans="1:8" x14ac:dyDescent="0.35">
      <c r="A170" t="str">
        <f>IF(CoverSheet!$C$9="Annual Return","AR",IF(CoverSheet!$C$9="Interim Return","IR",IF(CoverSheet!$C$9="Audited Annual Return","AAR","")))</f>
        <v/>
      </c>
      <c r="B170" t="str">
        <f>CoverSheet!$G$7</f>
        <v>v:25-03-c</v>
      </c>
      <c r="C170" t="str">
        <f>IF(CoverSheet!$C$29=3,"Q1",IF(CoverSheet!$C$29=6,"Q2",IF(CoverSheet!$C$29=9,"Q3",IF(AND(CoverSheet!$C$29=12,A170="AR"),"Q4","Q4A"))))</f>
        <v>Q4A</v>
      </c>
      <c r="D170" t="str">
        <f>CoverSheet!$C$15</f>
        <v/>
      </c>
      <c r="E170" t="s">
        <v>8087</v>
      </c>
      <c r="F170" t="s">
        <v>8393</v>
      </c>
      <c r="G170" t="s">
        <v>8394</v>
      </c>
      <c r="H170">
        <f>Passporting!J28</f>
        <v>0</v>
      </c>
    </row>
    <row r="171" spans="1:8" x14ac:dyDescent="0.35">
      <c r="A171" t="str">
        <f>IF(CoverSheet!$C$9="Annual Return","AR",IF(CoverSheet!$C$9="Interim Return","IR",IF(CoverSheet!$C$9="Audited Annual Return","AAR","")))</f>
        <v/>
      </c>
      <c r="B171" t="str">
        <f>CoverSheet!$G$7</f>
        <v>v:25-03-c</v>
      </c>
      <c r="C171" t="str">
        <f>IF(CoverSheet!$C$29=3,"Q1",IF(CoverSheet!$C$29=6,"Q2",IF(CoverSheet!$C$29=9,"Q3",IF(AND(CoverSheet!$C$29=12,A171="AR"),"Q4","Q4A"))))</f>
        <v>Q4A</v>
      </c>
      <c r="D171" t="str">
        <f>CoverSheet!$C$15</f>
        <v/>
      </c>
      <c r="E171" t="s">
        <v>8087</v>
      </c>
      <c r="F171" t="s">
        <v>8395</v>
      </c>
      <c r="G171" t="s">
        <v>8396</v>
      </c>
      <c r="H171">
        <f>Passporting!J29</f>
        <v>0</v>
      </c>
    </row>
    <row r="172" spans="1:8" x14ac:dyDescent="0.35">
      <c r="A172" t="str">
        <f>IF(CoverSheet!$C$9="Annual Return","AR",IF(CoverSheet!$C$9="Interim Return","IR",IF(CoverSheet!$C$9="Audited Annual Return","AAR","")))</f>
        <v/>
      </c>
      <c r="B172" t="str">
        <f>CoverSheet!$G$7</f>
        <v>v:25-03-c</v>
      </c>
      <c r="C172" t="str">
        <f>IF(CoverSheet!$C$29=3,"Q1",IF(CoverSheet!$C$29=6,"Q2",IF(CoverSheet!$C$29=9,"Q3",IF(AND(CoverSheet!$C$29=12,A172="AR"),"Q4","Q4A"))))</f>
        <v>Q4A</v>
      </c>
      <c r="D172" t="str">
        <f>CoverSheet!$C$15</f>
        <v/>
      </c>
      <c r="E172" t="s">
        <v>8087</v>
      </c>
      <c r="F172" t="s">
        <v>8397</v>
      </c>
      <c r="G172" t="s">
        <v>8398</v>
      </c>
      <c r="H172">
        <f>Passporting!J30</f>
        <v>0</v>
      </c>
    </row>
    <row r="173" spans="1:8" x14ac:dyDescent="0.35">
      <c r="A173" t="str">
        <f>IF(CoverSheet!$C$9="Annual Return","AR",IF(CoverSheet!$C$9="Interim Return","IR",IF(CoverSheet!$C$9="Audited Annual Return","AAR","")))</f>
        <v/>
      </c>
      <c r="B173" t="str">
        <f>CoverSheet!$G$7</f>
        <v>v:25-03-c</v>
      </c>
      <c r="C173" t="str">
        <f>IF(CoverSheet!$C$29=3,"Q1",IF(CoverSheet!$C$29=6,"Q2",IF(CoverSheet!$C$29=9,"Q3",IF(AND(CoverSheet!$C$29=12,A173="AR"),"Q4","Q4A"))))</f>
        <v>Q4A</v>
      </c>
      <c r="D173" t="str">
        <f>CoverSheet!$C$15</f>
        <v/>
      </c>
      <c r="E173" t="s">
        <v>8087</v>
      </c>
      <c r="F173" t="s">
        <v>8399</v>
      </c>
      <c r="G173" t="s">
        <v>8400</v>
      </c>
      <c r="H173">
        <f>Passporting!J31</f>
        <v>0</v>
      </c>
    </row>
    <row r="174" spans="1:8" x14ac:dyDescent="0.35">
      <c r="A174" t="str">
        <f>IF(CoverSheet!$C$9="Annual Return","AR",IF(CoverSheet!$C$9="Interim Return","IR",IF(CoverSheet!$C$9="Audited Annual Return","AAR","")))</f>
        <v/>
      </c>
      <c r="B174" t="str">
        <f>CoverSheet!$G$7</f>
        <v>v:25-03-c</v>
      </c>
      <c r="C174" t="str">
        <f>IF(CoverSheet!$C$29=3,"Q1",IF(CoverSheet!$C$29=6,"Q2",IF(CoverSheet!$C$29=9,"Q3",IF(AND(CoverSheet!$C$29=12,A174="AR"),"Q4","Q4A"))))</f>
        <v>Q4A</v>
      </c>
      <c r="D174" t="str">
        <f>CoverSheet!$C$15</f>
        <v/>
      </c>
      <c r="E174" t="s">
        <v>8087</v>
      </c>
      <c r="F174" t="s">
        <v>8401</v>
      </c>
      <c r="G174" t="s">
        <v>8402</v>
      </c>
      <c r="H174">
        <f>Passporting!J32</f>
        <v>0</v>
      </c>
    </row>
    <row r="175" spans="1:8" x14ac:dyDescent="0.35">
      <c r="A175" t="str">
        <f>IF(CoverSheet!$C$9="Annual Return","AR",IF(CoverSheet!$C$9="Interim Return","IR",IF(CoverSheet!$C$9="Audited Annual Return","AAR","")))</f>
        <v/>
      </c>
      <c r="B175" t="str">
        <f>CoverSheet!$G$7</f>
        <v>v:25-03-c</v>
      </c>
      <c r="C175" t="str">
        <f>IF(CoverSheet!$C$29=3,"Q1",IF(CoverSheet!$C$29=6,"Q2",IF(CoverSheet!$C$29=9,"Q3",IF(AND(CoverSheet!$C$29=12,A175="AR"),"Q4","Q4A"))))</f>
        <v>Q4A</v>
      </c>
      <c r="D175" t="str">
        <f>CoverSheet!$C$15</f>
        <v/>
      </c>
      <c r="E175" t="s">
        <v>8087</v>
      </c>
      <c r="F175" t="s">
        <v>8403</v>
      </c>
      <c r="G175" t="s">
        <v>8404</v>
      </c>
      <c r="H175">
        <f>Passporting!J33</f>
        <v>0</v>
      </c>
    </row>
    <row r="176" spans="1:8" x14ac:dyDescent="0.35">
      <c r="A176" t="str">
        <f>IF(CoverSheet!$C$9="Annual Return","AR",IF(CoverSheet!$C$9="Interim Return","IR",IF(CoverSheet!$C$9="Audited Annual Return","AAR","")))</f>
        <v/>
      </c>
      <c r="B176" t="str">
        <f>CoverSheet!$G$7</f>
        <v>v:25-03-c</v>
      </c>
      <c r="C176" t="str">
        <f>IF(CoverSheet!$C$29=3,"Q1",IF(CoverSheet!$C$29=6,"Q2",IF(CoverSheet!$C$29=9,"Q3",IF(AND(CoverSheet!$C$29=12,A176="AR"),"Q4","Q4A"))))</f>
        <v>Q4A</v>
      </c>
      <c r="D176" t="str">
        <f>CoverSheet!$C$15</f>
        <v/>
      </c>
      <c r="E176" t="s">
        <v>8087</v>
      </c>
      <c r="F176" t="s">
        <v>8405</v>
      </c>
      <c r="G176" t="s">
        <v>8406</v>
      </c>
      <c r="H176">
        <f>Passporting!J34</f>
        <v>0</v>
      </c>
    </row>
    <row r="177" spans="1:9" x14ac:dyDescent="0.35">
      <c r="A177" t="str">
        <f>IF(CoverSheet!$C$9="Annual Return","AR",IF(CoverSheet!$C$9="Interim Return","IR",IF(CoverSheet!$C$9="Audited Annual Return","AAR","")))</f>
        <v/>
      </c>
      <c r="B177" t="str">
        <f>CoverSheet!$G$7</f>
        <v>v:25-03-c</v>
      </c>
      <c r="C177" t="str">
        <f>IF(CoverSheet!$C$29=3,"Q1",IF(CoverSheet!$C$29=6,"Q2",IF(CoverSheet!$C$29=9,"Q3",IF(AND(CoverSheet!$C$29=12,A177="AR"),"Q4","Q4A"))))</f>
        <v>Q4A</v>
      </c>
      <c r="D177" t="str">
        <f>CoverSheet!$C$15</f>
        <v/>
      </c>
      <c r="E177" t="s">
        <v>8087</v>
      </c>
      <c r="F177" t="s">
        <v>8407</v>
      </c>
      <c r="G177" t="s">
        <v>8408</v>
      </c>
      <c r="H177">
        <f>Passporting!J35</f>
        <v>0</v>
      </c>
    </row>
    <row r="178" spans="1:9" x14ac:dyDescent="0.35">
      <c r="A178" t="str">
        <f>IF(CoverSheet!$C$9="Annual Return","AR",IF(CoverSheet!$C$9="Interim Return","IR",IF(CoverSheet!$C$9="Audited Annual Return","AAR","")))</f>
        <v/>
      </c>
      <c r="B178" t="str">
        <f>CoverSheet!$G$7</f>
        <v>v:25-03-c</v>
      </c>
      <c r="C178" t="str">
        <f>IF(CoverSheet!$C$29=3,"Q1",IF(CoverSheet!$C$29=6,"Q2",IF(CoverSheet!$C$29=9,"Q3",IF(AND(CoverSheet!$C$29=12,A178="AR"),"Q4","Q4A"))))</f>
        <v>Q4A</v>
      </c>
      <c r="D178" t="str">
        <f>CoverSheet!$C$15</f>
        <v/>
      </c>
      <c r="E178" t="s">
        <v>8087</v>
      </c>
      <c r="F178" t="s">
        <v>8409</v>
      </c>
      <c r="G178" t="s">
        <v>8410</v>
      </c>
      <c r="H178">
        <f>Passporting!J36</f>
        <v>0</v>
      </c>
    </row>
    <row r="179" spans="1:9" x14ac:dyDescent="0.35">
      <c r="A179" t="str">
        <f>IF(CoverSheet!$C$9="Annual Return","AR",IF(CoverSheet!$C$9="Interim Return","IR",IF(CoverSheet!$C$9="Audited Annual Return","AAR","")))</f>
        <v/>
      </c>
      <c r="B179" t="str">
        <f>CoverSheet!$G$7</f>
        <v>v:25-03-c</v>
      </c>
      <c r="C179" t="str">
        <f>IF(CoverSheet!$C$29=3,"Q1",IF(CoverSheet!$C$29=6,"Q2",IF(CoverSheet!$C$29=9,"Q3",IF(AND(CoverSheet!$C$29=12,A179="AR"),"Q4","Q4A"))))</f>
        <v>Q4A</v>
      </c>
      <c r="D179" t="str">
        <f>CoverSheet!$C$15</f>
        <v/>
      </c>
      <c r="E179" t="s">
        <v>8087</v>
      </c>
      <c r="F179" t="s">
        <v>8411</v>
      </c>
      <c r="G179" t="s">
        <v>8412</v>
      </c>
      <c r="H179">
        <f>Passporting!J37</f>
        <v>0</v>
      </c>
    </row>
    <row r="180" spans="1:9" x14ac:dyDescent="0.35">
      <c r="A180" t="str">
        <f>IF(CoverSheet!$C$9="Annual Return","AR",IF(CoverSheet!$C$9="Interim Return","IR",IF(CoverSheet!$C$9="Audited Annual Return","AAR","")))</f>
        <v/>
      </c>
      <c r="B180" t="str">
        <f>CoverSheet!$G$7</f>
        <v>v:25-03-c</v>
      </c>
      <c r="C180" t="str">
        <f>IF(CoverSheet!$C$29=3,"Q1",IF(CoverSheet!$C$29=6,"Q2",IF(CoverSheet!$C$29=9,"Q3",IF(AND(CoverSheet!$C$29=12,A180="AR"),"Q4","Q4A"))))</f>
        <v>Q4A</v>
      </c>
      <c r="D180" t="str">
        <f>CoverSheet!$C$15</f>
        <v/>
      </c>
      <c r="E180" t="s">
        <v>8087</v>
      </c>
      <c r="F180" t="s">
        <v>8413</v>
      </c>
      <c r="G180" t="s">
        <v>8414</v>
      </c>
      <c r="H180">
        <f>Passporting!J38</f>
        <v>0</v>
      </c>
    </row>
    <row r="181" spans="1:9" x14ac:dyDescent="0.35">
      <c r="A181" t="str">
        <f>IF(CoverSheet!$C$9="Annual Return","AR",IF(CoverSheet!$C$9="Interim Return","IR",IF(CoverSheet!$C$9="Audited Annual Return","AAR","")))</f>
        <v/>
      </c>
      <c r="B181" t="str">
        <f>CoverSheet!$G$7</f>
        <v>v:25-03-c</v>
      </c>
      <c r="C181" t="str">
        <f>IF(CoverSheet!$C$29=3,"Q1",IF(CoverSheet!$C$29=6,"Q2",IF(CoverSheet!$C$29=9,"Q3",IF(AND(CoverSheet!$C$29=12,A181="AR"),"Q4","Q4A"))))</f>
        <v>Q4A</v>
      </c>
      <c r="D181" t="str">
        <f>CoverSheet!$C$15</f>
        <v/>
      </c>
      <c r="E181" t="s">
        <v>8087</v>
      </c>
      <c r="F181" t="s">
        <v>8415</v>
      </c>
      <c r="G181" t="s">
        <v>8416</v>
      </c>
      <c r="H181">
        <f>Passporting!J39</f>
        <v>0</v>
      </c>
    </row>
    <row r="182" spans="1:9" x14ac:dyDescent="0.35">
      <c r="A182" t="str">
        <f>IF(CoverSheet!$C$9="Annual Return","AR",IF(CoverSheet!$C$9="Interim Return","IR",IF(CoverSheet!$C$9="Audited Annual Return","AAR","")))</f>
        <v/>
      </c>
      <c r="B182" t="str">
        <f>CoverSheet!$G$7</f>
        <v>v:25-03-c</v>
      </c>
      <c r="C182" t="str">
        <f>IF(CoverSheet!$C$29=3,"Q1",IF(CoverSheet!$C$29=6,"Q2",IF(CoverSheet!$C$29=9,"Q3",IF(AND(CoverSheet!$C$29=12,A182="AR"),"Q4","Q4A"))))</f>
        <v>Q4A</v>
      </c>
      <c r="D182" t="str">
        <f>CoverSheet!$C$15</f>
        <v/>
      </c>
      <c r="E182" t="s">
        <v>8087</v>
      </c>
      <c r="F182" t="s">
        <v>8417</v>
      </c>
      <c r="G182" t="s">
        <v>8418</v>
      </c>
      <c r="H182">
        <f>Passporting!J40</f>
        <v>0</v>
      </c>
    </row>
    <row r="183" spans="1:9" x14ac:dyDescent="0.35">
      <c r="A183" t="str">
        <f>IF(CoverSheet!$C$9="Annual Return","AR",IF(CoverSheet!$C$9="Interim Return","IR",IF(CoverSheet!$C$9="Audited Annual Return","AAR","")))</f>
        <v/>
      </c>
      <c r="B183" t="str">
        <f>CoverSheet!$G$7</f>
        <v>v:25-03-c</v>
      </c>
      <c r="C183" t="str">
        <f>IF(CoverSheet!$C$29=3,"Q1",IF(CoverSheet!$C$29=6,"Q2",IF(CoverSheet!$C$29=9,"Q3",IF(AND(CoverSheet!$C$29=12,A183="AR"),"Q4","Q4A"))))</f>
        <v>Q4A</v>
      </c>
      <c r="D183" t="str">
        <f>CoverSheet!$C$15</f>
        <v/>
      </c>
      <c r="E183" t="s">
        <v>8087</v>
      </c>
      <c r="F183" t="s">
        <v>8419</v>
      </c>
      <c r="G183" t="s">
        <v>8420</v>
      </c>
      <c r="H183">
        <f>Passporting!J41</f>
        <v>0</v>
      </c>
    </row>
    <row r="184" spans="1:9" x14ac:dyDescent="0.35">
      <c r="A184" t="str">
        <f>IF(CoverSheet!$C$9="Annual Return","AR",IF(CoverSheet!$C$9="Interim Return","IR",IF(CoverSheet!$C$9="Audited Annual Return","AAR","")))</f>
        <v/>
      </c>
      <c r="B184" t="str">
        <f>CoverSheet!$G$7</f>
        <v>v:25-03-c</v>
      </c>
      <c r="C184" t="str">
        <f>IF(CoverSheet!$C$29=3,"Q1",IF(CoverSheet!$C$29=6,"Q2",IF(CoverSheet!$C$29=9,"Q3",IF(AND(CoverSheet!$C$29=12,A184="AR"),"Q4","Q4A"))))</f>
        <v>Q4A</v>
      </c>
      <c r="D184" t="str">
        <f>CoverSheet!$C$15</f>
        <v/>
      </c>
      <c r="E184" t="s">
        <v>8087</v>
      </c>
      <c r="F184" t="s">
        <v>8421</v>
      </c>
      <c r="G184" t="s">
        <v>8422</v>
      </c>
      <c r="H184">
        <f>Passporting!J42</f>
        <v>0</v>
      </c>
    </row>
    <row r="185" spans="1:9" x14ac:dyDescent="0.35">
      <c r="A185" t="str">
        <f>IF(CoverSheet!$C$9="Annual Return","AR",IF(CoverSheet!$C$9="Interim Return","IR",IF(CoverSheet!$C$9="Audited Annual Return","AAR","")))</f>
        <v/>
      </c>
      <c r="B185" t="str">
        <f>CoverSheet!$G$7</f>
        <v>v:25-03-c</v>
      </c>
      <c r="C185" t="str">
        <f>IF(CoverSheet!$C$29=3,"Q1",IF(CoverSheet!$C$29=6,"Q2",IF(CoverSheet!$C$29=9,"Q3",IF(AND(CoverSheet!$C$29=12,A185="AR"),"Q4","Q4A"))))</f>
        <v>Q4A</v>
      </c>
      <c r="D185" t="str">
        <f>CoverSheet!$C$15</f>
        <v/>
      </c>
      <c r="E185" t="s">
        <v>8087</v>
      </c>
      <c r="F185" t="s">
        <v>8423</v>
      </c>
      <c r="G185" t="s">
        <v>8424</v>
      </c>
      <c r="H185">
        <f>Passporting!J43</f>
        <v>0</v>
      </c>
    </row>
    <row r="186" spans="1:9" x14ac:dyDescent="0.35">
      <c r="A186" t="str">
        <f>IF(CoverSheet!$C$9="Annual Return","AR",IF(CoverSheet!$C$9="Interim Return","IR",IF(CoverSheet!$C$9="Audited Annual Return","AAR","")))</f>
        <v/>
      </c>
      <c r="B186" t="str">
        <f>CoverSheet!$G$7</f>
        <v>v:25-03-c</v>
      </c>
      <c r="C186" t="str">
        <f>IF(CoverSheet!$C$29=3,"Q1",IF(CoverSheet!$C$29=6,"Q2",IF(CoverSheet!$C$29=9,"Q3",IF(AND(CoverSheet!$C$29=12,A186="AR"),"Q4","Q4A"))))</f>
        <v>Q4A</v>
      </c>
      <c r="D186" t="str">
        <f>CoverSheet!$C$15</f>
        <v/>
      </c>
      <c r="E186" t="s">
        <v>8087</v>
      </c>
      <c r="F186" t="s">
        <v>8425</v>
      </c>
      <c r="G186" t="s">
        <v>8426</v>
      </c>
      <c r="H186">
        <f>Passporting!J44</f>
        <v>0</v>
      </c>
    </row>
    <row r="187" spans="1:9" x14ac:dyDescent="0.35">
      <c r="A187" t="str">
        <f>IF(CoverSheet!$C$9="Annual Return","AR",IF(CoverSheet!$C$9="Interim Return","IR",IF(CoverSheet!$C$9="Audited Annual Return","AAR","")))</f>
        <v/>
      </c>
      <c r="B187" t="str">
        <f>CoverSheet!$G$7</f>
        <v>v:25-03-c</v>
      </c>
      <c r="C187" t="str">
        <f>IF(CoverSheet!$C$29=3,"Q1",IF(CoverSheet!$C$29=6,"Q2",IF(CoverSheet!$C$29=9,"Q3",IF(AND(CoverSheet!$C$29=12,A187="AR"),"Q4","Q4A"))))</f>
        <v>Q4A</v>
      </c>
      <c r="D187" t="str">
        <f>CoverSheet!$C$15</f>
        <v/>
      </c>
      <c r="E187" t="s">
        <v>8087</v>
      </c>
      <c r="F187" t="s">
        <v>8427</v>
      </c>
      <c r="G187" t="s">
        <v>8428</v>
      </c>
      <c r="H187">
        <f>Passporting!J46</f>
        <v>0</v>
      </c>
    </row>
    <row r="188" spans="1:9" s="382" customFormat="1" x14ac:dyDescent="0.35">
      <c r="A188" t="str">
        <f>IF(CoverSheet!$C$9="Annual Return","AR",IF(CoverSheet!$C$9="Interim Return","IR",IF(CoverSheet!$C$9="Audited Annual Return","AAR","")))</f>
        <v/>
      </c>
      <c r="B188" t="str">
        <f>CoverSheet!$G$7</f>
        <v>v:25-03-c</v>
      </c>
      <c r="C188" t="str">
        <f>IF(CoverSheet!$C$29=3,"Q1",IF(CoverSheet!$C$29=6,"Q2",IF(CoverSheet!$C$29=9,"Q3",IF(AND(CoverSheet!$C$29=12,A188="AR"),"Q4","Q4A"))))</f>
        <v>Q4A</v>
      </c>
      <c r="D188" t="str">
        <f>CoverSheet!$C$15</f>
        <v/>
      </c>
      <c r="E188" t="s">
        <v>8087</v>
      </c>
      <c r="F188" t="s">
        <v>8429</v>
      </c>
      <c r="G188" t="s">
        <v>8430</v>
      </c>
      <c r="H188">
        <f>Passporting!J45</f>
        <v>0</v>
      </c>
      <c r="I188"/>
    </row>
    <row r="189" spans="1:9" x14ac:dyDescent="0.35">
      <c r="A189" t="str">
        <f>IF(CoverSheet!$C$9="Annual Return","AR",IF(CoverSheet!$C$9="Interim Return","IR",IF(CoverSheet!$C$9="Audited Annual Return","AAR","")))</f>
        <v/>
      </c>
      <c r="B189" t="str">
        <f>CoverSheet!$G$7</f>
        <v>v:25-03-c</v>
      </c>
      <c r="C189" t="str">
        <f>IF(CoverSheet!$C$29=3,"Q1",IF(CoverSheet!$C$29=6,"Q2",IF(CoverSheet!$C$29=9,"Q3",IF(AND(CoverSheet!$C$29=12,A189="AR"),"Q4","Q4A"))))</f>
        <v>Q4A</v>
      </c>
      <c r="D189" t="str">
        <f>CoverSheet!$C$15</f>
        <v/>
      </c>
      <c r="E189" t="s">
        <v>8087</v>
      </c>
      <c r="F189" t="s">
        <v>8431</v>
      </c>
      <c r="G189" t="s">
        <v>8432</v>
      </c>
      <c r="H189">
        <f>Passporting!K16</f>
        <v>0</v>
      </c>
    </row>
    <row r="190" spans="1:9" x14ac:dyDescent="0.35">
      <c r="A190" t="str">
        <f>IF(CoverSheet!$C$9="Annual Return","AR",IF(CoverSheet!$C$9="Interim Return","IR",IF(CoverSheet!$C$9="Audited Annual Return","AAR","")))</f>
        <v/>
      </c>
      <c r="B190" t="str">
        <f>CoverSheet!$G$7</f>
        <v>v:25-03-c</v>
      </c>
      <c r="C190" t="str">
        <f>IF(CoverSheet!$C$29=3,"Q1",IF(CoverSheet!$C$29=6,"Q2",IF(CoverSheet!$C$29=9,"Q3",IF(AND(CoverSheet!$C$29=12,A190="AR"),"Q4","Q4A"))))</f>
        <v>Q4A</v>
      </c>
      <c r="D190" t="str">
        <f>CoverSheet!$C$15</f>
        <v/>
      </c>
      <c r="E190" t="s">
        <v>8087</v>
      </c>
      <c r="F190" t="s">
        <v>8433</v>
      </c>
      <c r="G190" t="s">
        <v>8434</v>
      </c>
      <c r="H190">
        <f>Passporting!K17</f>
        <v>0</v>
      </c>
    </row>
    <row r="191" spans="1:9" x14ac:dyDescent="0.35">
      <c r="A191" t="str">
        <f>IF(CoverSheet!$C$9="Annual Return","AR",IF(CoverSheet!$C$9="Interim Return","IR",IF(CoverSheet!$C$9="Audited Annual Return","AAR","")))</f>
        <v/>
      </c>
      <c r="B191" t="str">
        <f>CoverSheet!$G$7</f>
        <v>v:25-03-c</v>
      </c>
      <c r="C191" t="str">
        <f>IF(CoverSheet!$C$29=3,"Q1",IF(CoverSheet!$C$29=6,"Q2",IF(CoverSheet!$C$29=9,"Q3",IF(AND(CoverSheet!$C$29=12,A191="AR"),"Q4","Q4A"))))</f>
        <v>Q4A</v>
      </c>
      <c r="D191" t="str">
        <f>CoverSheet!$C$15</f>
        <v/>
      </c>
      <c r="E191" t="s">
        <v>8087</v>
      </c>
      <c r="F191" t="s">
        <v>8435</v>
      </c>
      <c r="G191" t="s">
        <v>8436</v>
      </c>
      <c r="H191">
        <f>Passporting!K18</f>
        <v>0</v>
      </c>
    </row>
    <row r="192" spans="1:9" x14ac:dyDescent="0.35">
      <c r="A192" t="str">
        <f>IF(CoverSheet!$C$9="Annual Return","AR",IF(CoverSheet!$C$9="Interim Return","IR",IF(CoverSheet!$C$9="Audited Annual Return","AAR","")))</f>
        <v/>
      </c>
      <c r="B192" t="str">
        <f>CoverSheet!$G$7</f>
        <v>v:25-03-c</v>
      </c>
      <c r="C192" t="str">
        <f>IF(CoverSheet!$C$29=3,"Q1",IF(CoverSheet!$C$29=6,"Q2",IF(CoverSheet!$C$29=9,"Q3",IF(AND(CoverSheet!$C$29=12,A192="AR"),"Q4","Q4A"))))</f>
        <v>Q4A</v>
      </c>
      <c r="D192" t="str">
        <f>CoverSheet!$C$15</f>
        <v/>
      </c>
      <c r="E192" t="s">
        <v>8087</v>
      </c>
      <c r="F192" t="s">
        <v>8437</v>
      </c>
      <c r="G192" t="s">
        <v>8438</v>
      </c>
      <c r="H192">
        <f>Passporting!K19</f>
        <v>0</v>
      </c>
    </row>
    <row r="193" spans="1:8" x14ac:dyDescent="0.35">
      <c r="A193" t="str">
        <f>IF(CoverSheet!$C$9="Annual Return","AR",IF(CoverSheet!$C$9="Interim Return","IR",IF(CoverSheet!$C$9="Audited Annual Return","AAR","")))</f>
        <v/>
      </c>
      <c r="B193" t="str">
        <f>CoverSheet!$G$7</f>
        <v>v:25-03-c</v>
      </c>
      <c r="C193" t="str">
        <f>IF(CoverSheet!$C$29=3,"Q1",IF(CoverSheet!$C$29=6,"Q2",IF(CoverSheet!$C$29=9,"Q3",IF(AND(CoverSheet!$C$29=12,A193="AR"),"Q4","Q4A"))))</f>
        <v>Q4A</v>
      </c>
      <c r="D193" t="str">
        <f>CoverSheet!$C$15</f>
        <v/>
      </c>
      <c r="E193" t="s">
        <v>8087</v>
      </c>
      <c r="F193" t="s">
        <v>8439</v>
      </c>
      <c r="G193" t="s">
        <v>8440</v>
      </c>
      <c r="H193">
        <f>Passporting!K20</f>
        <v>0</v>
      </c>
    </row>
    <row r="194" spans="1:8" x14ac:dyDescent="0.35">
      <c r="A194" t="str">
        <f>IF(CoverSheet!$C$9="Annual Return","AR",IF(CoverSheet!$C$9="Interim Return","IR",IF(CoverSheet!$C$9="Audited Annual Return","AAR","")))</f>
        <v/>
      </c>
      <c r="B194" t="str">
        <f>CoverSheet!$G$7</f>
        <v>v:25-03-c</v>
      </c>
      <c r="C194" t="str">
        <f>IF(CoverSheet!$C$29=3,"Q1",IF(CoverSheet!$C$29=6,"Q2",IF(CoverSheet!$C$29=9,"Q3",IF(AND(CoverSheet!$C$29=12,A194="AR"),"Q4","Q4A"))))</f>
        <v>Q4A</v>
      </c>
      <c r="D194" t="str">
        <f>CoverSheet!$C$15</f>
        <v/>
      </c>
      <c r="E194" t="s">
        <v>8087</v>
      </c>
      <c r="F194" t="s">
        <v>8441</v>
      </c>
      <c r="G194" t="s">
        <v>8442</v>
      </c>
      <c r="H194">
        <f>Passporting!K21</f>
        <v>0</v>
      </c>
    </row>
    <row r="195" spans="1:8" x14ac:dyDescent="0.35">
      <c r="A195" t="str">
        <f>IF(CoverSheet!$C$9="Annual Return","AR",IF(CoverSheet!$C$9="Interim Return","IR",IF(CoverSheet!$C$9="Audited Annual Return","AAR","")))</f>
        <v/>
      </c>
      <c r="B195" t="str">
        <f>CoverSheet!$G$7</f>
        <v>v:25-03-c</v>
      </c>
      <c r="C195" t="str">
        <f>IF(CoverSheet!$C$29=3,"Q1",IF(CoverSheet!$C$29=6,"Q2",IF(CoverSheet!$C$29=9,"Q3",IF(AND(CoverSheet!$C$29=12,A195="AR"),"Q4","Q4A"))))</f>
        <v>Q4A</v>
      </c>
      <c r="D195" t="str">
        <f>CoverSheet!$C$15</f>
        <v/>
      </c>
      <c r="E195" t="s">
        <v>8087</v>
      </c>
      <c r="F195" t="s">
        <v>8443</v>
      </c>
      <c r="G195" t="s">
        <v>8444</v>
      </c>
      <c r="H195">
        <f>Passporting!K22</f>
        <v>0</v>
      </c>
    </row>
    <row r="196" spans="1:8" x14ac:dyDescent="0.35">
      <c r="A196" t="str">
        <f>IF(CoverSheet!$C$9="Annual Return","AR",IF(CoverSheet!$C$9="Interim Return","IR",IF(CoverSheet!$C$9="Audited Annual Return","AAR","")))</f>
        <v/>
      </c>
      <c r="B196" t="str">
        <f>CoverSheet!$G$7</f>
        <v>v:25-03-c</v>
      </c>
      <c r="C196" t="str">
        <f>IF(CoverSheet!$C$29=3,"Q1",IF(CoverSheet!$C$29=6,"Q2",IF(CoverSheet!$C$29=9,"Q3",IF(AND(CoverSheet!$C$29=12,A196="AR"),"Q4","Q4A"))))</f>
        <v>Q4A</v>
      </c>
      <c r="D196" t="str">
        <f>CoverSheet!$C$15</f>
        <v/>
      </c>
      <c r="E196" t="s">
        <v>8087</v>
      </c>
      <c r="F196" t="s">
        <v>8445</v>
      </c>
      <c r="G196" t="s">
        <v>8446</v>
      </c>
      <c r="H196">
        <f>Passporting!K23</f>
        <v>0</v>
      </c>
    </row>
    <row r="197" spans="1:8" x14ac:dyDescent="0.35">
      <c r="A197" t="str">
        <f>IF(CoverSheet!$C$9="Annual Return","AR",IF(CoverSheet!$C$9="Interim Return","IR",IF(CoverSheet!$C$9="Audited Annual Return","AAR","")))</f>
        <v/>
      </c>
      <c r="B197" t="str">
        <f>CoverSheet!$G$7</f>
        <v>v:25-03-c</v>
      </c>
      <c r="C197" t="str">
        <f>IF(CoverSheet!$C$29=3,"Q1",IF(CoverSheet!$C$29=6,"Q2",IF(CoverSheet!$C$29=9,"Q3",IF(AND(CoverSheet!$C$29=12,A197="AR"),"Q4","Q4A"))))</f>
        <v>Q4A</v>
      </c>
      <c r="D197" t="str">
        <f>CoverSheet!$C$15</f>
        <v/>
      </c>
      <c r="E197" t="s">
        <v>8087</v>
      </c>
      <c r="F197" t="s">
        <v>8447</v>
      </c>
      <c r="G197" t="s">
        <v>8448</v>
      </c>
      <c r="H197">
        <f>Passporting!K24</f>
        <v>0</v>
      </c>
    </row>
    <row r="198" spans="1:8" x14ac:dyDescent="0.35">
      <c r="A198" t="str">
        <f>IF(CoverSheet!$C$9="Annual Return","AR",IF(CoverSheet!$C$9="Interim Return","IR",IF(CoverSheet!$C$9="Audited Annual Return","AAR","")))</f>
        <v/>
      </c>
      <c r="B198" t="str">
        <f>CoverSheet!$G$7</f>
        <v>v:25-03-c</v>
      </c>
      <c r="C198" t="str">
        <f>IF(CoverSheet!$C$29=3,"Q1",IF(CoverSheet!$C$29=6,"Q2",IF(CoverSheet!$C$29=9,"Q3",IF(AND(CoverSheet!$C$29=12,A198="AR"),"Q4","Q4A"))))</f>
        <v>Q4A</v>
      </c>
      <c r="D198" t="str">
        <f>CoverSheet!$C$15</f>
        <v/>
      </c>
      <c r="E198" t="s">
        <v>8087</v>
      </c>
      <c r="F198" t="s">
        <v>8449</v>
      </c>
      <c r="G198" t="s">
        <v>8450</v>
      </c>
      <c r="H198">
        <f>Passporting!K25</f>
        <v>0</v>
      </c>
    </row>
    <row r="199" spans="1:8" x14ac:dyDescent="0.35">
      <c r="A199" t="str">
        <f>IF(CoverSheet!$C$9="Annual Return","AR",IF(CoverSheet!$C$9="Interim Return","IR",IF(CoverSheet!$C$9="Audited Annual Return","AAR","")))</f>
        <v/>
      </c>
      <c r="B199" t="str">
        <f>CoverSheet!$G$7</f>
        <v>v:25-03-c</v>
      </c>
      <c r="C199" t="str">
        <f>IF(CoverSheet!$C$29=3,"Q1",IF(CoverSheet!$C$29=6,"Q2",IF(CoverSheet!$C$29=9,"Q3",IF(AND(CoverSheet!$C$29=12,A199="AR"),"Q4","Q4A"))))</f>
        <v>Q4A</v>
      </c>
      <c r="D199" t="str">
        <f>CoverSheet!$C$15</f>
        <v/>
      </c>
      <c r="E199" t="s">
        <v>8087</v>
      </c>
      <c r="F199" t="s">
        <v>8451</v>
      </c>
      <c r="G199" t="s">
        <v>8452</v>
      </c>
      <c r="H199">
        <f>Passporting!K26</f>
        <v>0</v>
      </c>
    </row>
    <row r="200" spans="1:8" x14ac:dyDescent="0.35">
      <c r="A200" t="str">
        <f>IF(CoverSheet!$C$9="Annual Return","AR",IF(CoverSheet!$C$9="Interim Return","IR",IF(CoverSheet!$C$9="Audited Annual Return","AAR","")))</f>
        <v/>
      </c>
      <c r="B200" t="str">
        <f>CoverSheet!$G$7</f>
        <v>v:25-03-c</v>
      </c>
      <c r="C200" t="str">
        <f>IF(CoverSheet!$C$29=3,"Q1",IF(CoverSheet!$C$29=6,"Q2",IF(CoverSheet!$C$29=9,"Q3",IF(AND(CoverSheet!$C$29=12,A200="AR"),"Q4","Q4A"))))</f>
        <v>Q4A</v>
      </c>
      <c r="D200" t="str">
        <f>CoverSheet!$C$15</f>
        <v/>
      </c>
      <c r="E200" t="s">
        <v>8087</v>
      </c>
      <c r="F200" t="s">
        <v>8453</v>
      </c>
      <c r="G200" t="s">
        <v>8454</v>
      </c>
      <c r="H200">
        <f>Passporting!K27</f>
        <v>0</v>
      </c>
    </row>
    <row r="201" spans="1:8" x14ac:dyDescent="0.35">
      <c r="A201" t="str">
        <f>IF(CoverSheet!$C$9="Annual Return","AR",IF(CoverSheet!$C$9="Interim Return","IR",IF(CoverSheet!$C$9="Audited Annual Return","AAR","")))</f>
        <v/>
      </c>
      <c r="B201" t="str">
        <f>CoverSheet!$G$7</f>
        <v>v:25-03-c</v>
      </c>
      <c r="C201" t="str">
        <f>IF(CoverSheet!$C$29=3,"Q1",IF(CoverSheet!$C$29=6,"Q2",IF(CoverSheet!$C$29=9,"Q3",IF(AND(CoverSheet!$C$29=12,A201="AR"),"Q4","Q4A"))))</f>
        <v>Q4A</v>
      </c>
      <c r="D201" t="str">
        <f>CoverSheet!$C$15</f>
        <v/>
      </c>
      <c r="E201" t="s">
        <v>8087</v>
      </c>
      <c r="F201" t="s">
        <v>8455</v>
      </c>
      <c r="G201" t="s">
        <v>8456</v>
      </c>
      <c r="H201">
        <f>Passporting!K28</f>
        <v>0</v>
      </c>
    </row>
    <row r="202" spans="1:8" x14ac:dyDescent="0.35">
      <c r="A202" t="str">
        <f>IF(CoverSheet!$C$9="Annual Return","AR",IF(CoverSheet!$C$9="Interim Return","IR",IF(CoverSheet!$C$9="Audited Annual Return","AAR","")))</f>
        <v/>
      </c>
      <c r="B202" t="str">
        <f>CoverSheet!$G$7</f>
        <v>v:25-03-c</v>
      </c>
      <c r="C202" t="str">
        <f>IF(CoverSheet!$C$29=3,"Q1",IF(CoverSheet!$C$29=6,"Q2",IF(CoverSheet!$C$29=9,"Q3",IF(AND(CoverSheet!$C$29=12,A202="AR"),"Q4","Q4A"))))</f>
        <v>Q4A</v>
      </c>
      <c r="D202" t="str">
        <f>CoverSheet!$C$15</f>
        <v/>
      </c>
      <c r="E202" t="s">
        <v>8087</v>
      </c>
      <c r="F202" t="s">
        <v>8457</v>
      </c>
      <c r="G202" t="s">
        <v>8458</v>
      </c>
      <c r="H202">
        <f>Passporting!K29</f>
        <v>0</v>
      </c>
    </row>
    <row r="203" spans="1:8" x14ac:dyDescent="0.35">
      <c r="A203" t="str">
        <f>IF(CoverSheet!$C$9="Annual Return","AR",IF(CoverSheet!$C$9="Interim Return","IR",IF(CoverSheet!$C$9="Audited Annual Return","AAR","")))</f>
        <v/>
      </c>
      <c r="B203" t="str">
        <f>CoverSheet!$G$7</f>
        <v>v:25-03-c</v>
      </c>
      <c r="C203" t="str">
        <f>IF(CoverSheet!$C$29=3,"Q1",IF(CoverSheet!$C$29=6,"Q2",IF(CoverSheet!$C$29=9,"Q3",IF(AND(CoverSheet!$C$29=12,A203="AR"),"Q4","Q4A"))))</f>
        <v>Q4A</v>
      </c>
      <c r="D203" t="str">
        <f>CoverSheet!$C$15</f>
        <v/>
      </c>
      <c r="E203" t="s">
        <v>8087</v>
      </c>
      <c r="F203" t="s">
        <v>8459</v>
      </c>
      <c r="G203" t="s">
        <v>8460</v>
      </c>
      <c r="H203">
        <f>Passporting!K30</f>
        <v>0</v>
      </c>
    </row>
    <row r="204" spans="1:8" x14ac:dyDescent="0.35">
      <c r="A204" t="str">
        <f>IF(CoverSheet!$C$9="Annual Return","AR",IF(CoverSheet!$C$9="Interim Return","IR",IF(CoverSheet!$C$9="Audited Annual Return","AAR","")))</f>
        <v/>
      </c>
      <c r="B204" t="str">
        <f>CoverSheet!$G$7</f>
        <v>v:25-03-c</v>
      </c>
      <c r="C204" t="str">
        <f>IF(CoverSheet!$C$29=3,"Q1",IF(CoverSheet!$C$29=6,"Q2",IF(CoverSheet!$C$29=9,"Q3",IF(AND(CoverSheet!$C$29=12,A204="AR"),"Q4","Q4A"))))</f>
        <v>Q4A</v>
      </c>
      <c r="D204" t="str">
        <f>CoverSheet!$C$15</f>
        <v/>
      </c>
      <c r="E204" t="s">
        <v>8087</v>
      </c>
      <c r="F204" t="s">
        <v>8461</v>
      </c>
      <c r="G204" t="s">
        <v>8462</v>
      </c>
      <c r="H204">
        <f>Passporting!K31</f>
        <v>0</v>
      </c>
    </row>
    <row r="205" spans="1:8" x14ac:dyDescent="0.35">
      <c r="A205" t="str">
        <f>IF(CoverSheet!$C$9="Annual Return","AR",IF(CoverSheet!$C$9="Interim Return","IR",IF(CoverSheet!$C$9="Audited Annual Return","AAR","")))</f>
        <v/>
      </c>
      <c r="B205" t="str">
        <f>CoverSheet!$G$7</f>
        <v>v:25-03-c</v>
      </c>
      <c r="C205" t="str">
        <f>IF(CoverSheet!$C$29=3,"Q1",IF(CoverSheet!$C$29=6,"Q2",IF(CoverSheet!$C$29=9,"Q3",IF(AND(CoverSheet!$C$29=12,A205="AR"),"Q4","Q4A"))))</f>
        <v>Q4A</v>
      </c>
      <c r="D205" t="str">
        <f>CoverSheet!$C$15</f>
        <v/>
      </c>
      <c r="E205" t="s">
        <v>8087</v>
      </c>
      <c r="F205" t="s">
        <v>8463</v>
      </c>
      <c r="G205" t="s">
        <v>8464</v>
      </c>
      <c r="H205">
        <f>Passporting!K32</f>
        <v>0</v>
      </c>
    </row>
    <row r="206" spans="1:8" x14ac:dyDescent="0.35">
      <c r="A206" t="str">
        <f>IF(CoverSheet!$C$9="Annual Return","AR",IF(CoverSheet!$C$9="Interim Return","IR",IF(CoverSheet!$C$9="Audited Annual Return","AAR","")))</f>
        <v/>
      </c>
      <c r="B206" t="str">
        <f>CoverSheet!$G$7</f>
        <v>v:25-03-c</v>
      </c>
      <c r="C206" t="str">
        <f>IF(CoverSheet!$C$29=3,"Q1",IF(CoverSheet!$C$29=6,"Q2",IF(CoverSheet!$C$29=9,"Q3",IF(AND(CoverSheet!$C$29=12,A206="AR"),"Q4","Q4A"))))</f>
        <v>Q4A</v>
      </c>
      <c r="D206" t="str">
        <f>CoverSheet!$C$15</f>
        <v/>
      </c>
      <c r="E206" t="s">
        <v>8087</v>
      </c>
      <c r="F206" t="s">
        <v>8465</v>
      </c>
      <c r="G206" t="s">
        <v>8466</v>
      </c>
      <c r="H206">
        <f>Passporting!K33</f>
        <v>0</v>
      </c>
    </row>
    <row r="207" spans="1:8" x14ac:dyDescent="0.35">
      <c r="A207" t="str">
        <f>IF(CoverSheet!$C$9="Annual Return","AR",IF(CoverSheet!$C$9="Interim Return","IR",IF(CoverSheet!$C$9="Audited Annual Return","AAR","")))</f>
        <v/>
      </c>
      <c r="B207" t="str">
        <f>CoverSheet!$G$7</f>
        <v>v:25-03-c</v>
      </c>
      <c r="C207" t="str">
        <f>IF(CoverSheet!$C$29=3,"Q1",IF(CoverSheet!$C$29=6,"Q2",IF(CoverSheet!$C$29=9,"Q3",IF(AND(CoverSheet!$C$29=12,A207="AR"),"Q4","Q4A"))))</f>
        <v>Q4A</v>
      </c>
      <c r="D207" t="str">
        <f>CoverSheet!$C$15</f>
        <v/>
      </c>
      <c r="E207" t="s">
        <v>8087</v>
      </c>
      <c r="F207" t="s">
        <v>8467</v>
      </c>
      <c r="G207" t="s">
        <v>8468</v>
      </c>
      <c r="H207">
        <f>Passporting!K34</f>
        <v>0</v>
      </c>
    </row>
    <row r="208" spans="1:8" x14ac:dyDescent="0.35">
      <c r="A208" t="str">
        <f>IF(CoverSheet!$C$9="Annual Return","AR",IF(CoverSheet!$C$9="Interim Return","IR",IF(CoverSheet!$C$9="Audited Annual Return","AAR","")))</f>
        <v/>
      </c>
      <c r="B208" t="str">
        <f>CoverSheet!$G$7</f>
        <v>v:25-03-c</v>
      </c>
      <c r="C208" t="str">
        <f>IF(CoverSheet!$C$29=3,"Q1",IF(CoverSheet!$C$29=6,"Q2",IF(CoverSheet!$C$29=9,"Q3",IF(AND(CoverSheet!$C$29=12,A208="AR"),"Q4","Q4A"))))</f>
        <v>Q4A</v>
      </c>
      <c r="D208" t="str">
        <f>CoverSheet!$C$15</f>
        <v/>
      </c>
      <c r="E208" t="s">
        <v>8087</v>
      </c>
      <c r="F208" t="s">
        <v>8469</v>
      </c>
      <c r="G208" t="s">
        <v>8470</v>
      </c>
      <c r="H208">
        <f>Passporting!K35</f>
        <v>0</v>
      </c>
    </row>
    <row r="209" spans="1:9" x14ac:dyDescent="0.35">
      <c r="A209" t="str">
        <f>IF(CoverSheet!$C$9="Annual Return","AR",IF(CoverSheet!$C$9="Interim Return","IR",IF(CoverSheet!$C$9="Audited Annual Return","AAR","")))</f>
        <v/>
      </c>
      <c r="B209" t="str">
        <f>CoverSheet!$G$7</f>
        <v>v:25-03-c</v>
      </c>
      <c r="C209" t="str">
        <f>IF(CoverSheet!$C$29=3,"Q1",IF(CoverSheet!$C$29=6,"Q2",IF(CoverSheet!$C$29=9,"Q3",IF(AND(CoverSheet!$C$29=12,A209="AR"),"Q4","Q4A"))))</f>
        <v>Q4A</v>
      </c>
      <c r="D209" t="str">
        <f>CoverSheet!$C$15</f>
        <v/>
      </c>
      <c r="E209" t="s">
        <v>8087</v>
      </c>
      <c r="F209" t="s">
        <v>8471</v>
      </c>
      <c r="G209" t="s">
        <v>8472</v>
      </c>
      <c r="H209">
        <f>Passporting!K36</f>
        <v>0</v>
      </c>
    </row>
    <row r="210" spans="1:9" x14ac:dyDescent="0.35">
      <c r="A210" t="str">
        <f>IF(CoverSheet!$C$9="Annual Return","AR",IF(CoverSheet!$C$9="Interim Return","IR",IF(CoverSheet!$C$9="Audited Annual Return","AAR","")))</f>
        <v/>
      </c>
      <c r="B210" t="str">
        <f>CoverSheet!$G$7</f>
        <v>v:25-03-c</v>
      </c>
      <c r="C210" t="str">
        <f>IF(CoverSheet!$C$29=3,"Q1",IF(CoverSheet!$C$29=6,"Q2",IF(CoverSheet!$C$29=9,"Q3",IF(AND(CoverSheet!$C$29=12,A210="AR"),"Q4","Q4A"))))</f>
        <v>Q4A</v>
      </c>
      <c r="D210" t="str">
        <f>CoverSheet!$C$15</f>
        <v/>
      </c>
      <c r="E210" t="s">
        <v>8087</v>
      </c>
      <c r="F210" t="s">
        <v>8473</v>
      </c>
      <c r="G210" t="s">
        <v>8474</v>
      </c>
      <c r="H210">
        <f>Passporting!K37</f>
        <v>0</v>
      </c>
    </row>
    <row r="211" spans="1:9" x14ac:dyDescent="0.35">
      <c r="A211" t="str">
        <f>IF(CoverSheet!$C$9="Annual Return","AR",IF(CoverSheet!$C$9="Interim Return","IR",IF(CoverSheet!$C$9="Audited Annual Return","AAR","")))</f>
        <v/>
      </c>
      <c r="B211" t="str">
        <f>CoverSheet!$G$7</f>
        <v>v:25-03-c</v>
      </c>
      <c r="C211" t="str">
        <f>IF(CoverSheet!$C$29=3,"Q1",IF(CoverSheet!$C$29=6,"Q2",IF(CoverSheet!$C$29=9,"Q3",IF(AND(CoverSheet!$C$29=12,A211="AR"),"Q4","Q4A"))))</f>
        <v>Q4A</v>
      </c>
      <c r="D211" t="str">
        <f>CoverSheet!$C$15</f>
        <v/>
      </c>
      <c r="E211" t="s">
        <v>8087</v>
      </c>
      <c r="F211" t="s">
        <v>8475</v>
      </c>
      <c r="G211" t="s">
        <v>8476</v>
      </c>
      <c r="H211">
        <f>Passporting!K38</f>
        <v>0</v>
      </c>
    </row>
    <row r="212" spans="1:9" x14ac:dyDescent="0.35">
      <c r="A212" t="str">
        <f>IF(CoverSheet!$C$9="Annual Return","AR",IF(CoverSheet!$C$9="Interim Return","IR",IF(CoverSheet!$C$9="Audited Annual Return","AAR","")))</f>
        <v/>
      </c>
      <c r="B212" t="str">
        <f>CoverSheet!$G$7</f>
        <v>v:25-03-c</v>
      </c>
      <c r="C212" t="str">
        <f>IF(CoverSheet!$C$29=3,"Q1",IF(CoverSheet!$C$29=6,"Q2",IF(CoverSheet!$C$29=9,"Q3",IF(AND(CoverSheet!$C$29=12,A212="AR"),"Q4","Q4A"))))</f>
        <v>Q4A</v>
      </c>
      <c r="D212" t="str">
        <f>CoverSheet!$C$15</f>
        <v/>
      </c>
      <c r="E212" t="s">
        <v>8087</v>
      </c>
      <c r="F212" t="s">
        <v>8477</v>
      </c>
      <c r="G212" t="s">
        <v>8478</v>
      </c>
      <c r="H212">
        <f>Passporting!K39</f>
        <v>0</v>
      </c>
    </row>
    <row r="213" spans="1:9" x14ac:dyDescent="0.35">
      <c r="A213" t="str">
        <f>IF(CoverSheet!$C$9="Annual Return","AR",IF(CoverSheet!$C$9="Interim Return","IR",IF(CoverSheet!$C$9="Audited Annual Return","AAR","")))</f>
        <v/>
      </c>
      <c r="B213" t="str">
        <f>CoverSheet!$G$7</f>
        <v>v:25-03-c</v>
      </c>
      <c r="C213" t="str">
        <f>IF(CoverSheet!$C$29=3,"Q1",IF(CoverSheet!$C$29=6,"Q2",IF(CoverSheet!$C$29=9,"Q3",IF(AND(CoverSheet!$C$29=12,A213="AR"),"Q4","Q4A"))))</f>
        <v>Q4A</v>
      </c>
      <c r="D213" t="str">
        <f>CoverSheet!$C$15</f>
        <v/>
      </c>
      <c r="E213" t="s">
        <v>8087</v>
      </c>
      <c r="F213" t="s">
        <v>8479</v>
      </c>
      <c r="G213" t="s">
        <v>8480</v>
      </c>
      <c r="H213">
        <f>Passporting!K40</f>
        <v>0</v>
      </c>
    </row>
    <row r="214" spans="1:9" x14ac:dyDescent="0.35">
      <c r="A214" t="str">
        <f>IF(CoverSheet!$C$9="Annual Return","AR",IF(CoverSheet!$C$9="Interim Return","IR",IF(CoverSheet!$C$9="Audited Annual Return","AAR","")))</f>
        <v/>
      </c>
      <c r="B214" t="str">
        <f>CoverSheet!$G$7</f>
        <v>v:25-03-c</v>
      </c>
      <c r="C214" t="str">
        <f>IF(CoverSheet!$C$29=3,"Q1",IF(CoverSheet!$C$29=6,"Q2",IF(CoverSheet!$C$29=9,"Q3",IF(AND(CoverSheet!$C$29=12,A214="AR"),"Q4","Q4A"))))</f>
        <v>Q4A</v>
      </c>
      <c r="D214" t="str">
        <f>CoverSheet!$C$15</f>
        <v/>
      </c>
      <c r="E214" t="s">
        <v>8087</v>
      </c>
      <c r="F214" t="s">
        <v>8481</v>
      </c>
      <c r="G214" t="s">
        <v>8482</v>
      </c>
      <c r="H214">
        <f>Passporting!K41</f>
        <v>0</v>
      </c>
    </row>
    <row r="215" spans="1:9" x14ac:dyDescent="0.35">
      <c r="A215" t="str">
        <f>IF(CoverSheet!$C$9="Annual Return","AR",IF(CoverSheet!$C$9="Interim Return","IR",IF(CoverSheet!$C$9="Audited Annual Return","AAR","")))</f>
        <v/>
      </c>
      <c r="B215" t="str">
        <f>CoverSheet!$G$7</f>
        <v>v:25-03-c</v>
      </c>
      <c r="C215" t="str">
        <f>IF(CoverSheet!$C$29=3,"Q1",IF(CoverSheet!$C$29=6,"Q2",IF(CoverSheet!$C$29=9,"Q3",IF(AND(CoverSheet!$C$29=12,A215="AR"),"Q4","Q4A"))))</f>
        <v>Q4A</v>
      </c>
      <c r="D215" t="str">
        <f>CoverSheet!$C$15</f>
        <v/>
      </c>
      <c r="E215" t="s">
        <v>8087</v>
      </c>
      <c r="F215" t="s">
        <v>8483</v>
      </c>
      <c r="G215" t="s">
        <v>8484</v>
      </c>
      <c r="H215">
        <f>Passporting!K42</f>
        <v>0</v>
      </c>
    </row>
    <row r="216" spans="1:9" x14ac:dyDescent="0.35">
      <c r="A216" t="str">
        <f>IF(CoverSheet!$C$9="Annual Return","AR",IF(CoverSheet!$C$9="Interim Return","IR",IF(CoverSheet!$C$9="Audited Annual Return","AAR","")))</f>
        <v/>
      </c>
      <c r="B216" t="str">
        <f>CoverSheet!$G$7</f>
        <v>v:25-03-c</v>
      </c>
      <c r="C216" t="str">
        <f>IF(CoverSheet!$C$29=3,"Q1",IF(CoverSheet!$C$29=6,"Q2",IF(CoverSheet!$C$29=9,"Q3",IF(AND(CoverSheet!$C$29=12,A216="AR"),"Q4","Q4A"))))</f>
        <v>Q4A</v>
      </c>
      <c r="D216" t="str">
        <f>CoverSheet!$C$15</f>
        <v/>
      </c>
      <c r="E216" t="s">
        <v>8087</v>
      </c>
      <c r="F216" t="s">
        <v>8485</v>
      </c>
      <c r="G216" t="s">
        <v>8486</v>
      </c>
      <c r="H216">
        <f>Passporting!K43</f>
        <v>0</v>
      </c>
    </row>
    <row r="217" spans="1:9" x14ac:dyDescent="0.35">
      <c r="A217" t="str">
        <f>IF(CoverSheet!$C$9="Annual Return","AR",IF(CoverSheet!$C$9="Interim Return","IR",IF(CoverSheet!$C$9="Audited Annual Return","AAR","")))</f>
        <v/>
      </c>
      <c r="B217" t="str">
        <f>CoverSheet!$G$7</f>
        <v>v:25-03-c</v>
      </c>
      <c r="C217" t="str">
        <f>IF(CoverSheet!$C$29=3,"Q1",IF(CoverSheet!$C$29=6,"Q2",IF(CoverSheet!$C$29=9,"Q3",IF(AND(CoverSheet!$C$29=12,A217="AR"),"Q4","Q4A"))))</f>
        <v>Q4A</v>
      </c>
      <c r="D217" t="str">
        <f>CoverSheet!$C$15</f>
        <v/>
      </c>
      <c r="E217" t="s">
        <v>8087</v>
      </c>
      <c r="F217" t="s">
        <v>8487</v>
      </c>
      <c r="G217" t="s">
        <v>8488</v>
      </c>
      <c r="H217">
        <f>Passporting!K44</f>
        <v>0</v>
      </c>
    </row>
    <row r="218" spans="1:9" x14ac:dyDescent="0.35">
      <c r="A218" t="str">
        <f>IF(CoverSheet!$C$9="Annual Return","AR",IF(CoverSheet!$C$9="Interim Return","IR",IF(CoverSheet!$C$9="Audited Annual Return","AAR","")))</f>
        <v/>
      </c>
      <c r="B218" t="str">
        <f>CoverSheet!$G$7</f>
        <v>v:25-03-c</v>
      </c>
      <c r="C218" t="str">
        <f>IF(CoverSheet!$C$29=3,"Q1",IF(CoverSheet!$C$29=6,"Q2",IF(CoverSheet!$C$29=9,"Q3",IF(AND(CoverSheet!$C$29=12,A218="AR"),"Q4","Q4A"))))</f>
        <v>Q4A</v>
      </c>
      <c r="D218" t="str">
        <f>CoverSheet!$C$15</f>
        <v/>
      </c>
      <c r="E218" t="s">
        <v>8087</v>
      </c>
      <c r="F218" t="s">
        <v>8489</v>
      </c>
      <c r="G218" t="s">
        <v>8490</v>
      </c>
      <c r="H218">
        <f>Passporting!K46</f>
        <v>0</v>
      </c>
    </row>
    <row r="219" spans="1:9" s="382" customFormat="1" x14ac:dyDescent="0.35">
      <c r="A219" t="str">
        <f>IF(CoverSheet!$C$9="Annual Return","AR",IF(CoverSheet!$C$9="Interim Return","IR",IF(CoverSheet!$C$9="Audited Annual Return","AAR","")))</f>
        <v/>
      </c>
      <c r="B219" t="str">
        <f>CoverSheet!$G$7</f>
        <v>v:25-03-c</v>
      </c>
      <c r="C219" t="str">
        <f>IF(CoverSheet!$C$29=3,"Q1",IF(CoverSheet!$C$29=6,"Q2",IF(CoverSheet!$C$29=9,"Q3",IF(AND(CoverSheet!$C$29=12,A219="AR"),"Q4","Q4A"))))</f>
        <v>Q4A</v>
      </c>
      <c r="D219" t="str">
        <f>CoverSheet!$C$15</f>
        <v/>
      </c>
      <c r="E219" t="s">
        <v>8087</v>
      </c>
      <c r="F219" t="s">
        <v>8491</v>
      </c>
      <c r="G219" t="s">
        <v>8492</v>
      </c>
      <c r="H219">
        <f>Passporting!K45</f>
        <v>0</v>
      </c>
      <c r="I219"/>
    </row>
    <row r="220" spans="1:9" x14ac:dyDescent="0.35">
      <c r="A220" t="str">
        <f>IF(CoverSheet!$C$9="Annual Return","AR",IF(CoverSheet!$C$9="Interim Return","IR",IF(CoverSheet!$C$9="Audited Annual Return","AAR","")))</f>
        <v/>
      </c>
      <c r="B220" t="str">
        <f>CoverSheet!$G$7</f>
        <v>v:25-03-c</v>
      </c>
      <c r="C220" t="str">
        <f>IF(CoverSheet!$C$29=3,"Q1",IF(CoverSheet!$C$29=6,"Q2",IF(CoverSheet!$C$29=9,"Q3",IF(AND(CoverSheet!$C$29=12,A220="AR"),"Q4","Q4A"))))</f>
        <v>Q4A</v>
      </c>
      <c r="D220" t="str">
        <f>CoverSheet!$C$15</f>
        <v/>
      </c>
      <c r="E220" t="s">
        <v>8087</v>
      </c>
      <c r="F220" t="s">
        <v>8493</v>
      </c>
      <c r="G220" t="s">
        <v>8494</v>
      </c>
      <c r="H220">
        <f>Passporting!M16</f>
        <v>0</v>
      </c>
    </row>
    <row r="221" spans="1:9" x14ac:dyDescent="0.35">
      <c r="A221" t="str">
        <f>IF(CoverSheet!$C$9="Annual Return","AR",IF(CoverSheet!$C$9="Interim Return","IR",IF(CoverSheet!$C$9="Audited Annual Return","AAR","")))</f>
        <v/>
      </c>
      <c r="B221" t="str">
        <f>CoverSheet!$G$7</f>
        <v>v:25-03-c</v>
      </c>
      <c r="C221" t="str">
        <f>IF(CoverSheet!$C$29=3,"Q1",IF(CoverSheet!$C$29=6,"Q2",IF(CoverSheet!$C$29=9,"Q3",IF(AND(CoverSheet!$C$29=12,A221="AR"),"Q4","Q4A"))))</f>
        <v>Q4A</v>
      </c>
      <c r="D221" t="str">
        <f>CoverSheet!$C$15</f>
        <v/>
      </c>
      <c r="E221" t="s">
        <v>8087</v>
      </c>
      <c r="F221" t="s">
        <v>8495</v>
      </c>
      <c r="G221" t="s">
        <v>8496</v>
      </c>
      <c r="H221">
        <f>Passporting!M17</f>
        <v>0</v>
      </c>
    </row>
    <row r="222" spans="1:9" x14ac:dyDescent="0.35">
      <c r="A222" t="str">
        <f>IF(CoverSheet!$C$9="Annual Return","AR",IF(CoverSheet!$C$9="Interim Return","IR",IF(CoverSheet!$C$9="Audited Annual Return","AAR","")))</f>
        <v/>
      </c>
      <c r="B222" t="str">
        <f>CoverSheet!$G$7</f>
        <v>v:25-03-c</v>
      </c>
      <c r="C222" t="str">
        <f>IF(CoverSheet!$C$29=3,"Q1",IF(CoverSheet!$C$29=6,"Q2",IF(CoverSheet!$C$29=9,"Q3",IF(AND(CoverSheet!$C$29=12,A222="AR"),"Q4","Q4A"))))</f>
        <v>Q4A</v>
      </c>
      <c r="D222" t="str">
        <f>CoverSheet!$C$15</f>
        <v/>
      </c>
      <c r="E222" t="s">
        <v>8087</v>
      </c>
      <c r="F222" t="s">
        <v>8497</v>
      </c>
      <c r="G222" t="s">
        <v>8498</v>
      </c>
      <c r="H222">
        <f>Passporting!M18</f>
        <v>0</v>
      </c>
    </row>
    <row r="223" spans="1:9" x14ac:dyDescent="0.35">
      <c r="A223" t="str">
        <f>IF(CoverSheet!$C$9="Annual Return","AR",IF(CoverSheet!$C$9="Interim Return","IR",IF(CoverSheet!$C$9="Audited Annual Return","AAR","")))</f>
        <v/>
      </c>
      <c r="B223" t="str">
        <f>CoverSheet!$G$7</f>
        <v>v:25-03-c</v>
      </c>
      <c r="C223" t="str">
        <f>IF(CoverSheet!$C$29=3,"Q1",IF(CoverSheet!$C$29=6,"Q2",IF(CoverSheet!$C$29=9,"Q3",IF(AND(CoverSheet!$C$29=12,A223="AR"),"Q4","Q4A"))))</f>
        <v>Q4A</v>
      </c>
      <c r="D223" t="str">
        <f>CoverSheet!$C$15</f>
        <v/>
      </c>
      <c r="E223" t="s">
        <v>8087</v>
      </c>
      <c r="F223" t="s">
        <v>8499</v>
      </c>
      <c r="G223" t="s">
        <v>8500</v>
      </c>
      <c r="H223">
        <f>Passporting!M19</f>
        <v>0</v>
      </c>
    </row>
    <row r="224" spans="1:9" x14ac:dyDescent="0.35">
      <c r="A224" t="str">
        <f>IF(CoverSheet!$C$9="Annual Return","AR",IF(CoverSheet!$C$9="Interim Return","IR",IF(CoverSheet!$C$9="Audited Annual Return","AAR","")))</f>
        <v/>
      </c>
      <c r="B224" t="str">
        <f>CoverSheet!$G$7</f>
        <v>v:25-03-c</v>
      </c>
      <c r="C224" t="str">
        <f>IF(CoverSheet!$C$29=3,"Q1",IF(CoverSheet!$C$29=6,"Q2",IF(CoverSheet!$C$29=9,"Q3",IF(AND(CoverSheet!$C$29=12,A224="AR"),"Q4","Q4A"))))</f>
        <v>Q4A</v>
      </c>
      <c r="D224" t="str">
        <f>CoverSheet!$C$15</f>
        <v/>
      </c>
      <c r="E224" t="s">
        <v>8087</v>
      </c>
      <c r="F224" t="s">
        <v>8501</v>
      </c>
      <c r="G224" t="s">
        <v>8502</v>
      </c>
      <c r="H224">
        <f>Passporting!M20</f>
        <v>0</v>
      </c>
    </row>
    <row r="225" spans="1:8" x14ac:dyDescent="0.35">
      <c r="A225" t="str">
        <f>IF(CoverSheet!$C$9="Annual Return","AR",IF(CoverSheet!$C$9="Interim Return","IR",IF(CoverSheet!$C$9="Audited Annual Return","AAR","")))</f>
        <v/>
      </c>
      <c r="B225" t="str">
        <f>CoverSheet!$G$7</f>
        <v>v:25-03-c</v>
      </c>
      <c r="C225" t="str">
        <f>IF(CoverSheet!$C$29=3,"Q1",IF(CoverSheet!$C$29=6,"Q2",IF(CoverSheet!$C$29=9,"Q3",IF(AND(CoverSheet!$C$29=12,A225="AR"),"Q4","Q4A"))))</f>
        <v>Q4A</v>
      </c>
      <c r="D225" t="str">
        <f>CoverSheet!$C$15</f>
        <v/>
      </c>
      <c r="E225" t="s">
        <v>8087</v>
      </c>
      <c r="F225" t="s">
        <v>8503</v>
      </c>
      <c r="G225" t="s">
        <v>8504</v>
      </c>
      <c r="H225">
        <f>Passporting!M21</f>
        <v>0</v>
      </c>
    </row>
    <row r="226" spans="1:8" x14ac:dyDescent="0.35">
      <c r="A226" t="str">
        <f>IF(CoverSheet!$C$9="Annual Return","AR",IF(CoverSheet!$C$9="Interim Return","IR",IF(CoverSheet!$C$9="Audited Annual Return","AAR","")))</f>
        <v/>
      </c>
      <c r="B226" t="str">
        <f>CoverSheet!$G$7</f>
        <v>v:25-03-c</v>
      </c>
      <c r="C226" t="str">
        <f>IF(CoverSheet!$C$29=3,"Q1",IF(CoverSheet!$C$29=6,"Q2",IF(CoverSheet!$C$29=9,"Q3",IF(AND(CoverSheet!$C$29=12,A226="AR"),"Q4","Q4A"))))</f>
        <v>Q4A</v>
      </c>
      <c r="D226" t="str">
        <f>CoverSheet!$C$15</f>
        <v/>
      </c>
      <c r="E226" t="s">
        <v>8087</v>
      </c>
      <c r="F226" t="s">
        <v>8505</v>
      </c>
      <c r="G226" t="s">
        <v>8506</v>
      </c>
      <c r="H226">
        <f>Passporting!M22</f>
        <v>0</v>
      </c>
    </row>
    <row r="227" spans="1:8" x14ac:dyDescent="0.35">
      <c r="A227" t="str">
        <f>IF(CoverSheet!$C$9="Annual Return","AR",IF(CoverSheet!$C$9="Interim Return","IR",IF(CoverSheet!$C$9="Audited Annual Return","AAR","")))</f>
        <v/>
      </c>
      <c r="B227" t="str">
        <f>CoverSheet!$G$7</f>
        <v>v:25-03-c</v>
      </c>
      <c r="C227" t="str">
        <f>IF(CoverSheet!$C$29=3,"Q1",IF(CoverSheet!$C$29=6,"Q2",IF(CoverSheet!$C$29=9,"Q3",IF(AND(CoverSheet!$C$29=12,A227="AR"),"Q4","Q4A"))))</f>
        <v>Q4A</v>
      </c>
      <c r="D227" t="str">
        <f>CoverSheet!$C$15</f>
        <v/>
      </c>
      <c r="E227" t="s">
        <v>8087</v>
      </c>
      <c r="F227" t="s">
        <v>8507</v>
      </c>
      <c r="G227" t="s">
        <v>8508</v>
      </c>
      <c r="H227">
        <f>Passporting!M23</f>
        <v>0</v>
      </c>
    </row>
    <row r="228" spans="1:8" x14ac:dyDescent="0.35">
      <c r="A228" t="str">
        <f>IF(CoverSheet!$C$9="Annual Return","AR",IF(CoverSheet!$C$9="Interim Return","IR",IF(CoverSheet!$C$9="Audited Annual Return","AAR","")))</f>
        <v/>
      </c>
      <c r="B228" t="str">
        <f>CoverSheet!$G$7</f>
        <v>v:25-03-c</v>
      </c>
      <c r="C228" t="str">
        <f>IF(CoverSheet!$C$29=3,"Q1",IF(CoverSheet!$C$29=6,"Q2",IF(CoverSheet!$C$29=9,"Q3",IF(AND(CoverSheet!$C$29=12,A228="AR"),"Q4","Q4A"))))</f>
        <v>Q4A</v>
      </c>
      <c r="D228" t="str">
        <f>CoverSheet!$C$15</f>
        <v/>
      </c>
      <c r="E228" t="s">
        <v>8087</v>
      </c>
      <c r="F228" t="s">
        <v>8509</v>
      </c>
      <c r="G228" t="s">
        <v>8510</v>
      </c>
      <c r="H228">
        <f>Passporting!M24</f>
        <v>0</v>
      </c>
    </row>
    <row r="229" spans="1:8" x14ac:dyDescent="0.35">
      <c r="A229" t="str">
        <f>IF(CoverSheet!$C$9="Annual Return","AR",IF(CoverSheet!$C$9="Interim Return","IR",IF(CoverSheet!$C$9="Audited Annual Return","AAR","")))</f>
        <v/>
      </c>
      <c r="B229" t="str">
        <f>CoverSheet!$G$7</f>
        <v>v:25-03-c</v>
      </c>
      <c r="C229" t="str">
        <f>IF(CoverSheet!$C$29=3,"Q1",IF(CoverSheet!$C$29=6,"Q2",IF(CoverSheet!$C$29=9,"Q3",IF(AND(CoverSheet!$C$29=12,A229="AR"),"Q4","Q4A"))))</f>
        <v>Q4A</v>
      </c>
      <c r="D229" t="str">
        <f>CoverSheet!$C$15</f>
        <v/>
      </c>
      <c r="E229" t="s">
        <v>8087</v>
      </c>
      <c r="F229" t="s">
        <v>8511</v>
      </c>
      <c r="G229" t="s">
        <v>8512</v>
      </c>
      <c r="H229">
        <f>Passporting!M25</f>
        <v>0</v>
      </c>
    </row>
    <row r="230" spans="1:8" x14ac:dyDescent="0.35">
      <c r="A230" t="str">
        <f>IF(CoverSheet!$C$9="Annual Return","AR",IF(CoverSheet!$C$9="Interim Return","IR",IF(CoverSheet!$C$9="Audited Annual Return","AAR","")))</f>
        <v/>
      </c>
      <c r="B230" t="str">
        <f>CoverSheet!$G$7</f>
        <v>v:25-03-c</v>
      </c>
      <c r="C230" t="str">
        <f>IF(CoverSheet!$C$29=3,"Q1",IF(CoverSheet!$C$29=6,"Q2",IF(CoverSheet!$C$29=9,"Q3",IF(AND(CoverSheet!$C$29=12,A230="AR"),"Q4","Q4A"))))</f>
        <v>Q4A</v>
      </c>
      <c r="D230" t="str">
        <f>CoverSheet!$C$15</f>
        <v/>
      </c>
      <c r="E230" t="s">
        <v>8087</v>
      </c>
      <c r="F230" t="s">
        <v>8513</v>
      </c>
      <c r="G230" t="s">
        <v>8514</v>
      </c>
      <c r="H230">
        <f>Passporting!M26</f>
        <v>0</v>
      </c>
    </row>
    <row r="231" spans="1:8" x14ac:dyDescent="0.35">
      <c r="A231" t="str">
        <f>IF(CoverSheet!$C$9="Annual Return","AR",IF(CoverSheet!$C$9="Interim Return","IR",IF(CoverSheet!$C$9="Audited Annual Return","AAR","")))</f>
        <v/>
      </c>
      <c r="B231" t="str">
        <f>CoverSheet!$G$7</f>
        <v>v:25-03-c</v>
      </c>
      <c r="C231" t="str">
        <f>IF(CoverSheet!$C$29=3,"Q1",IF(CoverSheet!$C$29=6,"Q2",IF(CoverSheet!$C$29=9,"Q3",IF(AND(CoverSheet!$C$29=12,A231="AR"),"Q4","Q4A"))))</f>
        <v>Q4A</v>
      </c>
      <c r="D231" t="str">
        <f>CoverSheet!$C$15</f>
        <v/>
      </c>
      <c r="E231" t="s">
        <v>8087</v>
      </c>
      <c r="F231" t="s">
        <v>8515</v>
      </c>
      <c r="G231" t="s">
        <v>8516</v>
      </c>
      <c r="H231">
        <f>Passporting!M27</f>
        <v>0</v>
      </c>
    </row>
    <row r="232" spans="1:8" x14ac:dyDescent="0.35">
      <c r="A232" t="str">
        <f>IF(CoverSheet!$C$9="Annual Return","AR",IF(CoverSheet!$C$9="Interim Return","IR",IF(CoverSheet!$C$9="Audited Annual Return","AAR","")))</f>
        <v/>
      </c>
      <c r="B232" t="str">
        <f>CoverSheet!$G$7</f>
        <v>v:25-03-c</v>
      </c>
      <c r="C232" t="str">
        <f>IF(CoverSheet!$C$29=3,"Q1",IF(CoverSheet!$C$29=6,"Q2",IF(CoverSheet!$C$29=9,"Q3",IF(AND(CoverSheet!$C$29=12,A232="AR"),"Q4","Q4A"))))</f>
        <v>Q4A</v>
      </c>
      <c r="D232" t="str">
        <f>CoverSheet!$C$15</f>
        <v/>
      </c>
      <c r="E232" t="s">
        <v>8087</v>
      </c>
      <c r="F232" t="s">
        <v>8517</v>
      </c>
      <c r="G232" t="s">
        <v>8518</v>
      </c>
      <c r="H232">
        <f>Passporting!M28</f>
        <v>0</v>
      </c>
    </row>
    <row r="233" spans="1:8" x14ac:dyDescent="0.35">
      <c r="A233" t="str">
        <f>IF(CoverSheet!$C$9="Annual Return","AR",IF(CoverSheet!$C$9="Interim Return","IR",IF(CoverSheet!$C$9="Audited Annual Return","AAR","")))</f>
        <v/>
      </c>
      <c r="B233" t="str">
        <f>CoverSheet!$G$7</f>
        <v>v:25-03-c</v>
      </c>
      <c r="C233" t="str">
        <f>IF(CoverSheet!$C$29=3,"Q1",IF(CoverSheet!$C$29=6,"Q2",IF(CoverSheet!$C$29=9,"Q3",IF(AND(CoverSheet!$C$29=12,A233="AR"),"Q4","Q4A"))))</f>
        <v>Q4A</v>
      </c>
      <c r="D233" t="str">
        <f>CoverSheet!$C$15</f>
        <v/>
      </c>
      <c r="E233" t="s">
        <v>8087</v>
      </c>
      <c r="F233" t="s">
        <v>8519</v>
      </c>
      <c r="G233" t="s">
        <v>8520</v>
      </c>
      <c r="H233">
        <f>Passporting!M29</f>
        <v>0</v>
      </c>
    </row>
    <row r="234" spans="1:8" x14ac:dyDescent="0.35">
      <c r="A234" t="str">
        <f>IF(CoverSheet!$C$9="Annual Return","AR",IF(CoverSheet!$C$9="Interim Return","IR",IF(CoverSheet!$C$9="Audited Annual Return","AAR","")))</f>
        <v/>
      </c>
      <c r="B234" t="str">
        <f>CoverSheet!$G$7</f>
        <v>v:25-03-c</v>
      </c>
      <c r="C234" t="str">
        <f>IF(CoverSheet!$C$29=3,"Q1",IF(CoverSheet!$C$29=6,"Q2",IF(CoverSheet!$C$29=9,"Q3",IF(AND(CoverSheet!$C$29=12,A234="AR"),"Q4","Q4A"))))</f>
        <v>Q4A</v>
      </c>
      <c r="D234" t="str">
        <f>CoverSheet!$C$15</f>
        <v/>
      </c>
      <c r="E234" t="s">
        <v>8087</v>
      </c>
      <c r="F234" t="s">
        <v>8521</v>
      </c>
      <c r="G234" t="s">
        <v>8522</v>
      </c>
      <c r="H234">
        <f>Passporting!M30</f>
        <v>0</v>
      </c>
    </row>
    <row r="235" spans="1:8" x14ac:dyDescent="0.35">
      <c r="A235" t="str">
        <f>IF(CoverSheet!$C$9="Annual Return","AR",IF(CoverSheet!$C$9="Interim Return","IR",IF(CoverSheet!$C$9="Audited Annual Return","AAR","")))</f>
        <v/>
      </c>
      <c r="B235" t="str">
        <f>CoverSheet!$G$7</f>
        <v>v:25-03-c</v>
      </c>
      <c r="C235" t="str">
        <f>IF(CoverSheet!$C$29=3,"Q1",IF(CoverSheet!$C$29=6,"Q2",IF(CoverSheet!$C$29=9,"Q3",IF(AND(CoverSheet!$C$29=12,A235="AR"),"Q4","Q4A"))))</f>
        <v>Q4A</v>
      </c>
      <c r="D235" t="str">
        <f>CoverSheet!$C$15</f>
        <v/>
      </c>
      <c r="E235" t="s">
        <v>8087</v>
      </c>
      <c r="F235" t="s">
        <v>8523</v>
      </c>
      <c r="G235" t="s">
        <v>8524</v>
      </c>
      <c r="H235">
        <f>Passporting!M31</f>
        <v>0</v>
      </c>
    </row>
    <row r="236" spans="1:8" x14ac:dyDescent="0.35">
      <c r="A236" t="str">
        <f>IF(CoverSheet!$C$9="Annual Return","AR",IF(CoverSheet!$C$9="Interim Return","IR",IF(CoverSheet!$C$9="Audited Annual Return","AAR","")))</f>
        <v/>
      </c>
      <c r="B236" t="str">
        <f>CoverSheet!$G$7</f>
        <v>v:25-03-c</v>
      </c>
      <c r="C236" t="str">
        <f>IF(CoverSheet!$C$29=3,"Q1",IF(CoverSheet!$C$29=6,"Q2",IF(CoverSheet!$C$29=9,"Q3",IF(AND(CoverSheet!$C$29=12,A236="AR"),"Q4","Q4A"))))</f>
        <v>Q4A</v>
      </c>
      <c r="D236" t="str">
        <f>CoverSheet!$C$15</f>
        <v/>
      </c>
      <c r="E236" t="s">
        <v>8087</v>
      </c>
      <c r="F236" t="s">
        <v>8525</v>
      </c>
      <c r="G236" t="s">
        <v>8526</v>
      </c>
      <c r="H236">
        <f>Passporting!M32</f>
        <v>0</v>
      </c>
    </row>
    <row r="237" spans="1:8" x14ac:dyDescent="0.35">
      <c r="A237" t="str">
        <f>IF(CoverSheet!$C$9="Annual Return","AR",IF(CoverSheet!$C$9="Interim Return","IR",IF(CoverSheet!$C$9="Audited Annual Return","AAR","")))</f>
        <v/>
      </c>
      <c r="B237" t="str">
        <f>CoverSheet!$G$7</f>
        <v>v:25-03-c</v>
      </c>
      <c r="C237" t="str">
        <f>IF(CoverSheet!$C$29=3,"Q1",IF(CoverSheet!$C$29=6,"Q2",IF(CoverSheet!$C$29=9,"Q3",IF(AND(CoverSheet!$C$29=12,A237="AR"),"Q4","Q4A"))))</f>
        <v>Q4A</v>
      </c>
      <c r="D237" t="str">
        <f>CoverSheet!$C$15</f>
        <v/>
      </c>
      <c r="E237" t="s">
        <v>8087</v>
      </c>
      <c r="F237" t="s">
        <v>8527</v>
      </c>
      <c r="G237" t="s">
        <v>8528</v>
      </c>
      <c r="H237">
        <f>Passporting!M33</f>
        <v>0</v>
      </c>
    </row>
    <row r="238" spans="1:8" x14ac:dyDescent="0.35">
      <c r="A238" t="str">
        <f>IF(CoverSheet!$C$9="Annual Return","AR",IF(CoverSheet!$C$9="Interim Return","IR",IF(CoverSheet!$C$9="Audited Annual Return","AAR","")))</f>
        <v/>
      </c>
      <c r="B238" t="str">
        <f>CoverSheet!$G$7</f>
        <v>v:25-03-c</v>
      </c>
      <c r="C238" t="str">
        <f>IF(CoverSheet!$C$29=3,"Q1",IF(CoverSheet!$C$29=6,"Q2",IF(CoverSheet!$C$29=9,"Q3",IF(AND(CoverSheet!$C$29=12,A238="AR"),"Q4","Q4A"))))</f>
        <v>Q4A</v>
      </c>
      <c r="D238" t="str">
        <f>CoverSheet!$C$15</f>
        <v/>
      </c>
      <c r="E238" t="s">
        <v>8087</v>
      </c>
      <c r="F238" t="s">
        <v>8529</v>
      </c>
      <c r="G238" t="s">
        <v>8530</v>
      </c>
      <c r="H238">
        <f>Passporting!M34</f>
        <v>0</v>
      </c>
    </row>
    <row r="239" spans="1:8" x14ac:dyDescent="0.35">
      <c r="A239" t="str">
        <f>IF(CoverSheet!$C$9="Annual Return","AR",IF(CoverSheet!$C$9="Interim Return","IR",IF(CoverSheet!$C$9="Audited Annual Return","AAR","")))</f>
        <v/>
      </c>
      <c r="B239" t="str">
        <f>CoverSheet!$G$7</f>
        <v>v:25-03-c</v>
      </c>
      <c r="C239" t="str">
        <f>IF(CoverSheet!$C$29=3,"Q1",IF(CoverSheet!$C$29=6,"Q2",IF(CoverSheet!$C$29=9,"Q3",IF(AND(CoverSheet!$C$29=12,A239="AR"),"Q4","Q4A"))))</f>
        <v>Q4A</v>
      </c>
      <c r="D239" t="str">
        <f>CoverSheet!$C$15</f>
        <v/>
      </c>
      <c r="E239" t="s">
        <v>8087</v>
      </c>
      <c r="F239" t="s">
        <v>8531</v>
      </c>
      <c r="G239" t="s">
        <v>8532</v>
      </c>
      <c r="H239">
        <f>Passporting!M35</f>
        <v>0</v>
      </c>
    </row>
    <row r="240" spans="1:8" x14ac:dyDescent="0.35">
      <c r="A240" t="str">
        <f>IF(CoverSheet!$C$9="Annual Return","AR",IF(CoverSheet!$C$9="Interim Return","IR",IF(CoverSheet!$C$9="Audited Annual Return","AAR","")))</f>
        <v/>
      </c>
      <c r="B240" t="str">
        <f>CoverSheet!$G$7</f>
        <v>v:25-03-c</v>
      </c>
      <c r="C240" t="str">
        <f>IF(CoverSheet!$C$29=3,"Q1",IF(CoverSheet!$C$29=6,"Q2",IF(CoverSheet!$C$29=9,"Q3",IF(AND(CoverSheet!$C$29=12,A240="AR"),"Q4","Q4A"))))</f>
        <v>Q4A</v>
      </c>
      <c r="D240" t="str">
        <f>CoverSheet!$C$15</f>
        <v/>
      </c>
      <c r="E240" t="s">
        <v>8087</v>
      </c>
      <c r="F240" t="s">
        <v>8533</v>
      </c>
      <c r="G240" t="s">
        <v>8534</v>
      </c>
      <c r="H240">
        <f>Passporting!M36</f>
        <v>0</v>
      </c>
    </row>
    <row r="241" spans="1:9" x14ac:dyDescent="0.35">
      <c r="A241" t="str">
        <f>IF(CoverSheet!$C$9="Annual Return","AR",IF(CoverSheet!$C$9="Interim Return","IR",IF(CoverSheet!$C$9="Audited Annual Return","AAR","")))</f>
        <v/>
      </c>
      <c r="B241" t="str">
        <f>CoverSheet!$G$7</f>
        <v>v:25-03-c</v>
      </c>
      <c r="C241" t="str">
        <f>IF(CoverSheet!$C$29=3,"Q1",IF(CoverSheet!$C$29=6,"Q2",IF(CoverSheet!$C$29=9,"Q3",IF(AND(CoverSheet!$C$29=12,A241="AR"),"Q4","Q4A"))))</f>
        <v>Q4A</v>
      </c>
      <c r="D241" t="str">
        <f>CoverSheet!$C$15</f>
        <v/>
      </c>
      <c r="E241" t="s">
        <v>8087</v>
      </c>
      <c r="F241" t="s">
        <v>8535</v>
      </c>
      <c r="G241" t="s">
        <v>8536</v>
      </c>
      <c r="H241">
        <f>Passporting!M37</f>
        <v>0</v>
      </c>
    </row>
    <row r="242" spans="1:9" x14ac:dyDescent="0.35">
      <c r="A242" t="str">
        <f>IF(CoverSheet!$C$9="Annual Return","AR",IF(CoverSheet!$C$9="Interim Return","IR",IF(CoverSheet!$C$9="Audited Annual Return","AAR","")))</f>
        <v/>
      </c>
      <c r="B242" t="str">
        <f>CoverSheet!$G$7</f>
        <v>v:25-03-c</v>
      </c>
      <c r="C242" t="str">
        <f>IF(CoverSheet!$C$29=3,"Q1",IF(CoverSheet!$C$29=6,"Q2",IF(CoverSheet!$C$29=9,"Q3",IF(AND(CoverSheet!$C$29=12,A242="AR"),"Q4","Q4A"))))</f>
        <v>Q4A</v>
      </c>
      <c r="D242" t="str">
        <f>CoverSheet!$C$15</f>
        <v/>
      </c>
      <c r="E242" t="s">
        <v>8087</v>
      </c>
      <c r="F242" t="s">
        <v>8537</v>
      </c>
      <c r="G242" t="s">
        <v>8538</v>
      </c>
      <c r="H242">
        <f>Passporting!M38</f>
        <v>0</v>
      </c>
    </row>
    <row r="243" spans="1:9" x14ac:dyDescent="0.35">
      <c r="A243" t="str">
        <f>IF(CoverSheet!$C$9="Annual Return","AR",IF(CoverSheet!$C$9="Interim Return","IR",IF(CoverSheet!$C$9="Audited Annual Return","AAR","")))</f>
        <v/>
      </c>
      <c r="B243" t="str">
        <f>CoverSheet!$G$7</f>
        <v>v:25-03-c</v>
      </c>
      <c r="C243" t="str">
        <f>IF(CoverSheet!$C$29=3,"Q1",IF(CoverSheet!$C$29=6,"Q2",IF(CoverSheet!$C$29=9,"Q3",IF(AND(CoverSheet!$C$29=12,A243="AR"),"Q4","Q4A"))))</f>
        <v>Q4A</v>
      </c>
      <c r="D243" t="str">
        <f>CoverSheet!$C$15</f>
        <v/>
      </c>
      <c r="E243" t="s">
        <v>8087</v>
      </c>
      <c r="F243" t="s">
        <v>8539</v>
      </c>
      <c r="G243" t="s">
        <v>8540</v>
      </c>
      <c r="H243">
        <f>Passporting!M39</f>
        <v>0</v>
      </c>
    </row>
    <row r="244" spans="1:9" x14ac:dyDescent="0.35">
      <c r="A244" t="str">
        <f>IF(CoverSheet!$C$9="Annual Return","AR",IF(CoverSheet!$C$9="Interim Return","IR",IF(CoverSheet!$C$9="Audited Annual Return","AAR","")))</f>
        <v/>
      </c>
      <c r="B244" t="str">
        <f>CoverSheet!$G$7</f>
        <v>v:25-03-c</v>
      </c>
      <c r="C244" t="str">
        <f>IF(CoverSheet!$C$29=3,"Q1",IF(CoverSheet!$C$29=6,"Q2",IF(CoverSheet!$C$29=9,"Q3",IF(AND(CoverSheet!$C$29=12,A244="AR"),"Q4","Q4A"))))</f>
        <v>Q4A</v>
      </c>
      <c r="D244" t="str">
        <f>CoverSheet!$C$15</f>
        <v/>
      </c>
      <c r="E244" t="s">
        <v>8087</v>
      </c>
      <c r="F244" t="s">
        <v>8541</v>
      </c>
      <c r="G244" t="s">
        <v>8542</v>
      </c>
      <c r="H244">
        <f>Passporting!M40</f>
        <v>0</v>
      </c>
    </row>
    <row r="245" spans="1:9" x14ac:dyDescent="0.35">
      <c r="A245" t="str">
        <f>IF(CoverSheet!$C$9="Annual Return","AR",IF(CoverSheet!$C$9="Interim Return","IR",IF(CoverSheet!$C$9="Audited Annual Return","AAR","")))</f>
        <v/>
      </c>
      <c r="B245" t="str">
        <f>CoverSheet!$G$7</f>
        <v>v:25-03-c</v>
      </c>
      <c r="C245" t="str">
        <f>IF(CoverSheet!$C$29=3,"Q1",IF(CoverSheet!$C$29=6,"Q2",IF(CoverSheet!$C$29=9,"Q3",IF(AND(CoverSheet!$C$29=12,A245="AR"),"Q4","Q4A"))))</f>
        <v>Q4A</v>
      </c>
      <c r="D245" t="str">
        <f>CoverSheet!$C$15</f>
        <v/>
      </c>
      <c r="E245" t="s">
        <v>8087</v>
      </c>
      <c r="F245" t="s">
        <v>8543</v>
      </c>
      <c r="G245" t="s">
        <v>8544</v>
      </c>
      <c r="H245">
        <f>Passporting!M41</f>
        <v>0</v>
      </c>
    </row>
    <row r="246" spans="1:9" x14ac:dyDescent="0.35">
      <c r="A246" t="str">
        <f>IF(CoverSheet!$C$9="Annual Return","AR",IF(CoverSheet!$C$9="Interim Return","IR",IF(CoverSheet!$C$9="Audited Annual Return","AAR","")))</f>
        <v/>
      </c>
      <c r="B246" t="str">
        <f>CoverSheet!$G$7</f>
        <v>v:25-03-c</v>
      </c>
      <c r="C246" t="str">
        <f>IF(CoverSheet!$C$29=3,"Q1",IF(CoverSheet!$C$29=6,"Q2",IF(CoverSheet!$C$29=9,"Q3",IF(AND(CoverSheet!$C$29=12,A246="AR"),"Q4","Q4A"))))</f>
        <v>Q4A</v>
      </c>
      <c r="D246" t="str">
        <f>CoverSheet!$C$15</f>
        <v/>
      </c>
      <c r="E246" t="s">
        <v>8087</v>
      </c>
      <c r="F246" t="s">
        <v>8545</v>
      </c>
      <c r="G246" t="s">
        <v>8546</v>
      </c>
      <c r="H246">
        <f>Passporting!M42</f>
        <v>0</v>
      </c>
    </row>
    <row r="247" spans="1:9" x14ac:dyDescent="0.35">
      <c r="A247" t="str">
        <f>IF(CoverSheet!$C$9="Annual Return","AR",IF(CoverSheet!$C$9="Interim Return","IR",IF(CoverSheet!$C$9="Audited Annual Return","AAR","")))</f>
        <v/>
      </c>
      <c r="B247" t="str">
        <f>CoverSheet!$G$7</f>
        <v>v:25-03-c</v>
      </c>
      <c r="C247" t="str">
        <f>IF(CoverSheet!$C$29=3,"Q1",IF(CoverSheet!$C$29=6,"Q2",IF(CoverSheet!$C$29=9,"Q3",IF(AND(CoverSheet!$C$29=12,A247="AR"),"Q4","Q4A"))))</f>
        <v>Q4A</v>
      </c>
      <c r="D247" t="str">
        <f>CoverSheet!$C$15</f>
        <v/>
      </c>
      <c r="E247" t="s">
        <v>8087</v>
      </c>
      <c r="F247" t="s">
        <v>8547</v>
      </c>
      <c r="G247" t="s">
        <v>8548</v>
      </c>
      <c r="H247">
        <f>Passporting!M43</f>
        <v>0</v>
      </c>
    </row>
    <row r="248" spans="1:9" x14ac:dyDescent="0.35">
      <c r="A248" t="str">
        <f>IF(CoverSheet!$C$9="Annual Return","AR",IF(CoverSheet!$C$9="Interim Return","IR",IF(CoverSheet!$C$9="Audited Annual Return","AAR","")))</f>
        <v/>
      </c>
      <c r="B248" t="str">
        <f>CoverSheet!$G$7</f>
        <v>v:25-03-c</v>
      </c>
      <c r="C248" t="str">
        <f>IF(CoverSheet!$C$29=3,"Q1",IF(CoverSheet!$C$29=6,"Q2",IF(CoverSheet!$C$29=9,"Q3",IF(AND(CoverSheet!$C$29=12,A248="AR"),"Q4","Q4A"))))</f>
        <v>Q4A</v>
      </c>
      <c r="D248" t="str">
        <f>CoverSheet!$C$15</f>
        <v/>
      </c>
      <c r="E248" t="s">
        <v>8087</v>
      </c>
      <c r="F248" t="s">
        <v>8549</v>
      </c>
      <c r="G248" t="s">
        <v>8550</v>
      </c>
      <c r="H248">
        <f>Passporting!M44</f>
        <v>0</v>
      </c>
    </row>
    <row r="249" spans="1:9" x14ac:dyDescent="0.35">
      <c r="A249" t="str">
        <f>IF(CoverSheet!$C$9="Annual Return","AR",IF(CoverSheet!$C$9="Interim Return","IR",IF(CoverSheet!$C$9="Audited Annual Return","AAR","")))</f>
        <v/>
      </c>
      <c r="B249" t="str">
        <f>CoverSheet!$G$7</f>
        <v>v:25-03-c</v>
      </c>
      <c r="C249" t="str">
        <f>IF(CoverSheet!$C$29=3,"Q1",IF(CoverSheet!$C$29=6,"Q2",IF(CoverSheet!$C$29=9,"Q3",IF(AND(CoverSheet!$C$29=12,A249="AR"),"Q4","Q4A"))))</f>
        <v>Q4A</v>
      </c>
      <c r="D249" t="str">
        <f>CoverSheet!$C$15</f>
        <v/>
      </c>
      <c r="E249" t="s">
        <v>8087</v>
      </c>
      <c r="F249" t="s">
        <v>8551</v>
      </c>
      <c r="G249" t="s">
        <v>8552</v>
      </c>
      <c r="H249">
        <f>Passporting!M46</f>
        <v>0</v>
      </c>
    </row>
    <row r="250" spans="1:9" s="382" customFormat="1" x14ac:dyDescent="0.35">
      <c r="A250" t="str">
        <f>IF(CoverSheet!$C$9="Annual Return","AR",IF(CoverSheet!$C$9="Interim Return","IR",IF(CoverSheet!$C$9="Audited Annual Return","AAR","")))</f>
        <v/>
      </c>
      <c r="B250" t="str">
        <f>CoverSheet!$G$7</f>
        <v>v:25-03-c</v>
      </c>
      <c r="C250" t="str">
        <f>IF(CoverSheet!$C$29=3,"Q1",IF(CoverSheet!$C$29=6,"Q2",IF(CoverSheet!$C$29=9,"Q3",IF(AND(CoverSheet!$C$29=12,A250="AR"),"Q4","Q4A"))))</f>
        <v>Q4A</v>
      </c>
      <c r="D250" t="str">
        <f>CoverSheet!$C$15</f>
        <v/>
      </c>
      <c r="E250" t="s">
        <v>8087</v>
      </c>
      <c r="F250" t="s">
        <v>8553</v>
      </c>
      <c r="G250" t="s">
        <v>8554</v>
      </c>
      <c r="H250">
        <f>Passporting!M45</f>
        <v>0</v>
      </c>
      <c r="I250"/>
    </row>
    <row r="251" spans="1:9" s="374" customFormat="1" x14ac:dyDescent="0.35">
      <c r="A251" t="str">
        <f>IF(CoverSheet!$C$9="Annual Return","AR",IF(CoverSheet!$C$9="Interim Return","IR",IF(CoverSheet!$C$9="Audited Annual Return","AAR","")))</f>
        <v/>
      </c>
      <c r="B251" t="str">
        <f>CoverSheet!$G$7</f>
        <v>v:25-03-c</v>
      </c>
      <c r="C251" t="str">
        <f>IF(CoverSheet!$C$29=3,"Q1",IF(CoverSheet!$C$29=6,"Q2",IF(CoverSheet!$C$29=9,"Q3",IF(AND(CoverSheet!$C$29=12,A251="AR"),"Q4","Q4A"))))</f>
        <v>Q4A</v>
      </c>
      <c r="D251" t="str">
        <f>CoverSheet!$C$15</f>
        <v/>
      </c>
      <c r="E251" t="s">
        <v>8087</v>
      </c>
      <c r="F251" t="s">
        <v>8555</v>
      </c>
      <c r="G251" t="s">
        <v>8556</v>
      </c>
      <c r="H251">
        <f>Passporting!N16</f>
        <v>0</v>
      </c>
      <c r="I251"/>
    </row>
    <row r="252" spans="1:9" s="374" customFormat="1" x14ac:dyDescent="0.35">
      <c r="A252" t="str">
        <f>IF(CoverSheet!$C$9="Annual Return","AR",IF(CoverSheet!$C$9="Interim Return","IR",IF(CoverSheet!$C$9="Audited Annual Return","AAR","")))</f>
        <v/>
      </c>
      <c r="B252" t="str">
        <f>CoverSheet!$G$7</f>
        <v>v:25-03-c</v>
      </c>
      <c r="C252" t="str">
        <f>IF(CoverSheet!$C$29=3,"Q1",IF(CoverSheet!$C$29=6,"Q2",IF(CoverSheet!$C$29=9,"Q3",IF(AND(CoverSheet!$C$29=12,A252="AR"),"Q4","Q4A"))))</f>
        <v>Q4A</v>
      </c>
      <c r="D252" t="str">
        <f>CoverSheet!$C$15</f>
        <v/>
      </c>
      <c r="E252" t="s">
        <v>8087</v>
      </c>
      <c r="F252" t="s">
        <v>8557</v>
      </c>
      <c r="G252" t="s">
        <v>8558</v>
      </c>
      <c r="H252">
        <f>Passporting!N17</f>
        <v>0</v>
      </c>
      <c r="I252"/>
    </row>
    <row r="253" spans="1:9" s="374" customFormat="1" x14ac:dyDescent="0.35">
      <c r="A253" t="str">
        <f>IF(CoverSheet!$C$9="Annual Return","AR",IF(CoverSheet!$C$9="Interim Return","IR",IF(CoverSheet!$C$9="Audited Annual Return","AAR","")))</f>
        <v/>
      </c>
      <c r="B253" t="str">
        <f>CoverSheet!$G$7</f>
        <v>v:25-03-c</v>
      </c>
      <c r="C253" t="str">
        <f>IF(CoverSheet!$C$29=3,"Q1",IF(CoverSheet!$C$29=6,"Q2",IF(CoverSheet!$C$29=9,"Q3",IF(AND(CoverSheet!$C$29=12,A253="AR"),"Q4","Q4A"))))</f>
        <v>Q4A</v>
      </c>
      <c r="D253" t="str">
        <f>CoverSheet!$C$15</f>
        <v/>
      </c>
      <c r="E253" t="s">
        <v>8087</v>
      </c>
      <c r="F253" t="s">
        <v>8559</v>
      </c>
      <c r="G253" t="s">
        <v>8560</v>
      </c>
      <c r="H253">
        <f>Passporting!N18</f>
        <v>0</v>
      </c>
      <c r="I253"/>
    </row>
    <row r="254" spans="1:9" s="374" customFormat="1" x14ac:dyDescent="0.35">
      <c r="A254" t="str">
        <f>IF(CoverSheet!$C$9="Annual Return","AR",IF(CoverSheet!$C$9="Interim Return","IR",IF(CoverSheet!$C$9="Audited Annual Return","AAR","")))</f>
        <v/>
      </c>
      <c r="B254" t="str">
        <f>CoverSheet!$G$7</f>
        <v>v:25-03-c</v>
      </c>
      <c r="C254" t="str">
        <f>IF(CoverSheet!$C$29=3,"Q1",IF(CoverSheet!$C$29=6,"Q2",IF(CoverSheet!$C$29=9,"Q3",IF(AND(CoverSheet!$C$29=12,A254="AR"),"Q4","Q4A"))))</f>
        <v>Q4A</v>
      </c>
      <c r="D254" t="str">
        <f>CoverSheet!$C$15</f>
        <v/>
      </c>
      <c r="E254" t="s">
        <v>8087</v>
      </c>
      <c r="F254" t="s">
        <v>8561</v>
      </c>
      <c r="G254" t="s">
        <v>8562</v>
      </c>
      <c r="H254">
        <f>Passporting!N19</f>
        <v>0</v>
      </c>
      <c r="I254"/>
    </row>
    <row r="255" spans="1:9" s="374" customFormat="1" x14ac:dyDescent="0.35">
      <c r="A255" t="str">
        <f>IF(CoverSheet!$C$9="Annual Return","AR",IF(CoverSheet!$C$9="Interim Return","IR",IF(CoverSheet!$C$9="Audited Annual Return","AAR","")))</f>
        <v/>
      </c>
      <c r="B255" t="str">
        <f>CoverSheet!$G$7</f>
        <v>v:25-03-c</v>
      </c>
      <c r="C255" t="str">
        <f>IF(CoverSheet!$C$29=3,"Q1",IF(CoverSheet!$C$29=6,"Q2",IF(CoverSheet!$C$29=9,"Q3",IF(AND(CoverSheet!$C$29=12,A255="AR"),"Q4","Q4A"))))</f>
        <v>Q4A</v>
      </c>
      <c r="D255" t="str">
        <f>CoverSheet!$C$15</f>
        <v/>
      </c>
      <c r="E255" t="s">
        <v>8087</v>
      </c>
      <c r="F255" t="s">
        <v>8563</v>
      </c>
      <c r="G255" t="s">
        <v>8564</v>
      </c>
      <c r="H255">
        <f>Passporting!N20</f>
        <v>0</v>
      </c>
      <c r="I255"/>
    </row>
    <row r="256" spans="1:9" s="374" customFormat="1" x14ac:dyDescent="0.35">
      <c r="A256" t="str">
        <f>IF(CoverSheet!$C$9="Annual Return","AR",IF(CoverSheet!$C$9="Interim Return","IR",IF(CoverSheet!$C$9="Audited Annual Return","AAR","")))</f>
        <v/>
      </c>
      <c r="B256" t="str">
        <f>CoverSheet!$G$7</f>
        <v>v:25-03-c</v>
      </c>
      <c r="C256" t="str">
        <f>IF(CoverSheet!$C$29=3,"Q1",IF(CoverSheet!$C$29=6,"Q2",IF(CoverSheet!$C$29=9,"Q3",IF(AND(CoverSheet!$C$29=12,A256="AR"),"Q4","Q4A"))))</f>
        <v>Q4A</v>
      </c>
      <c r="D256" t="str">
        <f>CoverSheet!$C$15</f>
        <v/>
      </c>
      <c r="E256" t="s">
        <v>8087</v>
      </c>
      <c r="F256" t="s">
        <v>8565</v>
      </c>
      <c r="G256" t="s">
        <v>8566</v>
      </c>
      <c r="H256">
        <f>Passporting!N21</f>
        <v>0</v>
      </c>
      <c r="I256"/>
    </row>
    <row r="257" spans="1:9" s="374" customFormat="1" x14ac:dyDescent="0.35">
      <c r="A257" t="str">
        <f>IF(CoverSheet!$C$9="Annual Return","AR",IF(CoverSheet!$C$9="Interim Return","IR",IF(CoverSheet!$C$9="Audited Annual Return","AAR","")))</f>
        <v/>
      </c>
      <c r="B257" t="str">
        <f>CoverSheet!$G$7</f>
        <v>v:25-03-c</v>
      </c>
      <c r="C257" t="str">
        <f>IF(CoverSheet!$C$29=3,"Q1",IF(CoverSheet!$C$29=6,"Q2",IF(CoverSheet!$C$29=9,"Q3",IF(AND(CoverSheet!$C$29=12,A257="AR"),"Q4","Q4A"))))</f>
        <v>Q4A</v>
      </c>
      <c r="D257" t="str">
        <f>CoverSheet!$C$15</f>
        <v/>
      </c>
      <c r="E257" t="s">
        <v>8087</v>
      </c>
      <c r="F257" t="s">
        <v>8567</v>
      </c>
      <c r="G257" t="s">
        <v>8568</v>
      </c>
      <c r="H257">
        <f>Passporting!N22</f>
        <v>0</v>
      </c>
      <c r="I257"/>
    </row>
    <row r="258" spans="1:9" s="374" customFormat="1" x14ac:dyDescent="0.35">
      <c r="A258" t="str">
        <f>IF(CoverSheet!$C$9="Annual Return","AR",IF(CoverSheet!$C$9="Interim Return","IR",IF(CoverSheet!$C$9="Audited Annual Return","AAR","")))</f>
        <v/>
      </c>
      <c r="B258" t="str">
        <f>CoverSheet!$G$7</f>
        <v>v:25-03-c</v>
      </c>
      <c r="C258" t="str">
        <f>IF(CoverSheet!$C$29=3,"Q1",IF(CoverSheet!$C$29=6,"Q2",IF(CoverSheet!$C$29=9,"Q3",IF(AND(CoverSheet!$C$29=12,A258="AR"),"Q4","Q4A"))))</f>
        <v>Q4A</v>
      </c>
      <c r="D258" t="str">
        <f>CoverSheet!$C$15</f>
        <v/>
      </c>
      <c r="E258" t="s">
        <v>8087</v>
      </c>
      <c r="F258" t="s">
        <v>8569</v>
      </c>
      <c r="G258" t="s">
        <v>8570</v>
      </c>
      <c r="H258">
        <f>Passporting!N23</f>
        <v>0</v>
      </c>
      <c r="I258"/>
    </row>
    <row r="259" spans="1:9" s="374" customFormat="1" x14ac:dyDescent="0.35">
      <c r="A259" t="str">
        <f>IF(CoverSheet!$C$9="Annual Return","AR",IF(CoverSheet!$C$9="Interim Return","IR",IF(CoverSheet!$C$9="Audited Annual Return","AAR","")))</f>
        <v/>
      </c>
      <c r="B259" t="str">
        <f>CoverSheet!$G$7</f>
        <v>v:25-03-c</v>
      </c>
      <c r="C259" t="str">
        <f>IF(CoverSheet!$C$29=3,"Q1",IF(CoverSheet!$C$29=6,"Q2",IF(CoverSheet!$C$29=9,"Q3",IF(AND(CoverSheet!$C$29=12,A259="AR"),"Q4","Q4A"))))</f>
        <v>Q4A</v>
      </c>
      <c r="D259" t="str">
        <f>CoverSheet!$C$15</f>
        <v/>
      </c>
      <c r="E259" t="s">
        <v>8087</v>
      </c>
      <c r="F259" t="s">
        <v>8571</v>
      </c>
      <c r="G259" t="s">
        <v>8572</v>
      </c>
      <c r="H259">
        <f>Passporting!N24</f>
        <v>0</v>
      </c>
      <c r="I259"/>
    </row>
    <row r="260" spans="1:9" s="374" customFormat="1" x14ac:dyDescent="0.35">
      <c r="A260" t="str">
        <f>IF(CoverSheet!$C$9="Annual Return","AR",IF(CoverSheet!$C$9="Interim Return","IR",IF(CoverSheet!$C$9="Audited Annual Return","AAR","")))</f>
        <v/>
      </c>
      <c r="B260" t="str">
        <f>CoverSheet!$G$7</f>
        <v>v:25-03-c</v>
      </c>
      <c r="C260" t="str">
        <f>IF(CoverSheet!$C$29=3,"Q1",IF(CoverSheet!$C$29=6,"Q2",IF(CoverSheet!$C$29=9,"Q3",IF(AND(CoverSheet!$C$29=12,A260="AR"),"Q4","Q4A"))))</f>
        <v>Q4A</v>
      </c>
      <c r="D260" t="str">
        <f>CoverSheet!$C$15</f>
        <v/>
      </c>
      <c r="E260" t="s">
        <v>8087</v>
      </c>
      <c r="F260" t="s">
        <v>8573</v>
      </c>
      <c r="G260" t="s">
        <v>8574</v>
      </c>
      <c r="H260">
        <f>Passporting!N25</f>
        <v>0</v>
      </c>
      <c r="I260"/>
    </row>
    <row r="261" spans="1:9" s="374" customFormat="1" x14ac:dyDescent="0.35">
      <c r="A261" t="str">
        <f>IF(CoverSheet!$C$9="Annual Return","AR",IF(CoverSheet!$C$9="Interim Return","IR",IF(CoverSheet!$C$9="Audited Annual Return","AAR","")))</f>
        <v/>
      </c>
      <c r="B261" t="str">
        <f>CoverSheet!$G$7</f>
        <v>v:25-03-c</v>
      </c>
      <c r="C261" t="str">
        <f>IF(CoverSheet!$C$29=3,"Q1",IF(CoverSheet!$C$29=6,"Q2",IF(CoverSheet!$C$29=9,"Q3",IF(AND(CoverSheet!$C$29=12,A261="AR"),"Q4","Q4A"))))</f>
        <v>Q4A</v>
      </c>
      <c r="D261" t="str">
        <f>CoverSheet!$C$15</f>
        <v/>
      </c>
      <c r="E261" t="s">
        <v>8087</v>
      </c>
      <c r="F261" t="s">
        <v>8575</v>
      </c>
      <c r="G261" t="s">
        <v>8576</v>
      </c>
      <c r="H261">
        <f>Passporting!N26</f>
        <v>0</v>
      </c>
      <c r="I261"/>
    </row>
    <row r="262" spans="1:9" s="374" customFormat="1" x14ac:dyDescent="0.35">
      <c r="A262" t="str">
        <f>IF(CoverSheet!$C$9="Annual Return","AR",IF(CoverSheet!$C$9="Interim Return","IR",IF(CoverSheet!$C$9="Audited Annual Return","AAR","")))</f>
        <v/>
      </c>
      <c r="B262" t="str">
        <f>CoverSheet!$G$7</f>
        <v>v:25-03-c</v>
      </c>
      <c r="C262" t="str">
        <f>IF(CoverSheet!$C$29=3,"Q1",IF(CoverSheet!$C$29=6,"Q2",IF(CoverSheet!$C$29=9,"Q3",IF(AND(CoverSheet!$C$29=12,A262="AR"),"Q4","Q4A"))))</f>
        <v>Q4A</v>
      </c>
      <c r="D262" t="str">
        <f>CoverSheet!$C$15</f>
        <v/>
      </c>
      <c r="E262" t="s">
        <v>8087</v>
      </c>
      <c r="F262" t="s">
        <v>8577</v>
      </c>
      <c r="G262" t="s">
        <v>8578</v>
      </c>
      <c r="H262">
        <f>Passporting!N27</f>
        <v>0</v>
      </c>
      <c r="I262"/>
    </row>
    <row r="263" spans="1:9" s="374" customFormat="1" x14ac:dyDescent="0.35">
      <c r="A263" t="str">
        <f>IF(CoverSheet!$C$9="Annual Return","AR",IF(CoverSheet!$C$9="Interim Return","IR",IF(CoverSheet!$C$9="Audited Annual Return","AAR","")))</f>
        <v/>
      </c>
      <c r="B263" t="str">
        <f>CoverSheet!$G$7</f>
        <v>v:25-03-c</v>
      </c>
      <c r="C263" t="str">
        <f>IF(CoverSheet!$C$29=3,"Q1",IF(CoverSheet!$C$29=6,"Q2",IF(CoverSheet!$C$29=9,"Q3",IF(AND(CoverSheet!$C$29=12,A263="AR"),"Q4","Q4A"))))</f>
        <v>Q4A</v>
      </c>
      <c r="D263" t="str">
        <f>CoverSheet!$C$15</f>
        <v/>
      </c>
      <c r="E263" t="s">
        <v>8087</v>
      </c>
      <c r="F263" t="s">
        <v>8579</v>
      </c>
      <c r="G263" t="s">
        <v>8580</v>
      </c>
      <c r="H263">
        <f>Passporting!N28</f>
        <v>0</v>
      </c>
      <c r="I263"/>
    </row>
    <row r="264" spans="1:9" s="374" customFormat="1" x14ac:dyDescent="0.35">
      <c r="A264" t="str">
        <f>IF(CoverSheet!$C$9="Annual Return","AR",IF(CoverSheet!$C$9="Interim Return","IR",IF(CoverSheet!$C$9="Audited Annual Return","AAR","")))</f>
        <v/>
      </c>
      <c r="B264" t="str">
        <f>CoverSheet!$G$7</f>
        <v>v:25-03-c</v>
      </c>
      <c r="C264" t="str">
        <f>IF(CoverSheet!$C$29=3,"Q1",IF(CoverSheet!$C$29=6,"Q2",IF(CoverSheet!$C$29=9,"Q3",IF(AND(CoverSheet!$C$29=12,A264="AR"),"Q4","Q4A"))))</f>
        <v>Q4A</v>
      </c>
      <c r="D264" t="str">
        <f>CoverSheet!$C$15</f>
        <v/>
      </c>
      <c r="E264" t="s">
        <v>8087</v>
      </c>
      <c r="F264" t="s">
        <v>8581</v>
      </c>
      <c r="G264" t="s">
        <v>8582</v>
      </c>
      <c r="H264">
        <f>Passporting!N29</f>
        <v>0</v>
      </c>
      <c r="I264"/>
    </row>
    <row r="265" spans="1:9" s="374" customFormat="1" x14ac:dyDescent="0.35">
      <c r="A265" t="str">
        <f>IF(CoverSheet!$C$9="Annual Return","AR",IF(CoverSheet!$C$9="Interim Return","IR",IF(CoverSheet!$C$9="Audited Annual Return","AAR","")))</f>
        <v/>
      </c>
      <c r="B265" t="str">
        <f>CoverSheet!$G$7</f>
        <v>v:25-03-c</v>
      </c>
      <c r="C265" t="str">
        <f>IF(CoverSheet!$C$29=3,"Q1",IF(CoverSheet!$C$29=6,"Q2",IF(CoverSheet!$C$29=9,"Q3",IF(AND(CoverSheet!$C$29=12,A265="AR"),"Q4","Q4A"))))</f>
        <v>Q4A</v>
      </c>
      <c r="D265" t="str">
        <f>CoverSheet!$C$15</f>
        <v/>
      </c>
      <c r="E265" t="s">
        <v>8087</v>
      </c>
      <c r="F265" t="s">
        <v>8583</v>
      </c>
      <c r="G265" t="s">
        <v>8584</v>
      </c>
      <c r="H265">
        <f>Passporting!N30</f>
        <v>0</v>
      </c>
      <c r="I265"/>
    </row>
    <row r="266" spans="1:9" s="374" customFormat="1" x14ac:dyDescent="0.35">
      <c r="A266" t="str">
        <f>IF(CoverSheet!$C$9="Annual Return","AR",IF(CoverSheet!$C$9="Interim Return","IR",IF(CoverSheet!$C$9="Audited Annual Return","AAR","")))</f>
        <v/>
      </c>
      <c r="B266" t="str">
        <f>CoverSheet!$G$7</f>
        <v>v:25-03-c</v>
      </c>
      <c r="C266" t="str">
        <f>IF(CoverSheet!$C$29=3,"Q1",IF(CoverSheet!$C$29=6,"Q2",IF(CoverSheet!$C$29=9,"Q3",IF(AND(CoverSheet!$C$29=12,A266="AR"),"Q4","Q4A"))))</f>
        <v>Q4A</v>
      </c>
      <c r="D266" t="str">
        <f>CoverSheet!$C$15</f>
        <v/>
      </c>
      <c r="E266" t="s">
        <v>8087</v>
      </c>
      <c r="F266" t="s">
        <v>8585</v>
      </c>
      <c r="G266" t="s">
        <v>8586</v>
      </c>
      <c r="H266">
        <f>Passporting!N31</f>
        <v>0</v>
      </c>
      <c r="I266"/>
    </row>
    <row r="267" spans="1:9" s="374" customFormat="1" x14ac:dyDescent="0.35">
      <c r="A267" t="str">
        <f>IF(CoverSheet!$C$9="Annual Return","AR",IF(CoverSheet!$C$9="Interim Return","IR",IF(CoverSheet!$C$9="Audited Annual Return","AAR","")))</f>
        <v/>
      </c>
      <c r="B267" t="str">
        <f>CoverSheet!$G$7</f>
        <v>v:25-03-c</v>
      </c>
      <c r="C267" t="str">
        <f>IF(CoverSheet!$C$29=3,"Q1",IF(CoverSheet!$C$29=6,"Q2",IF(CoverSheet!$C$29=9,"Q3",IF(AND(CoverSheet!$C$29=12,A267="AR"),"Q4","Q4A"))))</f>
        <v>Q4A</v>
      </c>
      <c r="D267" t="str">
        <f>CoverSheet!$C$15</f>
        <v/>
      </c>
      <c r="E267" t="s">
        <v>8087</v>
      </c>
      <c r="F267" t="s">
        <v>8587</v>
      </c>
      <c r="G267" t="s">
        <v>8588</v>
      </c>
      <c r="H267">
        <f>Passporting!N32</f>
        <v>0</v>
      </c>
      <c r="I267"/>
    </row>
    <row r="268" spans="1:9" s="374" customFormat="1" x14ac:dyDescent="0.35">
      <c r="A268" t="str">
        <f>IF(CoverSheet!$C$9="Annual Return","AR",IF(CoverSheet!$C$9="Interim Return","IR",IF(CoverSheet!$C$9="Audited Annual Return","AAR","")))</f>
        <v/>
      </c>
      <c r="B268" t="str">
        <f>CoverSheet!$G$7</f>
        <v>v:25-03-c</v>
      </c>
      <c r="C268" t="str">
        <f>IF(CoverSheet!$C$29=3,"Q1",IF(CoverSheet!$C$29=6,"Q2",IF(CoverSheet!$C$29=9,"Q3",IF(AND(CoverSheet!$C$29=12,A268="AR"),"Q4","Q4A"))))</f>
        <v>Q4A</v>
      </c>
      <c r="D268" t="str">
        <f>CoverSheet!$C$15</f>
        <v/>
      </c>
      <c r="E268" t="s">
        <v>8087</v>
      </c>
      <c r="F268" t="s">
        <v>8589</v>
      </c>
      <c r="G268" t="s">
        <v>8590</v>
      </c>
      <c r="H268">
        <f>Passporting!N33</f>
        <v>0</v>
      </c>
      <c r="I268"/>
    </row>
    <row r="269" spans="1:9" s="374" customFormat="1" x14ac:dyDescent="0.35">
      <c r="A269" t="str">
        <f>IF(CoverSheet!$C$9="Annual Return","AR",IF(CoverSheet!$C$9="Interim Return","IR",IF(CoverSheet!$C$9="Audited Annual Return","AAR","")))</f>
        <v/>
      </c>
      <c r="B269" t="str">
        <f>CoverSheet!$G$7</f>
        <v>v:25-03-c</v>
      </c>
      <c r="C269" t="str">
        <f>IF(CoverSheet!$C$29=3,"Q1",IF(CoverSheet!$C$29=6,"Q2",IF(CoverSheet!$C$29=9,"Q3",IF(AND(CoverSheet!$C$29=12,A269="AR"),"Q4","Q4A"))))</f>
        <v>Q4A</v>
      </c>
      <c r="D269" t="str">
        <f>CoverSheet!$C$15</f>
        <v/>
      </c>
      <c r="E269" t="s">
        <v>8087</v>
      </c>
      <c r="F269" t="s">
        <v>8591</v>
      </c>
      <c r="G269" t="s">
        <v>8592</v>
      </c>
      <c r="H269">
        <f>Passporting!N34</f>
        <v>0</v>
      </c>
      <c r="I269"/>
    </row>
    <row r="270" spans="1:9" s="374" customFormat="1" x14ac:dyDescent="0.35">
      <c r="A270" t="str">
        <f>IF(CoverSheet!$C$9="Annual Return","AR",IF(CoverSheet!$C$9="Interim Return","IR",IF(CoverSheet!$C$9="Audited Annual Return","AAR","")))</f>
        <v/>
      </c>
      <c r="B270" t="str">
        <f>CoverSheet!$G$7</f>
        <v>v:25-03-c</v>
      </c>
      <c r="C270" t="str">
        <f>IF(CoverSheet!$C$29=3,"Q1",IF(CoverSheet!$C$29=6,"Q2",IF(CoverSheet!$C$29=9,"Q3",IF(AND(CoverSheet!$C$29=12,A270="AR"),"Q4","Q4A"))))</f>
        <v>Q4A</v>
      </c>
      <c r="D270" t="str">
        <f>CoverSheet!$C$15</f>
        <v/>
      </c>
      <c r="E270" t="s">
        <v>8087</v>
      </c>
      <c r="F270" t="s">
        <v>8593</v>
      </c>
      <c r="G270" t="s">
        <v>8594</v>
      </c>
      <c r="H270">
        <f>Passporting!N35</f>
        <v>0</v>
      </c>
      <c r="I270"/>
    </row>
    <row r="271" spans="1:9" s="374" customFormat="1" x14ac:dyDescent="0.35">
      <c r="A271" t="str">
        <f>IF(CoverSheet!$C$9="Annual Return","AR",IF(CoverSheet!$C$9="Interim Return","IR",IF(CoverSheet!$C$9="Audited Annual Return","AAR","")))</f>
        <v/>
      </c>
      <c r="B271" t="str">
        <f>CoverSheet!$G$7</f>
        <v>v:25-03-c</v>
      </c>
      <c r="C271" t="str">
        <f>IF(CoverSheet!$C$29=3,"Q1",IF(CoverSheet!$C$29=6,"Q2",IF(CoverSheet!$C$29=9,"Q3",IF(AND(CoverSheet!$C$29=12,A271="AR"),"Q4","Q4A"))))</f>
        <v>Q4A</v>
      </c>
      <c r="D271" t="str">
        <f>CoverSheet!$C$15</f>
        <v/>
      </c>
      <c r="E271" t="s">
        <v>8087</v>
      </c>
      <c r="F271" t="s">
        <v>8595</v>
      </c>
      <c r="G271" t="s">
        <v>8596</v>
      </c>
      <c r="H271">
        <f>Passporting!N36</f>
        <v>0</v>
      </c>
      <c r="I271"/>
    </row>
    <row r="272" spans="1:9" s="374" customFormat="1" x14ac:dyDescent="0.35">
      <c r="A272" t="str">
        <f>IF(CoverSheet!$C$9="Annual Return","AR",IF(CoverSheet!$C$9="Interim Return","IR",IF(CoverSheet!$C$9="Audited Annual Return","AAR","")))</f>
        <v/>
      </c>
      <c r="B272" t="str">
        <f>CoverSheet!$G$7</f>
        <v>v:25-03-c</v>
      </c>
      <c r="C272" t="str">
        <f>IF(CoverSheet!$C$29=3,"Q1",IF(CoverSheet!$C$29=6,"Q2",IF(CoverSheet!$C$29=9,"Q3",IF(AND(CoverSheet!$C$29=12,A272="AR"),"Q4","Q4A"))))</f>
        <v>Q4A</v>
      </c>
      <c r="D272" t="str">
        <f>CoverSheet!$C$15</f>
        <v/>
      </c>
      <c r="E272" t="s">
        <v>8087</v>
      </c>
      <c r="F272" t="s">
        <v>8597</v>
      </c>
      <c r="G272" t="s">
        <v>8598</v>
      </c>
      <c r="H272">
        <f>Passporting!N37</f>
        <v>0</v>
      </c>
      <c r="I272"/>
    </row>
    <row r="273" spans="1:9" s="374" customFormat="1" x14ac:dyDescent="0.35">
      <c r="A273" t="str">
        <f>IF(CoverSheet!$C$9="Annual Return","AR",IF(CoverSheet!$C$9="Interim Return","IR",IF(CoverSheet!$C$9="Audited Annual Return","AAR","")))</f>
        <v/>
      </c>
      <c r="B273" t="str">
        <f>CoverSheet!$G$7</f>
        <v>v:25-03-c</v>
      </c>
      <c r="C273" t="str">
        <f>IF(CoverSheet!$C$29=3,"Q1",IF(CoverSheet!$C$29=6,"Q2",IF(CoverSheet!$C$29=9,"Q3",IF(AND(CoverSheet!$C$29=12,A273="AR"),"Q4","Q4A"))))</f>
        <v>Q4A</v>
      </c>
      <c r="D273" t="str">
        <f>CoverSheet!$C$15</f>
        <v/>
      </c>
      <c r="E273" t="s">
        <v>8087</v>
      </c>
      <c r="F273" t="s">
        <v>8599</v>
      </c>
      <c r="G273" t="s">
        <v>8600</v>
      </c>
      <c r="H273">
        <f>Passporting!N38</f>
        <v>0</v>
      </c>
      <c r="I273"/>
    </row>
    <row r="274" spans="1:9" s="374" customFormat="1" x14ac:dyDescent="0.35">
      <c r="A274" t="str">
        <f>IF(CoverSheet!$C$9="Annual Return","AR",IF(CoverSheet!$C$9="Interim Return","IR",IF(CoverSheet!$C$9="Audited Annual Return","AAR","")))</f>
        <v/>
      </c>
      <c r="B274" t="str">
        <f>CoverSheet!$G$7</f>
        <v>v:25-03-c</v>
      </c>
      <c r="C274" t="str">
        <f>IF(CoverSheet!$C$29=3,"Q1",IF(CoverSheet!$C$29=6,"Q2",IF(CoverSheet!$C$29=9,"Q3",IF(AND(CoverSheet!$C$29=12,A274="AR"),"Q4","Q4A"))))</f>
        <v>Q4A</v>
      </c>
      <c r="D274" t="str">
        <f>CoverSheet!$C$15</f>
        <v/>
      </c>
      <c r="E274" t="s">
        <v>8087</v>
      </c>
      <c r="F274" t="s">
        <v>8601</v>
      </c>
      <c r="G274" t="s">
        <v>8602</v>
      </c>
      <c r="H274">
        <f>Passporting!N39</f>
        <v>0</v>
      </c>
      <c r="I274"/>
    </row>
    <row r="275" spans="1:9" s="374" customFormat="1" x14ac:dyDescent="0.35">
      <c r="A275" t="str">
        <f>IF(CoverSheet!$C$9="Annual Return","AR",IF(CoverSheet!$C$9="Interim Return","IR",IF(CoverSheet!$C$9="Audited Annual Return","AAR","")))</f>
        <v/>
      </c>
      <c r="B275" t="str">
        <f>CoverSheet!$G$7</f>
        <v>v:25-03-c</v>
      </c>
      <c r="C275" t="str">
        <f>IF(CoverSheet!$C$29=3,"Q1",IF(CoverSheet!$C$29=6,"Q2",IF(CoverSheet!$C$29=9,"Q3",IF(AND(CoverSheet!$C$29=12,A275="AR"),"Q4","Q4A"))))</f>
        <v>Q4A</v>
      </c>
      <c r="D275" t="str">
        <f>CoverSheet!$C$15</f>
        <v/>
      </c>
      <c r="E275" t="s">
        <v>8087</v>
      </c>
      <c r="F275" t="s">
        <v>8603</v>
      </c>
      <c r="G275" t="s">
        <v>8604</v>
      </c>
      <c r="H275">
        <f>Passporting!N40</f>
        <v>0</v>
      </c>
      <c r="I275"/>
    </row>
    <row r="276" spans="1:9" s="374" customFormat="1" x14ac:dyDescent="0.35">
      <c r="A276" t="str">
        <f>IF(CoverSheet!$C$9="Annual Return","AR",IF(CoverSheet!$C$9="Interim Return","IR",IF(CoverSheet!$C$9="Audited Annual Return","AAR","")))</f>
        <v/>
      </c>
      <c r="B276" t="str">
        <f>CoverSheet!$G$7</f>
        <v>v:25-03-c</v>
      </c>
      <c r="C276" t="str">
        <f>IF(CoverSheet!$C$29=3,"Q1",IF(CoverSheet!$C$29=6,"Q2",IF(CoverSheet!$C$29=9,"Q3",IF(AND(CoverSheet!$C$29=12,A276="AR"),"Q4","Q4A"))))</f>
        <v>Q4A</v>
      </c>
      <c r="D276" t="str">
        <f>CoverSheet!$C$15</f>
        <v/>
      </c>
      <c r="E276" t="s">
        <v>8087</v>
      </c>
      <c r="F276" t="s">
        <v>8605</v>
      </c>
      <c r="G276" t="s">
        <v>8606</v>
      </c>
      <c r="H276">
        <f>Passporting!N41</f>
        <v>0</v>
      </c>
      <c r="I276"/>
    </row>
    <row r="277" spans="1:9" s="374" customFormat="1" x14ac:dyDescent="0.35">
      <c r="A277" t="str">
        <f>IF(CoverSheet!$C$9="Annual Return","AR",IF(CoverSheet!$C$9="Interim Return","IR",IF(CoverSheet!$C$9="Audited Annual Return","AAR","")))</f>
        <v/>
      </c>
      <c r="B277" t="str">
        <f>CoverSheet!$G$7</f>
        <v>v:25-03-c</v>
      </c>
      <c r="C277" t="str">
        <f>IF(CoverSheet!$C$29=3,"Q1",IF(CoverSheet!$C$29=6,"Q2",IF(CoverSheet!$C$29=9,"Q3",IF(AND(CoverSheet!$C$29=12,A277="AR"),"Q4","Q4A"))))</f>
        <v>Q4A</v>
      </c>
      <c r="D277" t="str">
        <f>CoverSheet!$C$15</f>
        <v/>
      </c>
      <c r="E277" t="s">
        <v>8087</v>
      </c>
      <c r="F277" t="s">
        <v>8607</v>
      </c>
      <c r="G277" t="s">
        <v>8608</v>
      </c>
      <c r="H277">
        <f>Passporting!N42</f>
        <v>0</v>
      </c>
      <c r="I277"/>
    </row>
    <row r="278" spans="1:9" s="374" customFormat="1" x14ac:dyDescent="0.35">
      <c r="A278" t="str">
        <f>IF(CoverSheet!$C$9="Annual Return","AR",IF(CoverSheet!$C$9="Interim Return","IR",IF(CoverSheet!$C$9="Audited Annual Return","AAR","")))</f>
        <v/>
      </c>
      <c r="B278" t="str">
        <f>CoverSheet!$G$7</f>
        <v>v:25-03-c</v>
      </c>
      <c r="C278" t="str">
        <f>IF(CoverSheet!$C$29=3,"Q1",IF(CoverSheet!$C$29=6,"Q2",IF(CoverSheet!$C$29=9,"Q3",IF(AND(CoverSheet!$C$29=12,A278="AR"),"Q4","Q4A"))))</f>
        <v>Q4A</v>
      </c>
      <c r="D278" t="str">
        <f>CoverSheet!$C$15</f>
        <v/>
      </c>
      <c r="E278" t="s">
        <v>8087</v>
      </c>
      <c r="F278" t="s">
        <v>8609</v>
      </c>
      <c r="G278" t="s">
        <v>8610</v>
      </c>
      <c r="H278">
        <f>Passporting!N43</f>
        <v>0</v>
      </c>
      <c r="I278"/>
    </row>
    <row r="279" spans="1:9" s="374" customFormat="1" x14ac:dyDescent="0.35">
      <c r="A279" t="str">
        <f>IF(CoverSheet!$C$9="Annual Return","AR",IF(CoverSheet!$C$9="Interim Return","IR",IF(CoverSheet!$C$9="Audited Annual Return","AAR","")))</f>
        <v/>
      </c>
      <c r="B279" t="str">
        <f>CoverSheet!$G$7</f>
        <v>v:25-03-c</v>
      </c>
      <c r="C279" t="str">
        <f>IF(CoverSheet!$C$29=3,"Q1",IF(CoverSheet!$C$29=6,"Q2",IF(CoverSheet!$C$29=9,"Q3",IF(AND(CoverSheet!$C$29=12,A279="AR"),"Q4","Q4A"))))</f>
        <v>Q4A</v>
      </c>
      <c r="D279" t="str">
        <f>CoverSheet!$C$15</f>
        <v/>
      </c>
      <c r="E279" t="s">
        <v>8087</v>
      </c>
      <c r="F279" t="s">
        <v>8611</v>
      </c>
      <c r="G279" t="s">
        <v>8612</v>
      </c>
      <c r="H279">
        <f>Passporting!N44</f>
        <v>0</v>
      </c>
      <c r="I279"/>
    </row>
    <row r="280" spans="1:9" s="374" customFormat="1" x14ac:dyDescent="0.35">
      <c r="A280" t="str">
        <f>IF(CoverSheet!$C$9="Annual Return","AR",IF(CoverSheet!$C$9="Interim Return","IR",IF(CoverSheet!$C$9="Audited Annual Return","AAR","")))</f>
        <v/>
      </c>
      <c r="B280" t="str">
        <f>CoverSheet!$G$7</f>
        <v>v:25-03-c</v>
      </c>
      <c r="C280" t="str">
        <f>IF(CoverSheet!$C$29=3,"Q1",IF(CoverSheet!$C$29=6,"Q2",IF(CoverSheet!$C$29=9,"Q3",IF(AND(CoverSheet!$C$29=12,A280="AR"),"Q4","Q4A"))))</f>
        <v>Q4A</v>
      </c>
      <c r="D280" t="str">
        <f>CoverSheet!$C$15</f>
        <v/>
      </c>
      <c r="E280" t="s">
        <v>8087</v>
      </c>
      <c r="F280" t="s">
        <v>8613</v>
      </c>
      <c r="G280" t="s">
        <v>8614</v>
      </c>
      <c r="H280">
        <f>Passporting!N46</f>
        <v>0</v>
      </c>
      <c r="I280"/>
    </row>
    <row r="281" spans="1:9" s="382" customFormat="1" x14ac:dyDescent="0.35">
      <c r="A281" t="str">
        <f>IF(CoverSheet!$C$9="Annual Return","AR",IF(CoverSheet!$C$9="Interim Return","IR",IF(CoverSheet!$C$9="Audited Annual Return","AAR","")))</f>
        <v/>
      </c>
      <c r="B281" t="str">
        <f>CoverSheet!$G$7</f>
        <v>v:25-03-c</v>
      </c>
      <c r="C281" t="str">
        <f>IF(CoverSheet!$C$29=3,"Q1",IF(CoverSheet!$C$29=6,"Q2",IF(CoverSheet!$C$29=9,"Q3",IF(AND(CoverSheet!$C$29=12,A281="AR"),"Q4","Q4A"))))</f>
        <v>Q4A</v>
      </c>
      <c r="D281" t="str">
        <f>CoverSheet!$C$15</f>
        <v/>
      </c>
      <c r="E281" t="s">
        <v>8087</v>
      </c>
      <c r="F281" t="s">
        <v>8615</v>
      </c>
      <c r="G281" t="s">
        <v>8616</v>
      </c>
      <c r="H281">
        <f>Passporting!N45</f>
        <v>0</v>
      </c>
      <c r="I281"/>
    </row>
    <row r="282" spans="1:9" x14ac:dyDescent="0.35">
      <c r="A282" t="str">
        <f>IF(CoverSheet!$C$9="Annual Return","AR",IF(CoverSheet!$C$9="Interim Return","IR",IF(CoverSheet!$C$9="Audited Annual Return","AAR","")))</f>
        <v/>
      </c>
      <c r="B282" t="str">
        <f>CoverSheet!$G$7</f>
        <v>v:25-03-c</v>
      </c>
      <c r="C282" t="str">
        <f>IF(CoverSheet!$C$29=3,"Q1",IF(CoverSheet!$C$29=6,"Q2",IF(CoverSheet!$C$29=9,"Q3",IF(AND(CoverSheet!$C$29=12,A282="AR"),"Q4","Q4A"))))</f>
        <v>Q4A</v>
      </c>
      <c r="D282" t="str">
        <f>CoverSheet!$C$15</f>
        <v/>
      </c>
      <c r="E282" t="s">
        <v>8087</v>
      </c>
      <c r="F282" t="s">
        <v>8617</v>
      </c>
      <c r="G282" t="s">
        <v>8618</v>
      </c>
      <c r="H282">
        <f>Passporting!O16</f>
        <v>0</v>
      </c>
    </row>
    <row r="283" spans="1:9" x14ac:dyDescent="0.35">
      <c r="A283" t="str">
        <f>IF(CoverSheet!$C$9="Annual Return","AR",IF(CoverSheet!$C$9="Interim Return","IR",IF(CoverSheet!$C$9="Audited Annual Return","AAR","")))</f>
        <v/>
      </c>
      <c r="B283" t="str">
        <f>CoverSheet!$G$7</f>
        <v>v:25-03-c</v>
      </c>
      <c r="C283" t="str">
        <f>IF(CoverSheet!$C$29=3,"Q1",IF(CoverSheet!$C$29=6,"Q2",IF(CoverSheet!$C$29=9,"Q3",IF(AND(CoverSheet!$C$29=12,A283="AR"),"Q4","Q4A"))))</f>
        <v>Q4A</v>
      </c>
      <c r="D283" t="str">
        <f>CoverSheet!$C$15</f>
        <v/>
      </c>
      <c r="E283" t="s">
        <v>8087</v>
      </c>
      <c r="F283" t="s">
        <v>8619</v>
      </c>
      <c r="G283" t="s">
        <v>8620</v>
      </c>
      <c r="H283">
        <f>Passporting!O17</f>
        <v>0</v>
      </c>
    </row>
    <row r="284" spans="1:9" x14ac:dyDescent="0.35">
      <c r="A284" t="str">
        <f>IF(CoverSheet!$C$9="Annual Return","AR",IF(CoverSheet!$C$9="Interim Return","IR",IF(CoverSheet!$C$9="Audited Annual Return","AAR","")))</f>
        <v/>
      </c>
      <c r="B284" t="str">
        <f>CoverSheet!$G$7</f>
        <v>v:25-03-c</v>
      </c>
      <c r="C284" t="str">
        <f>IF(CoverSheet!$C$29=3,"Q1",IF(CoverSheet!$C$29=6,"Q2",IF(CoverSheet!$C$29=9,"Q3",IF(AND(CoverSheet!$C$29=12,A284="AR"),"Q4","Q4A"))))</f>
        <v>Q4A</v>
      </c>
      <c r="D284" t="str">
        <f>CoverSheet!$C$15</f>
        <v/>
      </c>
      <c r="E284" t="s">
        <v>8087</v>
      </c>
      <c r="F284" t="s">
        <v>8621</v>
      </c>
      <c r="G284" t="s">
        <v>8622</v>
      </c>
      <c r="H284">
        <f>Passporting!O18</f>
        <v>0</v>
      </c>
    </row>
    <row r="285" spans="1:9" x14ac:dyDescent="0.35">
      <c r="A285" t="str">
        <f>IF(CoverSheet!$C$9="Annual Return","AR",IF(CoverSheet!$C$9="Interim Return","IR",IF(CoverSheet!$C$9="Audited Annual Return","AAR","")))</f>
        <v/>
      </c>
      <c r="B285" t="str">
        <f>CoverSheet!$G$7</f>
        <v>v:25-03-c</v>
      </c>
      <c r="C285" t="str">
        <f>IF(CoverSheet!$C$29=3,"Q1",IF(CoverSheet!$C$29=6,"Q2",IF(CoverSheet!$C$29=9,"Q3",IF(AND(CoverSheet!$C$29=12,A285="AR"),"Q4","Q4A"))))</f>
        <v>Q4A</v>
      </c>
      <c r="D285" t="str">
        <f>CoverSheet!$C$15</f>
        <v/>
      </c>
      <c r="E285" t="s">
        <v>8087</v>
      </c>
      <c r="F285" t="s">
        <v>8623</v>
      </c>
      <c r="G285" t="s">
        <v>8624</v>
      </c>
      <c r="H285">
        <f>Passporting!O19</f>
        <v>0</v>
      </c>
    </row>
    <row r="286" spans="1:9" x14ac:dyDescent="0.35">
      <c r="A286" t="str">
        <f>IF(CoverSheet!$C$9="Annual Return","AR",IF(CoverSheet!$C$9="Interim Return","IR",IF(CoverSheet!$C$9="Audited Annual Return","AAR","")))</f>
        <v/>
      </c>
      <c r="B286" t="str">
        <f>CoverSheet!$G$7</f>
        <v>v:25-03-c</v>
      </c>
      <c r="C286" t="str">
        <f>IF(CoverSheet!$C$29=3,"Q1",IF(CoverSheet!$C$29=6,"Q2",IF(CoverSheet!$C$29=9,"Q3",IF(AND(CoverSheet!$C$29=12,A286="AR"),"Q4","Q4A"))))</f>
        <v>Q4A</v>
      </c>
      <c r="D286" t="str">
        <f>CoverSheet!$C$15</f>
        <v/>
      </c>
      <c r="E286" t="s">
        <v>8087</v>
      </c>
      <c r="F286" t="s">
        <v>8625</v>
      </c>
      <c r="G286" t="s">
        <v>8626</v>
      </c>
      <c r="H286">
        <f>Passporting!O20</f>
        <v>0</v>
      </c>
    </row>
    <row r="287" spans="1:9" x14ac:dyDescent="0.35">
      <c r="A287" t="str">
        <f>IF(CoverSheet!$C$9="Annual Return","AR",IF(CoverSheet!$C$9="Interim Return","IR",IF(CoverSheet!$C$9="Audited Annual Return","AAR","")))</f>
        <v/>
      </c>
      <c r="B287" t="str">
        <f>CoverSheet!$G$7</f>
        <v>v:25-03-c</v>
      </c>
      <c r="C287" t="str">
        <f>IF(CoverSheet!$C$29=3,"Q1",IF(CoverSheet!$C$29=6,"Q2",IF(CoverSheet!$C$29=9,"Q3",IF(AND(CoverSheet!$C$29=12,A287="AR"),"Q4","Q4A"))))</f>
        <v>Q4A</v>
      </c>
      <c r="D287" t="str">
        <f>CoverSheet!$C$15</f>
        <v/>
      </c>
      <c r="E287" t="s">
        <v>8087</v>
      </c>
      <c r="F287" t="s">
        <v>8627</v>
      </c>
      <c r="G287" t="s">
        <v>8628</v>
      </c>
      <c r="H287">
        <f>Passporting!O21</f>
        <v>0</v>
      </c>
    </row>
    <row r="288" spans="1:9" x14ac:dyDescent="0.35">
      <c r="A288" t="str">
        <f>IF(CoverSheet!$C$9="Annual Return","AR",IF(CoverSheet!$C$9="Interim Return","IR",IF(CoverSheet!$C$9="Audited Annual Return","AAR","")))</f>
        <v/>
      </c>
      <c r="B288" t="str">
        <f>CoverSheet!$G$7</f>
        <v>v:25-03-c</v>
      </c>
      <c r="C288" t="str">
        <f>IF(CoverSheet!$C$29=3,"Q1",IF(CoverSheet!$C$29=6,"Q2",IF(CoverSheet!$C$29=9,"Q3",IF(AND(CoverSheet!$C$29=12,A288="AR"),"Q4","Q4A"))))</f>
        <v>Q4A</v>
      </c>
      <c r="D288" t="str">
        <f>CoverSheet!$C$15</f>
        <v/>
      </c>
      <c r="E288" t="s">
        <v>8087</v>
      </c>
      <c r="F288" t="s">
        <v>8629</v>
      </c>
      <c r="G288" t="s">
        <v>8630</v>
      </c>
      <c r="H288">
        <f>Passporting!O22</f>
        <v>0</v>
      </c>
    </row>
    <row r="289" spans="1:8" x14ac:dyDescent="0.35">
      <c r="A289" t="str">
        <f>IF(CoverSheet!$C$9="Annual Return","AR",IF(CoverSheet!$C$9="Interim Return","IR",IF(CoverSheet!$C$9="Audited Annual Return","AAR","")))</f>
        <v/>
      </c>
      <c r="B289" t="str">
        <f>CoverSheet!$G$7</f>
        <v>v:25-03-c</v>
      </c>
      <c r="C289" t="str">
        <f>IF(CoverSheet!$C$29=3,"Q1",IF(CoverSheet!$C$29=6,"Q2",IF(CoverSheet!$C$29=9,"Q3",IF(AND(CoverSheet!$C$29=12,A289="AR"),"Q4","Q4A"))))</f>
        <v>Q4A</v>
      </c>
      <c r="D289" t="str">
        <f>CoverSheet!$C$15</f>
        <v/>
      </c>
      <c r="E289" t="s">
        <v>8087</v>
      </c>
      <c r="F289" t="s">
        <v>8631</v>
      </c>
      <c r="G289" t="s">
        <v>8632</v>
      </c>
      <c r="H289">
        <f>Passporting!O23</f>
        <v>0</v>
      </c>
    </row>
    <row r="290" spans="1:8" x14ac:dyDescent="0.35">
      <c r="A290" t="str">
        <f>IF(CoverSheet!$C$9="Annual Return","AR",IF(CoverSheet!$C$9="Interim Return","IR",IF(CoverSheet!$C$9="Audited Annual Return","AAR","")))</f>
        <v/>
      </c>
      <c r="B290" t="str">
        <f>CoverSheet!$G$7</f>
        <v>v:25-03-c</v>
      </c>
      <c r="C290" t="str">
        <f>IF(CoverSheet!$C$29=3,"Q1",IF(CoverSheet!$C$29=6,"Q2",IF(CoverSheet!$C$29=9,"Q3",IF(AND(CoverSheet!$C$29=12,A290="AR"),"Q4","Q4A"))))</f>
        <v>Q4A</v>
      </c>
      <c r="D290" t="str">
        <f>CoverSheet!$C$15</f>
        <v/>
      </c>
      <c r="E290" t="s">
        <v>8087</v>
      </c>
      <c r="F290" t="s">
        <v>8633</v>
      </c>
      <c r="G290" t="s">
        <v>8634</v>
      </c>
      <c r="H290">
        <f>Passporting!O24</f>
        <v>0</v>
      </c>
    </row>
    <row r="291" spans="1:8" x14ac:dyDescent="0.35">
      <c r="A291" t="str">
        <f>IF(CoverSheet!$C$9="Annual Return","AR",IF(CoverSheet!$C$9="Interim Return","IR",IF(CoverSheet!$C$9="Audited Annual Return","AAR","")))</f>
        <v/>
      </c>
      <c r="B291" t="str">
        <f>CoverSheet!$G$7</f>
        <v>v:25-03-c</v>
      </c>
      <c r="C291" t="str">
        <f>IF(CoverSheet!$C$29=3,"Q1",IF(CoverSheet!$C$29=6,"Q2",IF(CoverSheet!$C$29=9,"Q3",IF(AND(CoverSheet!$C$29=12,A291="AR"),"Q4","Q4A"))))</f>
        <v>Q4A</v>
      </c>
      <c r="D291" t="str">
        <f>CoverSheet!$C$15</f>
        <v/>
      </c>
      <c r="E291" t="s">
        <v>8087</v>
      </c>
      <c r="F291" t="s">
        <v>8635</v>
      </c>
      <c r="G291" t="s">
        <v>8636</v>
      </c>
      <c r="H291">
        <f>Passporting!O25</f>
        <v>0</v>
      </c>
    </row>
    <row r="292" spans="1:8" x14ac:dyDescent="0.35">
      <c r="A292" t="str">
        <f>IF(CoverSheet!$C$9="Annual Return","AR",IF(CoverSheet!$C$9="Interim Return","IR",IF(CoverSheet!$C$9="Audited Annual Return","AAR","")))</f>
        <v/>
      </c>
      <c r="B292" t="str">
        <f>CoverSheet!$G$7</f>
        <v>v:25-03-c</v>
      </c>
      <c r="C292" t="str">
        <f>IF(CoverSheet!$C$29=3,"Q1",IF(CoverSheet!$C$29=6,"Q2",IF(CoverSheet!$C$29=9,"Q3",IF(AND(CoverSheet!$C$29=12,A292="AR"),"Q4","Q4A"))))</f>
        <v>Q4A</v>
      </c>
      <c r="D292" t="str">
        <f>CoverSheet!$C$15</f>
        <v/>
      </c>
      <c r="E292" t="s">
        <v>8087</v>
      </c>
      <c r="F292" t="s">
        <v>8637</v>
      </c>
      <c r="G292" t="s">
        <v>8638</v>
      </c>
      <c r="H292">
        <f>Passporting!O26</f>
        <v>0</v>
      </c>
    </row>
    <row r="293" spans="1:8" x14ac:dyDescent="0.35">
      <c r="A293" t="str">
        <f>IF(CoverSheet!$C$9="Annual Return","AR",IF(CoverSheet!$C$9="Interim Return","IR",IF(CoverSheet!$C$9="Audited Annual Return","AAR","")))</f>
        <v/>
      </c>
      <c r="B293" t="str">
        <f>CoverSheet!$G$7</f>
        <v>v:25-03-c</v>
      </c>
      <c r="C293" t="str">
        <f>IF(CoverSheet!$C$29=3,"Q1",IF(CoverSheet!$C$29=6,"Q2",IF(CoverSheet!$C$29=9,"Q3",IF(AND(CoverSheet!$C$29=12,A293="AR"),"Q4","Q4A"))))</f>
        <v>Q4A</v>
      </c>
      <c r="D293" t="str">
        <f>CoverSheet!$C$15</f>
        <v/>
      </c>
      <c r="E293" t="s">
        <v>8087</v>
      </c>
      <c r="F293" t="s">
        <v>8639</v>
      </c>
      <c r="G293" t="s">
        <v>8640</v>
      </c>
      <c r="H293">
        <f>Passporting!O27</f>
        <v>0</v>
      </c>
    </row>
    <row r="294" spans="1:8" x14ac:dyDescent="0.35">
      <c r="A294" t="str">
        <f>IF(CoverSheet!$C$9="Annual Return","AR",IF(CoverSheet!$C$9="Interim Return","IR",IF(CoverSheet!$C$9="Audited Annual Return","AAR","")))</f>
        <v/>
      </c>
      <c r="B294" t="str">
        <f>CoverSheet!$G$7</f>
        <v>v:25-03-c</v>
      </c>
      <c r="C294" t="str">
        <f>IF(CoverSheet!$C$29=3,"Q1",IF(CoverSheet!$C$29=6,"Q2",IF(CoverSheet!$C$29=9,"Q3",IF(AND(CoverSheet!$C$29=12,A294="AR"),"Q4","Q4A"))))</f>
        <v>Q4A</v>
      </c>
      <c r="D294" t="str">
        <f>CoverSheet!$C$15</f>
        <v/>
      </c>
      <c r="E294" t="s">
        <v>8087</v>
      </c>
      <c r="F294" t="s">
        <v>8641</v>
      </c>
      <c r="G294" t="s">
        <v>8642</v>
      </c>
      <c r="H294">
        <f>Passporting!O28</f>
        <v>0</v>
      </c>
    </row>
    <row r="295" spans="1:8" x14ac:dyDescent="0.35">
      <c r="A295" t="str">
        <f>IF(CoverSheet!$C$9="Annual Return","AR",IF(CoverSheet!$C$9="Interim Return","IR",IF(CoverSheet!$C$9="Audited Annual Return","AAR","")))</f>
        <v/>
      </c>
      <c r="B295" t="str">
        <f>CoverSheet!$G$7</f>
        <v>v:25-03-c</v>
      </c>
      <c r="C295" t="str">
        <f>IF(CoverSheet!$C$29=3,"Q1",IF(CoverSheet!$C$29=6,"Q2",IF(CoverSheet!$C$29=9,"Q3",IF(AND(CoverSheet!$C$29=12,A295="AR"),"Q4","Q4A"))))</f>
        <v>Q4A</v>
      </c>
      <c r="D295" t="str">
        <f>CoverSheet!$C$15</f>
        <v/>
      </c>
      <c r="E295" t="s">
        <v>8087</v>
      </c>
      <c r="F295" t="s">
        <v>8643</v>
      </c>
      <c r="G295" t="s">
        <v>8644</v>
      </c>
      <c r="H295">
        <f>Passporting!O29</f>
        <v>0</v>
      </c>
    </row>
    <row r="296" spans="1:8" x14ac:dyDescent="0.35">
      <c r="A296" t="str">
        <f>IF(CoverSheet!$C$9="Annual Return","AR",IF(CoverSheet!$C$9="Interim Return","IR",IF(CoverSheet!$C$9="Audited Annual Return","AAR","")))</f>
        <v/>
      </c>
      <c r="B296" t="str">
        <f>CoverSheet!$G$7</f>
        <v>v:25-03-c</v>
      </c>
      <c r="C296" t="str">
        <f>IF(CoverSheet!$C$29=3,"Q1",IF(CoverSheet!$C$29=6,"Q2",IF(CoverSheet!$C$29=9,"Q3",IF(AND(CoverSheet!$C$29=12,A296="AR"),"Q4","Q4A"))))</f>
        <v>Q4A</v>
      </c>
      <c r="D296" t="str">
        <f>CoverSheet!$C$15</f>
        <v/>
      </c>
      <c r="E296" t="s">
        <v>8087</v>
      </c>
      <c r="F296" t="s">
        <v>8645</v>
      </c>
      <c r="G296" t="s">
        <v>8646</v>
      </c>
      <c r="H296">
        <f>Passporting!O30</f>
        <v>0</v>
      </c>
    </row>
    <row r="297" spans="1:8" x14ac:dyDescent="0.35">
      <c r="A297" t="str">
        <f>IF(CoverSheet!$C$9="Annual Return","AR",IF(CoverSheet!$C$9="Interim Return","IR",IF(CoverSheet!$C$9="Audited Annual Return","AAR","")))</f>
        <v/>
      </c>
      <c r="B297" t="str">
        <f>CoverSheet!$G$7</f>
        <v>v:25-03-c</v>
      </c>
      <c r="C297" t="str">
        <f>IF(CoverSheet!$C$29=3,"Q1",IF(CoverSheet!$C$29=6,"Q2",IF(CoverSheet!$C$29=9,"Q3",IF(AND(CoverSheet!$C$29=12,A297="AR"),"Q4","Q4A"))))</f>
        <v>Q4A</v>
      </c>
      <c r="D297" t="str">
        <f>CoverSheet!$C$15</f>
        <v/>
      </c>
      <c r="E297" t="s">
        <v>8087</v>
      </c>
      <c r="F297" t="s">
        <v>8647</v>
      </c>
      <c r="G297" t="s">
        <v>8648</v>
      </c>
      <c r="H297">
        <f>Passporting!O31</f>
        <v>0</v>
      </c>
    </row>
    <row r="298" spans="1:8" x14ac:dyDescent="0.35">
      <c r="A298" t="str">
        <f>IF(CoverSheet!$C$9="Annual Return","AR",IF(CoverSheet!$C$9="Interim Return","IR",IF(CoverSheet!$C$9="Audited Annual Return","AAR","")))</f>
        <v/>
      </c>
      <c r="B298" t="str">
        <f>CoverSheet!$G$7</f>
        <v>v:25-03-c</v>
      </c>
      <c r="C298" t="str">
        <f>IF(CoverSheet!$C$29=3,"Q1",IF(CoverSheet!$C$29=6,"Q2",IF(CoverSheet!$C$29=9,"Q3",IF(AND(CoverSheet!$C$29=12,A298="AR"),"Q4","Q4A"))))</f>
        <v>Q4A</v>
      </c>
      <c r="D298" t="str">
        <f>CoverSheet!$C$15</f>
        <v/>
      </c>
      <c r="E298" t="s">
        <v>8087</v>
      </c>
      <c r="F298" t="s">
        <v>8649</v>
      </c>
      <c r="G298" t="s">
        <v>8650</v>
      </c>
      <c r="H298">
        <f>Passporting!O32</f>
        <v>0</v>
      </c>
    </row>
    <row r="299" spans="1:8" x14ac:dyDescent="0.35">
      <c r="A299" t="str">
        <f>IF(CoverSheet!$C$9="Annual Return","AR",IF(CoverSheet!$C$9="Interim Return","IR",IF(CoverSheet!$C$9="Audited Annual Return","AAR","")))</f>
        <v/>
      </c>
      <c r="B299" t="str">
        <f>CoverSheet!$G$7</f>
        <v>v:25-03-c</v>
      </c>
      <c r="C299" t="str">
        <f>IF(CoverSheet!$C$29=3,"Q1",IF(CoverSheet!$C$29=6,"Q2",IF(CoverSheet!$C$29=9,"Q3",IF(AND(CoverSheet!$C$29=12,A299="AR"),"Q4","Q4A"))))</f>
        <v>Q4A</v>
      </c>
      <c r="D299" t="str">
        <f>CoverSheet!$C$15</f>
        <v/>
      </c>
      <c r="E299" t="s">
        <v>8087</v>
      </c>
      <c r="F299" t="s">
        <v>8651</v>
      </c>
      <c r="G299" t="s">
        <v>8652</v>
      </c>
      <c r="H299">
        <f>Passporting!O33</f>
        <v>0</v>
      </c>
    </row>
    <row r="300" spans="1:8" x14ac:dyDescent="0.35">
      <c r="A300" t="str">
        <f>IF(CoverSheet!$C$9="Annual Return","AR",IF(CoverSheet!$C$9="Interim Return","IR",IF(CoverSheet!$C$9="Audited Annual Return","AAR","")))</f>
        <v/>
      </c>
      <c r="B300" t="str">
        <f>CoverSheet!$G$7</f>
        <v>v:25-03-c</v>
      </c>
      <c r="C300" t="str">
        <f>IF(CoverSheet!$C$29=3,"Q1",IF(CoverSheet!$C$29=6,"Q2",IF(CoverSheet!$C$29=9,"Q3",IF(AND(CoverSheet!$C$29=12,A300="AR"),"Q4","Q4A"))))</f>
        <v>Q4A</v>
      </c>
      <c r="D300" t="str">
        <f>CoverSheet!$C$15</f>
        <v/>
      </c>
      <c r="E300" t="s">
        <v>8087</v>
      </c>
      <c r="F300" t="s">
        <v>8653</v>
      </c>
      <c r="G300" t="s">
        <v>8654</v>
      </c>
      <c r="H300">
        <f>Passporting!O34</f>
        <v>0</v>
      </c>
    </row>
    <row r="301" spans="1:8" x14ac:dyDescent="0.35">
      <c r="A301" t="str">
        <f>IF(CoverSheet!$C$9="Annual Return","AR",IF(CoverSheet!$C$9="Interim Return","IR",IF(CoverSheet!$C$9="Audited Annual Return","AAR","")))</f>
        <v/>
      </c>
      <c r="B301" t="str">
        <f>CoverSheet!$G$7</f>
        <v>v:25-03-c</v>
      </c>
      <c r="C301" t="str">
        <f>IF(CoverSheet!$C$29=3,"Q1",IF(CoverSheet!$C$29=6,"Q2",IF(CoverSheet!$C$29=9,"Q3",IF(AND(CoverSheet!$C$29=12,A301="AR"),"Q4","Q4A"))))</f>
        <v>Q4A</v>
      </c>
      <c r="D301" t="str">
        <f>CoverSheet!$C$15</f>
        <v/>
      </c>
      <c r="E301" t="s">
        <v>8087</v>
      </c>
      <c r="F301" t="s">
        <v>8655</v>
      </c>
      <c r="G301" t="s">
        <v>8656</v>
      </c>
      <c r="H301">
        <f>Passporting!O35</f>
        <v>0</v>
      </c>
    </row>
    <row r="302" spans="1:8" x14ac:dyDescent="0.35">
      <c r="A302" t="str">
        <f>IF(CoverSheet!$C$9="Annual Return","AR",IF(CoverSheet!$C$9="Interim Return","IR",IF(CoverSheet!$C$9="Audited Annual Return","AAR","")))</f>
        <v/>
      </c>
      <c r="B302" t="str">
        <f>CoverSheet!$G$7</f>
        <v>v:25-03-c</v>
      </c>
      <c r="C302" t="str">
        <f>IF(CoverSheet!$C$29=3,"Q1",IF(CoverSheet!$C$29=6,"Q2",IF(CoverSheet!$C$29=9,"Q3",IF(AND(CoverSheet!$C$29=12,A302="AR"),"Q4","Q4A"))))</f>
        <v>Q4A</v>
      </c>
      <c r="D302" t="str">
        <f>CoverSheet!$C$15</f>
        <v/>
      </c>
      <c r="E302" t="s">
        <v>8087</v>
      </c>
      <c r="F302" t="s">
        <v>8657</v>
      </c>
      <c r="G302" t="s">
        <v>8658</v>
      </c>
      <c r="H302">
        <f>Passporting!O36</f>
        <v>0</v>
      </c>
    </row>
    <row r="303" spans="1:8" x14ac:dyDescent="0.35">
      <c r="A303" t="str">
        <f>IF(CoverSheet!$C$9="Annual Return","AR",IF(CoverSheet!$C$9="Interim Return","IR",IF(CoverSheet!$C$9="Audited Annual Return","AAR","")))</f>
        <v/>
      </c>
      <c r="B303" t="str">
        <f>CoverSheet!$G$7</f>
        <v>v:25-03-c</v>
      </c>
      <c r="C303" t="str">
        <f>IF(CoverSheet!$C$29=3,"Q1",IF(CoverSheet!$C$29=6,"Q2",IF(CoverSheet!$C$29=9,"Q3",IF(AND(CoverSheet!$C$29=12,A303="AR"),"Q4","Q4A"))))</f>
        <v>Q4A</v>
      </c>
      <c r="D303" t="str">
        <f>CoverSheet!$C$15</f>
        <v/>
      </c>
      <c r="E303" t="s">
        <v>8087</v>
      </c>
      <c r="F303" t="s">
        <v>8659</v>
      </c>
      <c r="G303" t="s">
        <v>8660</v>
      </c>
      <c r="H303">
        <f>Passporting!O37</f>
        <v>0</v>
      </c>
    </row>
    <row r="304" spans="1:8" x14ac:dyDescent="0.35">
      <c r="A304" t="str">
        <f>IF(CoverSheet!$C$9="Annual Return","AR",IF(CoverSheet!$C$9="Interim Return","IR",IF(CoverSheet!$C$9="Audited Annual Return","AAR","")))</f>
        <v/>
      </c>
      <c r="B304" t="str">
        <f>CoverSheet!$G$7</f>
        <v>v:25-03-c</v>
      </c>
      <c r="C304" t="str">
        <f>IF(CoverSheet!$C$29=3,"Q1",IF(CoverSheet!$C$29=6,"Q2",IF(CoverSheet!$C$29=9,"Q3",IF(AND(CoverSheet!$C$29=12,A304="AR"),"Q4","Q4A"))))</f>
        <v>Q4A</v>
      </c>
      <c r="D304" t="str">
        <f>CoverSheet!$C$15</f>
        <v/>
      </c>
      <c r="E304" t="s">
        <v>8087</v>
      </c>
      <c r="F304" t="s">
        <v>8661</v>
      </c>
      <c r="G304" t="s">
        <v>8662</v>
      </c>
      <c r="H304">
        <f>Passporting!O38</f>
        <v>0</v>
      </c>
    </row>
    <row r="305" spans="1:9" x14ac:dyDescent="0.35">
      <c r="A305" t="str">
        <f>IF(CoverSheet!$C$9="Annual Return","AR",IF(CoverSheet!$C$9="Interim Return","IR",IF(CoverSheet!$C$9="Audited Annual Return","AAR","")))</f>
        <v/>
      </c>
      <c r="B305" t="str">
        <f>CoverSheet!$G$7</f>
        <v>v:25-03-c</v>
      </c>
      <c r="C305" t="str">
        <f>IF(CoverSheet!$C$29=3,"Q1",IF(CoverSheet!$C$29=6,"Q2",IF(CoverSheet!$C$29=9,"Q3",IF(AND(CoverSheet!$C$29=12,A305="AR"),"Q4","Q4A"))))</f>
        <v>Q4A</v>
      </c>
      <c r="D305" t="str">
        <f>CoverSheet!$C$15</f>
        <v/>
      </c>
      <c r="E305" t="s">
        <v>8087</v>
      </c>
      <c r="F305" t="s">
        <v>8663</v>
      </c>
      <c r="G305" t="s">
        <v>8664</v>
      </c>
      <c r="H305">
        <f>Passporting!O39</f>
        <v>0</v>
      </c>
    </row>
    <row r="306" spans="1:9" x14ac:dyDescent="0.35">
      <c r="A306" t="str">
        <f>IF(CoverSheet!$C$9="Annual Return","AR",IF(CoverSheet!$C$9="Interim Return","IR",IF(CoverSheet!$C$9="Audited Annual Return","AAR","")))</f>
        <v/>
      </c>
      <c r="B306" t="str">
        <f>CoverSheet!$G$7</f>
        <v>v:25-03-c</v>
      </c>
      <c r="C306" t="str">
        <f>IF(CoverSheet!$C$29=3,"Q1",IF(CoverSheet!$C$29=6,"Q2",IF(CoverSheet!$C$29=9,"Q3",IF(AND(CoverSheet!$C$29=12,A306="AR"),"Q4","Q4A"))))</f>
        <v>Q4A</v>
      </c>
      <c r="D306" t="str">
        <f>CoverSheet!$C$15</f>
        <v/>
      </c>
      <c r="E306" t="s">
        <v>8087</v>
      </c>
      <c r="F306" t="s">
        <v>8665</v>
      </c>
      <c r="G306" t="s">
        <v>8666</v>
      </c>
      <c r="H306">
        <f>Passporting!O40</f>
        <v>0</v>
      </c>
    </row>
    <row r="307" spans="1:9" x14ac:dyDescent="0.35">
      <c r="A307" t="str">
        <f>IF(CoverSheet!$C$9="Annual Return","AR",IF(CoverSheet!$C$9="Interim Return","IR",IF(CoverSheet!$C$9="Audited Annual Return","AAR","")))</f>
        <v/>
      </c>
      <c r="B307" t="str">
        <f>CoverSheet!$G$7</f>
        <v>v:25-03-c</v>
      </c>
      <c r="C307" t="str">
        <f>IF(CoverSheet!$C$29=3,"Q1",IF(CoverSheet!$C$29=6,"Q2",IF(CoverSheet!$C$29=9,"Q3",IF(AND(CoverSheet!$C$29=12,A307="AR"),"Q4","Q4A"))))</f>
        <v>Q4A</v>
      </c>
      <c r="D307" t="str">
        <f>CoverSheet!$C$15</f>
        <v/>
      </c>
      <c r="E307" t="s">
        <v>8087</v>
      </c>
      <c r="F307" t="s">
        <v>8667</v>
      </c>
      <c r="G307" t="s">
        <v>8668</v>
      </c>
      <c r="H307">
        <f>Passporting!O41</f>
        <v>0</v>
      </c>
    </row>
    <row r="308" spans="1:9" x14ac:dyDescent="0.35">
      <c r="A308" t="str">
        <f>IF(CoverSheet!$C$9="Annual Return","AR",IF(CoverSheet!$C$9="Interim Return","IR",IF(CoverSheet!$C$9="Audited Annual Return","AAR","")))</f>
        <v/>
      </c>
      <c r="B308" t="str">
        <f>CoverSheet!$G$7</f>
        <v>v:25-03-c</v>
      </c>
      <c r="C308" t="str">
        <f>IF(CoverSheet!$C$29=3,"Q1",IF(CoverSheet!$C$29=6,"Q2",IF(CoverSheet!$C$29=9,"Q3",IF(AND(CoverSheet!$C$29=12,A308="AR"),"Q4","Q4A"))))</f>
        <v>Q4A</v>
      </c>
      <c r="D308" t="str">
        <f>CoverSheet!$C$15</f>
        <v/>
      </c>
      <c r="E308" t="s">
        <v>8087</v>
      </c>
      <c r="F308" t="s">
        <v>8669</v>
      </c>
      <c r="G308" t="s">
        <v>8670</v>
      </c>
      <c r="H308">
        <f>Passporting!O42</f>
        <v>0</v>
      </c>
    </row>
    <row r="309" spans="1:9" x14ac:dyDescent="0.35">
      <c r="A309" t="str">
        <f>IF(CoverSheet!$C$9="Annual Return","AR",IF(CoverSheet!$C$9="Interim Return","IR",IF(CoverSheet!$C$9="Audited Annual Return","AAR","")))</f>
        <v/>
      </c>
      <c r="B309" t="str">
        <f>CoverSheet!$G$7</f>
        <v>v:25-03-c</v>
      </c>
      <c r="C309" t="str">
        <f>IF(CoverSheet!$C$29=3,"Q1",IF(CoverSheet!$C$29=6,"Q2",IF(CoverSheet!$C$29=9,"Q3",IF(AND(CoverSheet!$C$29=12,A309="AR"),"Q4","Q4A"))))</f>
        <v>Q4A</v>
      </c>
      <c r="D309" t="str">
        <f>CoverSheet!$C$15</f>
        <v/>
      </c>
      <c r="E309" t="s">
        <v>8087</v>
      </c>
      <c r="F309" t="s">
        <v>8671</v>
      </c>
      <c r="G309" t="s">
        <v>8672</v>
      </c>
      <c r="H309">
        <f>Passporting!O43</f>
        <v>0</v>
      </c>
    </row>
    <row r="310" spans="1:9" x14ac:dyDescent="0.35">
      <c r="A310" t="str">
        <f>IF(CoverSheet!$C$9="Annual Return","AR",IF(CoverSheet!$C$9="Interim Return","IR",IF(CoverSheet!$C$9="Audited Annual Return","AAR","")))</f>
        <v/>
      </c>
      <c r="B310" t="str">
        <f>CoverSheet!$G$7</f>
        <v>v:25-03-c</v>
      </c>
      <c r="C310" t="str">
        <f>IF(CoverSheet!$C$29=3,"Q1",IF(CoverSheet!$C$29=6,"Q2",IF(CoverSheet!$C$29=9,"Q3",IF(AND(CoverSheet!$C$29=12,A310="AR"),"Q4","Q4A"))))</f>
        <v>Q4A</v>
      </c>
      <c r="D310" t="str">
        <f>CoverSheet!$C$15</f>
        <v/>
      </c>
      <c r="E310" t="s">
        <v>8087</v>
      </c>
      <c r="F310" t="s">
        <v>8673</v>
      </c>
      <c r="G310" t="s">
        <v>8674</v>
      </c>
      <c r="H310">
        <f>Passporting!O44</f>
        <v>0</v>
      </c>
    </row>
    <row r="311" spans="1:9" x14ac:dyDescent="0.35">
      <c r="A311" t="str">
        <f>IF(CoverSheet!$C$9="Annual Return","AR",IF(CoverSheet!$C$9="Interim Return","IR",IF(CoverSheet!$C$9="Audited Annual Return","AAR","")))</f>
        <v/>
      </c>
      <c r="B311" t="str">
        <f>CoverSheet!$G$7</f>
        <v>v:25-03-c</v>
      </c>
      <c r="C311" t="str">
        <f>IF(CoverSheet!$C$29=3,"Q1",IF(CoverSheet!$C$29=6,"Q2",IF(CoverSheet!$C$29=9,"Q3",IF(AND(CoverSheet!$C$29=12,A311="AR"),"Q4","Q4A"))))</f>
        <v>Q4A</v>
      </c>
      <c r="D311" t="str">
        <f>CoverSheet!$C$15</f>
        <v/>
      </c>
      <c r="E311" t="s">
        <v>8087</v>
      </c>
      <c r="F311" t="s">
        <v>8675</v>
      </c>
      <c r="G311" t="s">
        <v>8676</v>
      </c>
      <c r="H311">
        <f>Passporting!O46</f>
        <v>0</v>
      </c>
    </row>
    <row r="312" spans="1:9" s="382" customFormat="1" x14ac:dyDescent="0.35">
      <c r="A312" t="str">
        <f>IF(CoverSheet!$C$9="Annual Return","AR",IF(CoverSheet!$C$9="Interim Return","IR",IF(CoverSheet!$C$9="Audited Annual Return","AAR","")))</f>
        <v/>
      </c>
      <c r="B312" t="str">
        <f>CoverSheet!$G$7</f>
        <v>v:25-03-c</v>
      </c>
      <c r="C312" t="str">
        <f>IF(CoverSheet!$C$29=3,"Q1",IF(CoverSheet!$C$29=6,"Q2",IF(CoverSheet!$C$29=9,"Q3",IF(AND(CoverSheet!$C$29=12,A312="AR"),"Q4","Q4A"))))</f>
        <v>Q4A</v>
      </c>
      <c r="D312" t="str">
        <f>CoverSheet!$C$15</f>
        <v/>
      </c>
      <c r="E312" t="s">
        <v>8087</v>
      </c>
      <c r="F312" t="s">
        <v>8677</v>
      </c>
      <c r="G312" t="s">
        <v>8678</v>
      </c>
      <c r="H312">
        <f>Passporting!O45</f>
        <v>0</v>
      </c>
      <c r="I312"/>
    </row>
    <row r="313" spans="1:9" x14ac:dyDescent="0.35">
      <c r="A313" t="str">
        <f>IF(CoverSheet!$C$9="Annual Return","AR",IF(CoverSheet!$C$9="Interim Return","IR",IF(CoverSheet!$C$9="Audited Annual Return","AAR","")))</f>
        <v/>
      </c>
      <c r="B313" t="str">
        <f>CoverSheet!$G$7</f>
        <v>v:25-03-c</v>
      </c>
      <c r="C313" t="str">
        <f>IF(CoverSheet!$C$29=3,"Q1",IF(CoverSheet!$C$29=6,"Q2",IF(CoverSheet!$C$29=9,"Q3",IF(AND(CoverSheet!$C$29=12,A313="AR"),"Q4","Q4A"))))</f>
        <v>Q4A</v>
      </c>
      <c r="D313" t="str">
        <f>CoverSheet!$C$15</f>
        <v/>
      </c>
      <c r="E313" t="s">
        <v>8087</v>
      </c>
      <c r="F313" t="s">
        <v>8679</v>
      </c>
      <c r="G313" t="s">
        <v>8680</v>
      </c>
      <c r="H313">
        <f>Passporting!P16</f>
        <v>0</v>
      </c>
    </row>
    <row r="314" spans="1:9" x14ac:dyDescent="0.35">
      <c r="A314" t="str">
        <f>IF(CoverSheet!$C$9="Annual Return","AR",IF(CoverSheet!$C$9="Interim Return","IR",IF(CoverSheet!$C$9="Audited Annual Return","AAR","")))</f>
        <v/>
      </c>
      <c r="B314" t="str">
        <f>CoverSheet!$G$7</f>
        <v>v:25-03-c</v>
      </c>
      <c r="C314" t="str">
        <f>IF(CoverSheet!$C$29=3,"Q1",IF(CoverSheet!$C$29=6,"Q2",IF(CoverSheet!$C$29=9,"Q3",IF(AND(CoverSheet!$C$29=12,A314="AR"),"Q4","Q4A"))))</f>
        <v>Q4A</v>
      </c>
      <c r="D314" t="str">
        <f>CoverSheet!$C$15</f>
        <v/>
      </c>
      <c r="E314" t="s">
        <v>8087</v>
      </c>
      <c r="F314" t="s">
        <v>8681</v>
      </c>
      <c r="G314" t="s">
        <v>8682</v>
      </c>
      <c r="H314">
        <f>Passporting!P17</f>
        <v>0</v>
      </c>
    </row>
    <row r="315" spans="1:9" x14ac:dyDescent="0.35">
      <c r="A315" t="str">
        <f>IF(CoverSheet!$C$9="Annual Return","AR",IF(CoverSheet!$C$9="Interim Return","IR",IF(CoverSheet!$C$9="Audited Annual Return","AAR","")))</f>
        <v/>
      </c>
      <c r="B315" t="str">
        <f>CoverSheet!$G$7</f>
        <v>v:25-03-c</v>
      </c>
      <c r="C315" t="str">
        <f>IF(CoverSheet!$C$29=3,"Q1",IF(CoverSheet!$C$29=6,"Q2",IF(CoverSheet!$C$29=9,"Q3",IF(AND(CoverSheet!$C$29=12,A315="AR"),"Q4","Q4A"))))</f>
        <v>Q4A</v>
      </c>
      <c r="D315" t="str">
        <f>CoverSheet!$C$15</f>
        <v/>
      </c>
      <c r="E315" t="s">
        <v>8087</v>
      </c>
      <c r="F315" t="s">
        <v>8683</v>
      </c>
      <c r="G315" t="s">
        <v>8684</v>
      </c>
      <c r="H315">
        <f>Passporting!P18</f>
        <v>0</v>
      </c>
    </row>
    <row r="316" spans="1:9" x14ac:dyDescent="0.35">
      <c r="A316" t="str">
        <f>IF(CoverSheet!$C$9="Annual Return","AR",IF(CoverSheet!$C$9="Interim Return","IR",IF(CoverSheet!$C$9="Audited Annual Return","AAR","")))</f>
        <v/>
      </c>
      <c r="B316" t="str">
        <f>CoverSheet!$G$7</f>
        <v>v:25-03-c</v>
      </c>
      <c r="C316" t="str">
        <f>IF(CoverSheet!$C$29=3,"Q1",IF(CoverSheet!$C$29=6,"Q2",IF(CoverSheet!$C$29=9,"Q3",IF(AND(CoverSheet!$C$29=12,A316="AR"),"Q4","Q4A"))))</f>
        <v>Q4A</v>
      </c>
      <c r="D316" t="str">
        <f>CoverSheet!$C$15</f>
        <v/>
      </c>
      <c r="E316" t="s">
        <v>8087</v>
      </c>
      <c r="F316" t="s">
        <v>8685</v>
      </c>
      <c r="G316" t="s">
        <v>8686</v>
      </c>
      <c r="H316">
        <f>Passporting!P19</f>
        <v>0</v>
      </c>
    </row>
    <row r="317" spans="1:9" x14ac:dyDescent="0.35">
      <c r="A317" t="str">
        <f>IF(CoverSheet!$C$9="Annual Return","AR",IF(CoverSheet!$C$9="Interim Return","IR",IF(CoverSheet!$C$9="Audited Annual Return","AAR","")))</f>
        <v/>
      </c>
      <c r="B317" t="str">
        <f>CoverSheet!$G$7</f>
        <v>v:25-03-c</v>
      </c>
      <c r="C317" t="str">
        <f>IF(CoverSheet!$C$29=3,"Q1",IF(CoverSheet!$C$29=6,"Q2",IF(CoverSheet!$C$29=9,"Q3",IF(AND(CoverSheet!$C$29=12,A317="AR"),"Q4","Q4A"))))</f>
        <v>Q4A</v>
      </c>
      <c r="D317" t="str">
        <f>CoverSheet!$C$15</f>
        <v/>
      </c>
      <c r="E317" t="s">
        <v>8087</v>
      </c>
      <c r="F317" t="s">
        <v>8687</v>
      </c>
      <c r="G317" t="s">
        <v>8688</v>
      </c>
      <c r="H317">
        <f>Passporting!P20</f>
        <v>0</v>
      </c>
    </row>
    <row r="318" spans="1:9" x14ac:dyDescent="0.35">
      <c r="A318" t="str">
        <f>IF(CoverSheet!$C$9="Annual Return","AR",IF(CoverSheet!$C$9="Interim Return","IR",IF(CoverSheet!$C$9="Audited Annual Return","AAR","")))</f>
        <v/>
      </c>
      <c r="B318" t="str">
        <f>CoverSheet!$G$7</f>
        <v>v:25-03-c</v>
      </c>
      <c r="C318" t="str">
        <f>IF(CoverSheet!$C$29=3,"Q1",IF(CoverSheet!$C$29=6,"Q2",IF(CoverSheet!$C$29=9,"Q3",IF(AND(CoverSheet!$C$29=12,A318="AR"),"Q4","Q4A"))))</f>
        <v>Q4A</v>
      </c>
      <c r="D318" t="str">
        <f>CoverSheet!$C$15</f>
        <v/>
      </c>
      <c r="E318" t="s">
        <v>8087</v>
      </c>
      <c r="F318" t="s">
        <v>8689</v>
      </c>
      <c r="G318" t="s">
        <v>8690</v>
      </c>
      <c r="H318">
        <f>Passporting!P21</f>
        <v>0</v>
      </c>
    </row>
    <row r="319" spans="1:9" x14ac:dyDescent="0.35">
      <c r="A319" t="str">
        <f>IF(CoverSheet!$C$9="Annual Return","AR",IF(CoverSheet!$C$9="Interim Return","IR",IF(CoverSheet!$C$9="Audited Annual Return","AAR","")))</f>
        <v/>
      </c>
      <c r="B319" t="str">
        <f>CoverSheet!$G$7</f>
        <v>v:25-03-c</v>
      </c>
      <c r="C319" t="str">
        <f>IF(CoverSheet!$C$29=3,"Q1",IF(CoverSheet!$C$29=6,"Q2",IF(CoverSheet!$C$29=9,"Q3",IF(AND(CoverSheet!$C$29=12,A319="AR"),"Q4","Q4A"))))</f>
        <v>Q4A</v>
      </c>
      <c r="D319" t="str">
        <f>CoverSheet!$C$15</f>
        <v/>
      </c>
      <c r="E319" t="s">
        <v>8087</v>
      </c>
      <c r="F319" t="s">
        <v>8691</v>
      </c>
      <c r="G319" t="s">
        <v>8692</v>
      </c>
      <c r="H319">
        <f>Passporting!P22</f>
        <v>0</v>
      </c>
    </row>
    <row r="320" spans="1:9" x14ac:dyDescent="0.35">
      <c r="A320" t="str">
        <f>IF(CoverSheet!$C$9="Annual Return","AR",IF(CoverSheet!$C$9="Interim Return","IR",IF(CoverSheet!$C$9="Audited Annual Return","AAR","")))</f>
        <v/>
      </c>
      <c r="B320" t="str">
        <f>CoverSheet!$G$7</f>
        <v>v:25-03-c</v>
      </c>
      <c r="C320" t="str">
        <f>IF(CoverSheet!$C$29=3,"Q1",IF(CoverSheet!$C$29=6,"Q2",IF(CoverSheet!$C$29=9,"Q3",IF(AND(CoverSheet!$C$29=12,A320="AR"),"Q4","Q4A"))))</f>
        <v>Q4A</v>
      </c>
      <c r="D320" t="str">
        <f>CoverSheet!$C$15</f>
        <v/>
      </c>
      <c r="E320" t="s">
        <v>8087</v>
      </c>
      <c r="F320" t="s">
        <v>8693</v>
      </c>
      <c r="G320" t="s">
        <v>8694</v>
      </c>
      <c r="H320">
        <f>Passporting!P23</f>
        <v>0</v>
      </c>
    </row>
    <row r="321" spans="1:8" x14ac:dyDescent="0.35">
      <c r="A321" t="str">
        <f>IF(CoverSheet!$C$9="Annual Return","AR",IF(CoverSheet!$C$9="Interim Return","IR",IF(CoverSheet!$C$9="Audited Annual Return","AAR","")))</f>
        <v/>
      </c>
      <c r="B321" t="str">
        <f>CoverSheet!$G$7</f>
        <v>v:25-03-c</v>
      </c>
      <c r="C321" t="str">
        <f>IF(CoverSheet!$C$29=3,"Q1",IF(CoverSheet!$C$29=6,"Q2",IF(CoverSheet!$C$29=9,"Q3",IF(AND(CoverSheet!$C$29=12,A321="AR"),"Q4","Q4A"))))</f>
        <v>Q4A</v>
      </c>
      <c r="D321" t="str">
        <f>CoverSheet!$C$15</f>
        <v/>
      </c>
      <c r="E321" t="s">
        <v>8087</v>
      </c>
      <c r="F321" t="s">
        <v>8695</v>
      </c>
      <c r="G321" t="s">
        <v>8696</v>
      </c>
      <c r="H321">
        <f>Passporting!P24</f>
        <v>0</v>
      </c>
    </row>
    <row r="322" spans="1:8" x14ac:dyDescent="0.35">
      <c r="A322" t="str">
        <f>IF(CoverSheet!$C$9="Annual Return","AR",IF(CoverSheet!$C$9="Interim Return","IR",IF(CoverSheet!$C$9="Audited Annual Return","AAR","")))</f>
        <v/>
      </c>
      <c r="B322" t="str">
        <f>CoverSheet!$G$7</f>
        <v>v:25-03-c</v>
      </c>
      <c r="C322" t="str">
        <f>IF(CoverSheet!$C$29=3,"Q1",IF(CoverSheet!$C$29=6,"Q2",IF(CoverSheet!$C$29=9,"Q3",IF(AND(CoverSheet!$C$29=12,A322="AR"),"Q4","Q4A"))))</f>
        <v>Q4A</v>
      </c>
      <c r="D322" t="str">
        <f>CoverSheet!$C$15</f>
        <v/>
      </c>
      <c r="E322" t="s">
        <v>8087</v>
      </c>
      <c r="F322" t="s">
        <v>8697</v>
      </c>
      <c r="G322" t="s">
        <v>8698</v>
      </c>
      <c r="H322">
        <f>Passporting!P25</f>
        <v>0</v>
      </c>
    </row>
    <row r="323" spans="1:8" x14ac:dyDescent="0.35">
      <c r="A323" t="str">
        <f>IF(CoverSheet!$C$9="Annual Return","AR",IF(CoverSheet!$C$9="Interim Return","IR",IF(CoverSheet!$C$9="Audited Annual Return","AAR","")))</f>
        <v/>
      </c>
      <c r="B323" t="str">
        <f>CoverSheet!$G$7</f>
        <v>v:25-03-c</v>
      </c>
      <c r="C323" t="str">
        <f>IF(CoverSheet!$C$29=3,"Q1",IF(CoverSheet!$C$29=6,"Q2",IF(CoverSheet!$C$29=9,"Q3",IF(AND(CoverSheet!$C$29=12,A323="AR"),"Q4","Q4A"))))</f>
        <v>Q4A</v>
      </c>
      <c r="D323" t="str">
        <f>CoverSheet!$C$15</f>
        <v/>
      </c>
      <c r="E323" t="s">
        <v>8087</v>
      </c>
      <c r="F323" t="s">
        <v>8699</v>
      </c>
      <c r="G323" t="s">
        <v>8700</v>
      </c>
      <c r="H323">
        <f>Passporting!P26</f>
        <v>0</v>
      </c>
    </row>
    <row r="324" spans="1:8" x14ac:dyDescent="0.35">
      <c r="A324" t="str">
        <f>IF(CoverSheet!$C$9="Annual Return","AR",IF(CoverSheet!$C$9="Interim Return","IR",IF(CoverSheet!$C$9="Audited Annual Return","AAR","")))</f>
        <v/>
      </c>
      <c r="B324" t="str">
        <f>CoverSheet!$G$7</f>
        <v>v:25-03-c</v>
      </c>
      <c r="C324" t="str">
        <f>IF(CoverSheet!$C$29=3,"Q1",IF(CoverSheet!$C$29=6,"Q2",IF(CoverSheet!$C$29=9,"Q3",IF(AND(CoverSheet!$C$29=12,A324="AR"),"Q4","Q4A"))))</f>
        <v>Q4A</v>
      </c>
      <c r="D324" t="str">
        <f>CoverSheet!$C$15</f>
        <v/>
      </c>
      <c r="E324" t="s">
        <v>8087</v>
      </c>
      <c r="F324" t="s">
        <v>8701</v>
      </c>
      <c r="G324" t="s">
        <v>8702</v>
      </c>
      <c r="H324">
        <f>Passporting!P27</f>
        <v>0</v>
      </c>
    </row>
    <row r="325" spans="1:8" x14ac:dyDescent="0.35">
      <c r="A325" t="str">
        <f>IF(CoverSheet!$C$9="Annual Return","AR",IF(CoverSheet!$C$9="Interim Return","IR",IF(CoverSheet!$C$9="Audited Annual Return","AAR","")))</f>
        <v/>
      </c>
      <c r="B325" t="str">
        <f>CoverSheet!$G$7</f>
        <v>v:25-03-c</v>
      </c>
      <c r="C325" t="str">
        <f>IF(CoverSheet!$C$29=3,"Q1",IF(CoverSheet!$C$29=6,"Q2",IF(CoverSheet!$C$29=9,"Q3",IF(AND(CoverSheet!$C$29=12,A325="AR"),"Q4","Q4A"))))</f>
        <v>Q4A</v>
      </c>
      <c r="D325" t="str">
        <f>CoverSheet!$C$15</f>
        <v/>
      </c>
      <c r="E325" t="s">
        <v>8087</v>
      </c>
      <c r="F325" t="s">
        <v>8703</v>
      </c>
      <c r="G325" t="s">
        <v>8704</v>
      </c>
      <c r="H325">
        <f>Passporting!P28</f>
        <v>0</v>
      </c>
    </row>
    <row r="326" spans="1:8" x14ac:dyDescent="0.35">
      <c r="A326" t="str">
        <f>IF(CoverSheet!$C$9="Annual Return","AR",IF(CoverSheet!$C$9="Interim Return","IR",IF(CoverSheet!$C$9="Audited Annual Return","AAR","")))</f>
        <v/>
      </c>
      <c r="B326" t="str">
        <f>CoverSheet!$G$7</f>
        <v>v:25-03-c</v>
      </c>
      <c r="C326" t="str">
        <f>IF(CoverSheet!$C$29=3,"Q1",IF(CoverSheet!$C$29=6,"Q2",IF(CoverSheet!$C$29=9,"Q3",IF(AND(CoverSheet!$C$29=12,A326="AR"),"Q4","Q4A"))))</f>
        <v>Q4A</v>
      </c>
      <c r="D326" t="str">
        <f>CoverSheet!$C$15</f>
        <v/>
      </c>
      <c r="E326" t="s">
        <v>8087</v>
      </c>
      <c r="F326" t="s">
        <v>8705</v>
      </c>
      <c r="G326" t="s">
        <v>8706</v>
      </c>
      <c r="H326">
        <f>Passporting!P29</f>
        <v>0</v>
      </c>
    </row>
    <row r="327" spans="1:8" x14ac:dyDescent="0.35">
      <c r="A327" t="str">
        <f>IF(CoverSheet!$C$9="Annual Return","AR",IF(CoverSheet!$C$9="Interim Return","IR",IF(CoverSheet!$C$9="Audited Annual Return","AAR","")))</f>
        <v/>
      </c>
      <c r="B327" t="str">
        <f>CoverSheet!$G$7</f>
        <v>v:25-03-c</v>
      </c>
      <c r="C327" t="str">
        <f>IF(CoverSheet!$C$29=3,"Q1",IF(CoverSheet!$C$29=6,"Q2",IF(CoverSheet!$C$29=9,"Q3",IF(AND(CoverSheet!$C$29=12,A327="AR"),"Q4","Q4A"))))</f>
        <v>Q4A</v>
      </c>
      <c r="D327" t="str">
        <f>CoverSheet!$C$15</f>
        <v/>
      </c>
      <c r="E327" t="s">
        <v>8087</v>
      </c>
      <c r="F327" t="s">
        <v>8707</v>
      </c>
      <c r="G327" t="s">
        <v>8708</v>
      </c>
      <c r="H327">
        <f>Passporting!P30</f>
        <v>0</v>
      </c>
    </row>
    <row r="328" spans="1:8" x14ac:dyDescent="0.35">
      <c r="A328" t="str">
        <f>IF(CoverSheet!$C$9="Annual Return","AR",IF(CoverSheet!$C$9="Interim Return","IR",IF(CoverSheet!$C$9="Audited Annual Return","AAR","")))</f>
        <v/>
      </c>
      <c r="B328" t="str">
        <f>CoverSheet!$G$7</f>
        <v>v:25-03-c</v>
      </c>
      <c r="C328" t="str">
        <f>IF(CoverSheet!$C$29=3,"Q1",IF(CoverSheet!$C$29=6,"Q2",IF(CoverSheet!$C$29=9,"Q3",IF(AND(CoverSheet!$C$29=12,A328="AR"),"Q4","Q4A"))))</f>
        <v>Q4A</v>
      </c>
      <c r="D328" t="str">
        <f>CoverSheet!$C$15</f>
        <v/>
      </c>
      <c r="E328" t="s">
        <v>8087</v>
      </c>
      <c r="F328" t="s">
        <v>8709</v>
      </c>
      <c r="G328" t="s">
        <v>8710</v>
      </c>
      <c r="H328">
        <f>Passporting!P31</f>
        <v>0</v>
      </c>
    </row>
    <row r="329" spans="1:8" x14ac:dyDescent="0.35">
      <c r="A329" t="str">
        <f>IF(CoverSheet!$C$9="Annual Return","AR",IF(CoverSheet!$C$9="Interim Return","IR",IF(CoverSheet!$C$9="Audited Annual Return","AAR","")))</f>
        <v/>
      </c>
      <c r="B329" t="str">
        <f>CoverSheet!$G$7</f>
        <v>v:25-03-c</v>
      </c>
      <c r="C329" t="str">
        <f>IF(CoverSheet!$C$29=3,"Q1",IF(CoverSheet!$C$29=6,"Q2",IF(CoverSheet!$C$29=9,"Q3",IF(AND(CoverSheet!$C$29=12,A329="AR"),"Q4","Q4A"))))</f>
        <v>Q4A</v>
      </c>
      <c r="D329" t="str">
        <f>CoverSheet!$C$15</f>
        <v/>
      </c>
      <c r="E329" t="s">
        <v>8087</v>
      </c>
      <c r="F329" t="s">
        <v>8711</v>
      </c>
      <c r="G329" t="s">
        <v>8712</v>
      </c>
      <c r="H329">
        <f>Passporting!P32</f>
        <v>0</v>
      </c>
    </row>
    <row r="330" spans="1:8" x14ac:dyDescent="0.35">
      <c r="A330" t="str">
        <f>IF(CoverSheet!$C$9="Annual Return","AR",IF(CoverSheet!$C$9="Interim Return","IR",IF(CoverSheet!$C$9="Audited Annual Return","AAR","")))</f>
        <v/>
      </c>
      <c r="B330" t="str">
        <f>CoverSheet!$G$7</f>
        <v>v:25-03-c</v>
      </c>
      <c r="C330" t="str">
        <f>IF(CoverSheet!$C$29=3,"Q1",IF(CoverSheet!$C$29=6,"Q2",IF(CoverSheet!$C$29=9,"Q3",IF(AND(CoverSheet!$C$29=12,A330="AR"),"Q4","Q4A"))))</f>
        <v>Q4A</v>
      </c>
      <c r="D330" t="str">
        <f>CoverSheet!$C$15</f>
        <v/>
      </c>
      <c r="E330" t="s">
        <v>8087</v>
      </c>
      <c r="F330" t="s">
        <v>8713</v>
      </c>
      <c r="G330" t="s">
        <v>8714</v>
      </c>
      <c r="H330">
        <f>Passporting!P33</f>
        <v>0</v>
      </c>
    </row>
    <row r="331" spans="1:8" x14ac:dyDescent="0.35">
      <c r="A331" t="str">
        <f>IF(CoverSheet!$C$9="Annual Return","AR",IF(CoverSheet!$C$9="Interim Return","IR",IF(CoverSheet!$C$9="Audited Annual Return","AAR","")))</f>
        <v/>
      </c>
      <c r="B331" t="str">
        <f>CoverSheet!$G$7</f>
        <v>v:25-03-c</v>
      </c>
      <c r="C331" t="str">
        <f>IF(CoverSheet!$C$29=3,"Q1",IF(CoverSheet!$C$29=6,"Q2",IF(CoverSheet!$C$29=9,"Q3",IF(AND(CoverSheet!$C$29=12,A331="AR"),"Q4","Q4A"))))</f>
        <v>Q4A</v>
      </c>
      <c r="D331" t="str">
        <f>CoverSheet!$C$15</f>
        <v/>
      </c>
      <c r="E331" t="s">
        <v>8087</v>
      </c>
      <c r="F331" t="s">
        <v>8715</v>
      </c>
      <c r="G331" t="s">
        <v>8716</v>
      </c>
      <c r="H331">
        <f>Passporting!P34</f>
        <v>0</v>
      </c>
    </row>
    <row r="332" spans="1:8" x14ac:dyDescent="0.35">
      <c r="A332" t="str">
        <f>IF(CoverSheet!$C$9="Annual Return","AR",IF(CoverSheet!$C$9="Interim Return","IR",IF(CoverSheet!$C$9="Audited Annual Return","AAR","")))</f>
        <v/>
      </c>
      <c r="B332" t="str">
        <f>CoverSheet!$G$7</f>
        <v>v:25-03-c</v>
      </c>
      <c r="C332" t="str">
        <f>IF(CoverSheet!$C$29=3,"Q1",IF(CoverSheet!$C$29=6,"Q2",IF(CoverSheet!$C$29=9,"Q3",IF(AND(CoverSheet!$C$29=12,A332="AR"),"Q4","Q4A"))))</f>
        <v>Q4A</v>
      </c>
      <c r="D332" t="str">
        <f>CoverSheet!$C$15</f>
        <v/>
      </c>
      <c r="E332" t="s">
        <v>8087</v>
      </c>
      <c r="F332" t="s">
        <v>8717</v>
      </c>
      <c r="G332" t="s">
        <v>8718</v>
      </c>
      <c r="H332">
        <f>Passporting!P35</f>
        <v>0</v>
      </c>
    </row>
    <row r="333" spans="1:8" x14ac:dyDescent="0.35">
      <c r="A333" t="str">
        <f>IF(CoverSheet!$C$9="Annual Return","AR",IF(CoverSheet!$C$9="Interim Return","IR",IF(CoverSheet!$C$9="Audited Annual Return","AAR","")))</f>
        <v/>
      </c>
      <c r="B333" t="str">
        <f>CoverSheet!$G$7</f>
        <v>v:25-03-c</v>
      </c>
      <c r="C333" t="str">
        <f>IF(CoverSheet!$C$29=3,"Q1",IF(CoverSheet!$C$29=6,"Q2",IF(CoverSheet!$C$29=9,"Q3",IF(AND(CoverSheet!$C$29=12,A333="AR"),"Q4","Q4A"))))</f>
        <v>Q4A</v>
      </c>
      <c r="D333" t="str">
        <f>CoverSheet!$C$15</f>
        <v/>
      </c>
      <c r="E333" t="s">
        <v>8087</v>
      </c>
      <c r="F333" t="s">
        <v>8719</v>
      </c>
      <c r="G333" t="s">
        <v>8720</v>
      </c>
      <c r="H333">
        <f>Passporting!P36</f>
        <v>0</v>
      </c>
    </row>
    <row r="334" spans="1:8" x14ac:dyDescent="0.35">
      <c r="A334" t="str">
        <f>IF(CoverSheet!$C$9="Annual Return","AR",IF(CoverSheet!$C$9="Interim Return","IR",IF(CoverSheet!$C$9="Audited Annual Return","AAR","")))</f>
        <v/>
      </c>
      <c r="B334" t="str">
        <f>CoverSheet!$G$7</f>
        <v>v:25-03-c</v>
      </c>
      <c r="C334" t="str">
        <f>IF(CoverSheet!$C$29=3,"Q1",IF(CoverSheet!$C$29=6,"Q2",IF(CoverSheet!$C$29=9,"Q3",IF(AND(CoverSheet!$C$29=12,A334="AR"),"Q4","Q4A"))))</f>
        <v>Q4A</v>
      </c>
      <c r="D334" t="str">
        <f>CoverSheet!$C$15</f>
        <v/>
      </c>
      <c r="E334" t="s">
        <v>8087</v>
      </c>
      <c r="F334" t="s">
        <v>8721</v>
      </c>
      <c r="G334" t="s">
        <v>8722</v>
      </c>
      <c r="H334">
        <f>Passporting!P37</f>
        <v>0</v>
      </c>
    </row>
    <row r="335" spans="1:8" x14ac:dyDescent="0.35">
      <c r="A335" t="str">
        <f>IF(CoverSheet!$C$9="Annual Return","AR",IF(CoverSheet!$C$9="Interim Return","IR",IF(CoverSheet!$C$9="Audited Annual Return","AAR","")))</f>
        <v/>
      </c>
      <c r="B335" t="str">
        <f>CoverSheet!$G$7</f>
        <v>v:25-03-c</v>
      </c>
      <c r="C335" t="str">
        <f>IF(CoverSheet!$C$29=3,"Q1",IF(CoverSheet!$C$29=6,"Q2",IF(CoverSheet!$C$29=9,"Q3",IF(AND(CoverSheet!$C$29=12,A335="AR"),"Q4","Q4A"))))</f>
        <v>Q4A</v>
      </c>
      <c r="D335" t="str">
        <f>CoverSheet!$C$15</f>
        <v/>
      </c>
      <c r="E335" t="s">
        <v>8087</v>
      </c>
      <c r="F335" t="s">
        <v>8723</v>
      </c>
      <c r="G335" t="s">
        <v>8724</v>
      </c>
      <c r="H335">
        <f>Passporting!P38</f>
        <v>0</v>
      </c>
    </row>
    <row r="336" spans="1:8" x14ac:dyDescent="0.35">
      <c r="A336" t="str">
        <f>IF(CoverSheet!$C$9="Annual Return","AR",IF(CoverSheet!$C$9="Interim Return","IR",IF(CoverSheet!$C$9="Audited Annual Return","AAR","")))</f>
        <v/>
      </c>
      <c r="B336" t="str">
        <f>CoverSheet!$G$7</f>
        <v>v:25-03-c</v>
      </c>
      <c r="C336" t="str">
        <f>IF(CoverSheet!$C$29=3,"Q1",IF(CoverSheet!$C$29=6,"Q2",IF(CoverSheet!$C$29=9,"Q3",IF(AND(CoverSheet!$C$29=12,A336="AR"),"Q4","Q4A"))))</f>
        <v>Q4A</v>
      </c>
      <c r="D336" t="str">
        <f>CoverSheet!$C$15</f>
        <v/>
      </c>
      <c r="E336" t="s">
        <v>8087</v>
      </c>
      <c r="F336" t="s">
        <v>8725</v>
      </c>
      <c r="G336" t="s">
        <v>8726</v>
      </c>
      <c r="H336">
        <f>Passporting!P39</f>
        <v>0</v>
      </c>
    </row>
    <row r="337" spans="1:9" x14ac:dyDescent="0.35">
      <c r="A337" t="str">
        <f>IF(CoverSheet!$C$9="Annual Return","AR",IF(CoverSheet!$C$9="Interim Return","IR",IF(CoverSheet!$C$9="Audited Annual Return","AAR","")))</f>
        <v/>
      </c>
      <c r="B337" t="str">
        <f>CoverSheet!$G$7</f>
        <v>v:25-03-c</v>
      </c>
      <c r="C337" t="str">
        <f>IF(CoverSheet!$C$29=3,"Q1",IF(CoverSheet!$C$29=6,"Q2",IF(CoverSheet!$C$29=9,"Q3",IF(AND(CoverSheet!$C$29=12,A337="AR"),"Q4","Q4A"))))</f>
        <v>Q4A</v>
      </c>
      <c r="D337" t="str">
        <f>CoverSheet!$C$15</f>
        <v/>
      </c>
      <c r="E337" t="s">
        <v>8087</v>
      </c>
      <c r="F337" t="s">
        <v>8727</v>
      </c>
      <c r="G337" t="s">
        <v>8728</v>
      </c>
      <c r="H337">
        <f>Passporting!P40</f>
        <v>0</v>
      </c>
    </row>
    <row r="338" spans="1:9" x14ac:dyDescent="0.35">
      <c r="A338" t="str">
        <f>IF(CoverSheet!$C$9="Annual Return","AR",IF(CoverSheet!$C$9="Interim Return","IR",IF(CoverSheet!$C$9="Audited Annual Return","AAR","")))</f>
        <v/>
      </c>
      <c r="B338" t="str">
        <f>CoverSheet!$G$7</f>
        <v>v:25-03-c</v>
      </c>
      <c r="C338" t="str">
        <f>IF(CoverSheet!$C$29=3,"Q1",IF(CoverSheet!$C$29=6,"Q2",IF(CoverSheet!$C$29=9,"Q3",IF(AND(CoverSheet!$C$29=12,A338="AR"),"Q4","Q4A"))))</f>
        <v>Q4A</v>
      </c>
      <c r="D338" t="str">
        <f>CoverSheet!$C$15</f>
        <v/>
      </c>
      <c r="E338" t="s">
        <v>8087</v>
      </c>
      <c r="F338" t="s">
        <v>8729</v>
      </c>
      <c r="G338" t="s">
        <v>8730</v>
      </c>
      <c r="H338">
        <f>Passporting!P41</f>
        <v>0</v>
      </c>
    </row>
    <row r="339" spans="1:9" x14ac:dyDescent="0.35">
      <c r="A339" t="str">
        <f>IF(CoverSheet!$C$9="Annual Return","AR",IF(CoverSheet!$C$9="Interim Return","IR",IF(CoverSheet!$C$9="Audited Annual Return","AAR","")))</f>
        <v/>
      </c>
      <c r="B339" t="str">
        <f>CoverSheet!$G$7</f>
        <v>v:25-03-c</v>
      </c>
      <c r="C339" t="str">
        <f>IF(CoverSheet!$C$29=3,"Q1",IF(CoverSheet!$C$29=6,"Q2",IF(CoverSheet!$C$29=9,"Q3",IF(AND(CoverSheet!$C$29=12,A339="AR"),"Q4","Q4A"))))</f>
        <v>Q4A</v>
      </c>
      <c r="D339" t="str">
        <f>CoverSheet!$C$15</f>
        <v/>
      </c>
      <c r="E339" t="s">
        <v>8087</v>
      </c>
      <c r="F339" t="s">
        <v>8731</v>
      </c>
      <c r="G339" t="s">
        <v>8732</v>
      </c>
      <c r="H339">
        <f>Passporting!P42</f>
        <v>0</v>
      </c>
    </row>
    <row r="340" spans="1:9" x14ac:dyDescent="0.35">
      <c r="A340" t="str">
        <f>IF(CoverSheet!$C$9="Annual Return","AR",IF(CoverSheet!$C$9="Interim Return","IR",IF(CoverSheet!$C$9="Audited Annual Return","AAR","")))</f>
        <v/>
      </c>
      <c r="B340" t="str">
        <f>CoverSheet!$G$7</f>
        <v>v:25-03-c</v>
      </c>
      <c r="C340" t="str">
        <f>IF(CoverSheet!$C$29=3,"Q1",IF(CoverSheet!$C$29=6,"Q2",IF(CoverSheet!$C$29=9,"Q3",IF(AND(CoverSheet!$C$29=12,A340="AR"),"Q4","Q4A"))))</f>
        <v>Q4A</v>
      </c>
      <c r="D340" t="str">
        <f>CoverSheet!$C$15</f>
        <v/>
      </c>
      <c r="E340" t="s">
        <v>8087</v>
      </c>
      <c r="F340" t="s">
        <v>8733</v>
      </c>
      <c r="G340" t="s">
        <v>8734</v>
      </c>
      <c r="H340">
        <f>Passporting!P43</f>
        <v>0</v>
      </c>
    </row>
    <row r="341" spans="1:9" x14ac:dyDescent="0.35">
      <c r="A341" t="str">
        <f>IF(CoverSheet!$C$9="Annual Return","AR",IF(CoverSheet!$C$9="Interim Return","IR",IF(CoverSheet!$C$9="Audited Annual Return","AAR","")))</f>
        <v/>
      </c>
      <c r="B341" t="str">
        <f>CoverSheet!$G$7</f>
        <v>v:25-03-c</v>
      </c>
      <c r="C341" t="str">
        <f>IF(CoverSheet!$C$29=3,"Q1",IF(CoverSheet!$C$29=6,"Q2",IF(CoverSheet!$C$29=9,"Q3",IF(AND(CoverSheet!$C$29=12,A341="AR"),"Q4","Q4A"))))</f>
        <v>Q4A</v>
      </c>
      <c r="D341" t="str">
        <f>CoverSheet!$C$15</f>
        <v/>
      </c>
      <c r="E341" t="s">
        <v>8087</v>
      </c>
      <c r="F341" t="s">
        <v>8735</v>
      </c>
      <c r="G341" t="s">
        <v>8736</v>
      </c>
      <c r="H341">
        <f>Passporting!P44</f>
        <v>0</v>
      </c>
    </row>
    <row r="342" spans="1:9" x14ac:dyDescent="0.35">
      <c r="A342" t="str">
        <f>IF(CoverSheet!$C$9="Annual Return","AR",IF(CoverSheet!$C$9="Interim Return","IR",IF(CoverSheet!$C$9="Audited Annual Return","AAR","")))</f>
        <v/>
      </c>
      <c r="B342" t="str">
        <f>CoverSheet!$G$7</f>
        <v>v:25-03-c</v>
      </c>
      <c r="C342" t="str">
        <f>IF(CoverSheet!$C$29=3,"Q1",IF(CoverSheet!$C$29=6,"Q2",IF(CoverSheet!$C$29=9,"Q3",IF(AND(CoverSheet!$C$29=12,A342="AR"),"Q4","Q4A"))))</f>
        <v>Q4A</v>
      </c>
      <c r="D342" t="str">
        <f>CoverSheet!$C$15</f>
        <v/>
      </c>
      <c r="E342" t="s">
        <v>8087</v>
      </c>
      <c r="F342" t="s">
        <v>8737</v>
      </c>
      <c r="G342" t="s">
        <v>8738</v>
      </c>
      <c r="H342">
        <f>Passporting!P46</f>
        <v>0</v>
      </c>
    </row>
    <row r="343" spans="1:9" s="382" customFormat="1" x14ac:dyDescent="0.35">
      <c r="A343" t="str">
        <f>IF(CoverSheet!$C$9="Annual Return","AR",IF(CoverSheet!$C$9="Interim Return","IR",IF(CoverSheet!$C$9="Audited Annual Return","AAR","")))</f>
        <v/>
      </c>
      <c r="B343" t="str">
        <f>CoverSheet!$G$7</f>
        <v>v:25-03-c</v>
      </c>
      <c r="C343" t="str">
        <f>IF(CoverSheet!$C$29=3,"Q1",IF(CoverSheet!$C$29=6,"Q2",IF(CoverSheet!$C$29=9,"Q3",IF(AND(CoverSheet!$C$29=12,A343="AR"),"Q4","Q4A"))))</f>
        <v>Q4A</v>
      </c>
      <c r="D343" t="str">
        <f>CoverSheet!$C$15</f>
        <v/>
      </c>
      <c r="E343" t="s">
        <v>8087</v>
      </c>
      <c r="F343" t="s">
        <v>8739</v>
      </c>
      <c r="G343" t="s">
        <v>8740</v>
      </c>
      <c r="H343">
        <f>Passporting!P45</f>
        <v>0</v>
      </c>
      <c r="I343"/>
    </row>
    <row r="344" spans="1:9" s="382" customFormat="1" x14ac:dyDescent="0.35">
      <c r="A344" t="str">
        <f>IF(CoverSheet!$C$9="Annual Return","AR",IF(CoverSheet!$C$9="Interim Return","IR",IF(CoverSheet!$C$9="Audited Annual Return","AAR","")))</f>
        <v/>
      </c>
      <c r="B344" t="str">
        <f>CoverSheet!$G$7</f>
        <v>v:25-03-c</v>
      </c>
      <c r="C344" t="str">
        <f>IF(CoverSheet!$C$29=3,"Q1",IF(CoverSheet!$C$29=6,"Q2",IF(CoverSheet!$C$29=9,"Q3",IF(AND(CoverSheet!$C$29=12,A344="AR"),"Q4","Q4A"))))</f>
        <v>Q4A</v>
      </c>
      <c r="D344" t="str">
        <f>CoverSheet!$C$15</f>
        <v/>
      </c>
      <c r="E344" t="s">
        <v>8087</v>
      </c>
      <c r="F344" t="s">
        <v>8741</v>
      </c>
      <c r="G344" t="s">
        <v>8742</v>
      </c>
      <c r="H344">
        <f>Passporting!E16</f>
        <v>0</v>
      </c>
      <c r="I344"/>
    </row>
    <row r="345" spans="1:9" s="382" customFormat="1" x14ac:dyDescent="0.35">
      <c r="A345" t="str">
        <f>IF(CoverSheet!$C$9="Annual Return","AR",IF(CoverSheet!$C$9="Interim Return","IR",IF(CoverSheet!$C$9="Audited Annual Return","AAR","")))</f>
        <v/>
      </c>
      <c r="B345" t="str">
        <f>CoverSheet!$G$7</f>
        <v>v:25-03-c</v>
      </c>
      <c r="C345" t="str">
        <f>IF(CoverSheet!$C$29=3,"Q1",IF(CoverSheet!$C$29=6,"Q2",IF(CoverSheet!$C$29=9,"Q3",IF(AND(CoverSheet!$C$29=12,A345="AR"),"Q4","Q4A"))))</f>
        <v>Q4A</v>
      </c>
      <c r="D345" t="str">
        <f>CoverSheet!$C$15</f>
        <v/>
      </c>
      <c r="E345" t="s">
        <v>8087</v>
      </c>
      <c r="F345" t="s">
        <v>8743</v>
      </c>
      <c r="G345" t="s">
        <v>8744</v>
      </c>
      <c r="H345">
        <f>Passporting!E17</f>
        <v>0</v>
      </c>
      <c r="I345"/>
    </row>
    <row r="346" spans="1:9" s="382" customFormat="1" x14ac:dyDescent="0.35">
      <c r="A346" t="str">
        <f>IF(CoverSheet!$C$9="Annual Return","AR",IF(CoverSheet!$C$9="Interim Return","IR",IF(CoverSheet!$C$9="Audited Annual Return","AAR","")))</f>
        <v/>
      </c>
      <c r="B346" t="str">
        <f>CoverSheet!$G$7</f>
        <v>v:25-03-c</v>
      </c>
      <c r="C346" t="str">
        <f>IF(CoverSheet!$C$29=3,"Q1",IF(CoverSheet!$C$29=6,"Q2",IF(CoverSheet!$C$29=9,"Q3",IF(AND(CoverSheet!$C$29=12,A346="AR"),"Q4","Q4A"))))</f>
        <v>Q4A</v>
      </c>
      <c r="D346" t="str">
        <f>CoverSheet!$C$15</f>
        <v/>
      </c>
      <c r="E346" t="s">
        <v>8087</v>
      </c>
      <c r="F346" t="s">
        <v>8745</v>
      </c>
      <c r="G346" t="s">
        <v>8746</v>
      </c>
      <c r="H346">
        <f>Passporting!E18</f>
        <v>0</v>
      </c>
      <c r="I346"/>
    </row>
    <row r="347" spans="1:9" s="382" customFormat="1" x14ac:dyDescent="0.35">
      <c r="A347" t="str">
        <f>IF(CoverSheet!$C$9="Annual Return","AR",IF(CoverSheet!$C$9="Interim Return","IR",IF(CoverSheet!$C$9="Audited Annual Return","AAR","")))</f>
        <v/>
      </c>
      <c r="B347" t="str">
        <f>CoverSheet!$G$7</f>
        <v>v:25-03-c</v>
      </c>
      <c r="C347" t="str">
        <f>IF(CoverSheet!$C$29=3,"Q1",IF(CoverSheet!$C$29=6,"Q2",IF(CoverSheet!$C$29=9,"Q3",IF(AND(CoverSheet!$C$29=12,A347="AR"),"Q4","Q4A"))))</f>
        <v>Q4A</v>
      </c>
      <c r="D347" t="str">
        <f>CoverSheet!$C$15</f>
        <v/>
      </c>
      <c r="E347" t="s">
        <v>8087</v>
      </c>
      <c r="F347" t="s">
        <v>8747</v>
      </c>
      <c r="G347" t="s">
        <v>8748</v>
      </c>
      <c r="H347">
        <f>Passporting!E19</f>
        <v>0</v>
      </c>
      <c r="I347"/>
    </row>
    <row r="348" spans="1:9" s="382" customFormat="1" x14ac:dyDescent="0.35">
      <c r="A348" t="str">
        <f>IF(CoverSheet!$C$9="Annual Return","AR",IF(CoverSheet!$C$9="Interim Return","IR",IF(CoverSheet!$C$9="Audited Annual Return","AAR","")))</f>
        <v/>
      </c>
      <c r="B348" t="str">
        <f>CoverSheet!$G$7</f>
        <v>v:25-03-c</v>
      </c>
      <c r="C348" t="str">
        <f>IF(CoverSheet!$C$29=3,"Q1",IF(CoverSheet!$C$29=6,"Q2",IF(CoverSheet!$C$29=9,"Q3",IF(AND(CoverSheet!$C$29=12,A348="AR"),"Q4","Q4A"))))</f>
        <v>Q4A</v>
      </c>
      <c r="D348" t="str">
        <f>CoverSheet!$C$15</f>
        <v/>
      </c>
      <c r="E348" t="s">
        <v>8087</v>
      </c>
      <c r="F348" t="s">
        <v>8749</v>
      </c>
      <c r="G348" t="s">
        <v>8750</v>
      </c>
      <c r="H348">
        <f>Passporting!E20</f>
        <v>0</v>
      </c>
      <c r="I348"/>
    </row>
    <row r="349" spans="1:9" s="382" customFormat="1" x14ac:dyDescent="0.35">
      <c r="A349" t="str">
        <f>IF(CoverSheet!$C$9="Annual Return","AR",IF(CoverSheet!$C$9="Interim Return","IR",IF(CoverSheet!$C$9="Audited Annual Return","AAR","")))</f>
        <v/>
      </c>
      <c r="B349" t="str">
        <f>CoverSheet!$G$7</f>
        <v>v:25-03-c</v>
      </c>
      <c r="C349" t="str">
        <f>IF(CoverSheet!$C$29=3,"Q1",IF(CoverSheet!$C$29=6,"Q2",IF(CoverSheet!$C$29=9,"Q3",IF(AND(CoverSheet!$C$29=12,A349="AR"),"Q4","Q4A"))))</f>
        <v>Q4A</v>
      </c>
      <c r="D349" t="str">
        <f>CoverSheet!$C$15</f>
        <v/>
      </c>
      <c r="E349" t="s">
        <v>8087</v>
      </c>
      <c r="F349" t="s">
        <v>8751</v>
      </c>
      <c r="G349" t="s">
        <v>8752</v>
      </c>
      <c r="H349">
        <f>Passporting!E21</f>
        <v>0</v>
      </c>
      <c r="I349"/>
    </row>
    <row r="350" spans="1:9" s="382" customFormat="1" x14ac:dyDescent="0.35">
      <c r="A350" t="str">
        <f>IF(CoverSheet!$C$9="Annual Return","AR",IF(CoverSheet!$C$9="Interim Return","IR",IF(CoverSheet!$C$9="Audited Annual Return","AAR","")))</f>
        <v/>
      </c>
      <c r="B350" t="str">
        <f>CoverSheet!$G$7</f>
        <v>v:25-03-c</v>
      </c>
      <c r="C350" t="str">
        <f>IF(CoverSheet!$C$29=3,"Q1",IF(CoverSheet!$C$29=6,"Q2",IF(CoverSheet!$C$29=9,"Q3",IF(AND(CoverSheet!$C$29=12,A350="AR"),"Q4","Q4A"))))</f>
        <v>Q4A</v>
      </c>
      <c r="D350" t="str">
        <f>CoverSheet!$C$15</f>
        <v/>
      </c>
      <c r="E350" t="s">
        <v>8087</v>
      </c>
      <c r="F350" t="s">
        <v>8753</v>
      </c>
      <c r="G350" t="s">
        <v>8754</v>
      </c>
      <c r="H350">
        <f>Passporting!E22</f>
        <v>0</v>
      </c>
      <c r="I350"/>
    </row>
    <row r="351" spans="1:9" s="382" customFormat="1" x14ac:dyDescent="0.35">
      <c r="A351" t="str">
        <f>IF(CoverSheet!$C$9="Annual Return","AR",IF(CoverSheet!$C$9="Interim Return","IR",IF(CoverSheet!$C$9="Audited Annual Return","AAR","")))</f>
        <v/>
      </c>
      <c r="B351" t="str">
        <f>CoverSheet!$G$7</f>
        <v>v:25-03-c</v>
      </c>
      <c r="C351" t="str">
        <f>IF(CoverSheet!$C$29=3,"Q1",IF(CoverSheet!$C$29=6,"Q2",IF(CoverSheet!$C$29=9,"Q3",IF(AND(CoverSheet!$C$29=12,A351="AR"),"Q4","Q4A"))))</f>
        <v>Q4A</v>
      </c>
      <c r="D351" t="str">
        <f>CoverSheet!$C$15</f>
        <v/>
      </c>
      <c r="E351" t="s">
        <v>8087</v>
      </c>
      <c r="F351" t="s">
        <v>8755</v>
      </c>
      <c r="G351" t="s">
        <v>8756</v>
      </c>
      <c r="H351">
        <f>Passporting!E23</f>
        <v>0</v>
      </c>
      <c r="I351"/>
    </row>
    <row r="352" spans="1:9" s="382" customFormat="1" x14ac:dyDescent="0.35">
      <c r="A352" t="str">
        <f>IF(CoverSheet!$C$9="Annual Return","AR",IF(CoverSheet!$C$9="Interim Return","IR",IF(CoverSheet!$C$9="Audited Annual Return","AAR","")))</f>
        <v/>
      </c>
      <c r="B352" t="str">
        <f>CoverSheet!$G$7</f>
        <v>v:25-03-c</v>
      </c>
      <c r="C352" t="str">
        <f>IF(CoverSheet!$C$29=3,"Q1",IF(CoverSheet!$C$29=6,"Q2",IF(CoverSheet!$C$29=9,"Q3",IF(AND(CoverSheet!$C$29=12,A352="AR"),"Q4","Q4A"))))</f>
        <v>Q4A</v>
      </c>
      <c r="D352" t="str">
        <f>CoverSheet!$C$15</f>
        <v/>
      </c>
      <c r="E352" t="s">
        <v>8087</v>
      </c>
      <c r="F352" t="s">
        <v>8757</v>
      </c>
      <c r="G352" t="s">
        <v>8758</v>
      </c>
      <c r="H352">
        <f>Passporting!E24</f>
        <v>0</v>
      </c>
      <c r="I352"/>
    </row>
    <row r="353" spans="1:9" s="382" customFormat="1" x14ac:dyDescent="0.35">
      <c r="A353" t="str">
        <f>IF(CoverSheet!$C$9="Annual Return","AR",IF(CoverSheet!$C$9="Interim Return","IR",IF(CoverSheet!$C$9="Audited Annual Return","AAR","")))</f>
        <v/>
      </c>
      <c r="B353" t="str">
        <f>CoverSheet!$G$7</f>
        <v>v:25-03-c</v>
      </c>
      <c r="C353" t="str">
        <f>IF(CoverSheet!$C$29=3,"Q1",IF(CoverSheet!$C$29=6,"Q2",IF(CoverSheet!$C$29=9,"Q3",IF(AND(CoverSheet!$C$29=12,A353="AR"),"Q4","Q4A"))))</f>
        <v>Q4A</v>
      </c>
      <c r="D353" t="str">
        <f>CoverSheet!$C$15</f>
        <v/>
      </c>
      <c r="E353" t="s">
        <v>8087</v>
      </c>
      <c r="F353" t="s">
        <v>8759</v>
      </c>
      <c r="G353" t="s">
        <v>8760</v>
      </c>
      <c r="H353">
        <f>Passporting!E25</f>
        <v>0</v>
      </c>
      <c r="I353"/>
    </row>
    <row r="354" spans="1:9" s="382" customFormat="1" x14ac:dyDescent="0.35">
      <c r="A354" t="str">
        <f>IF(CoverSheet!$C$9="Annual Return","AR",IF(CoverSheet!$C$9="Interim Return","IR",IF(CoverSheet!$C$9="Audited Annual Return","AAR","")))</f>
        <v/>
      </c>
      <c r="B354" t="str">
        <f>CoverSheet!$G$7</f>
        <v>v:25-03-c</v>
      </c>
      <c r="C354" t="str">
        <f>IF(CoverSheet!$C$29=3,"Q1",IF(CoverSheet!$C$29=6,"Q2",IF(CoverSheet!$C$29=9,"Q3",IF(AND(CoverSheet!$C$29=12,A354="AR"),"Q4","Q4A"))))</f>
        <v>Q4A</v>
      </c>
      <c r="D354" t="str">
        <f>CoverSheet!$C$15</f>
        <v/>
      </c>
      <c r="E354" t="s">
        <v>8087</v>
      </c>
      <c r="F354" t="s">
        <v>8761</v>
      </c>
      <c r="G354" t="s">
        <v>8762</v>
      </c>
      <c r="H354">
        <f>Passporting!E26</f>
        <v>0</v>
      </c>
      <c r="I354"/>
    </row>
    <row r="355" spans="1:9" s="382" customFormat="1" x14ac:dyDescent="0.35">
      <c r="A355" t="str">
        <f>IF(CoverSheet!$C$9="Annual Return","AR",IF(CoverSheet!$C$9="Interim Return","IR",IF(CoverSheet!$C$9="Audited Annual Return","AAR","")))</f>
        <v/>
      </c>
      <c r="B355" t="str">
        <f>CoverSheet!$G$7</f>
        <v>v:25-03-c</v>
      </c>
      <c r="C355" t="str">
        <f>IF(CoverSheet!$C$29=3,"Q1",IF(CoverSheet!$C$29=6,"Q2",IF(CoverSheet!$C$29=9,"Q3",IF(AND(CoverSheet!$C$29=12,A355="AR"),"Q4","Q4A"))))</f>
        <v>Q4A</v>
      </c>
      <c r="D355" t="str">
        <f>CoverSheet!$C$15</f>
        <v/>
      </c>
      <c r="E355" t="s">
        <v>8087</v>
      </c>
      <c r="F355" t="s">
        <v>8763</v>
      </c>
      <c r="G355" t="s">
        <v>8764</v>
      </c>
      <c r="H355">
        <f>Passporting!E27</f>
        <v>0</v>
      </c>
      <c r="I355"/>
    </row>
    <row r="356" spans="1:9" s="382" customFormat="1" x14ac:dyDescent="0.35">
      <c r="A356" t="str">
        <f>IF(CoverSheet!$C$9="Annual Return","AR",IF(CoverSheet!$C$9="Interim Return","IR",IF(CoverSheet!$C$9="Audited Annual Return","AAR","")))</f>
        <v/>
      </c>
      <c r="B356" t="str">
        <f>CoverSheet!$G$7</f>
        <v>v:25-03-c</v>
      </c>
      <c r="C356" t="str">
        <f>IF(CoverSheet!$C$29=3,"Q1",IF(CoverSheet!$C$29=6,"Q2",IF(CoverSheet!$C$29=9,"Q3",IF(AND(CoverSheet!$C$29=12,A356="AR"),"Q4","Q4A"))))</f>
        <v>Q4A</v>
      </c>
      <c r="D356" t="str">
        <f>CoverSheet!$C$15</f>
        <v/>
      </c>
      <c r="E356" t="s">
        <v>8087</v>
      </c>
      <c r="F356" t="s">
        <v>8765</v>
      </c>
      <c r="G356" t="s">
        <v>8766</v>
      </c>
      <c r="H356">
        <f>Passporting!E28</f>
        <v>0</v>
      </c>
      <c r="I356"/>
    </row>
    <row r="357" spans="1:9" s="382" customFormat="1" x14ac:dyDescent="0.35">
      <c r="A357" t="str">
        <f>IF(CoverSheet!$C$9="Annual Return","AR",IF(CoverSheet!$C$9="Interim Return","IR",IF(CoverSheet!$C$9="Audited Annual Return","AAR","")))</f>
        <v/>
      </c>
      <c r="B357" t="str">
        <f>CoverSheet!$G$7</f>
        <v>v:25-03-c</v>
      </c>
      <c r="C357" t="str">
        <f>IF(CoverSheet!$C$29=3,"Q1",IF(CoverSheet!$C$29=6,"Q2",IF(CoverSheet!$C$29=9,"Q3",IF(AND(CoverSheet!$C$29=12,A357="AR"),"Q4","Q4A"))))</f>
        <v>Q4A</v>
      </c>
      <c r="D357" t="str">
        <f>CoverSheet!$C$15</f>
        <v/>
      </c>
      <c r="E357" t="s">
        <v>8087</v>
      </c>
      <c r="F357" t="s">
        <v>8767</v>
      </c>
      <c r="G357" t="s">
        <v>8768</v>
      </c>
      <c r="H357">
        <f>Passporting!E29</f>
        <v>0</v>
      </c>
      <c r="I357"/>
    </row>
    <row r="358" spans="1:9" s="382" customFormat="1" x14ac:dyDescent="0.35">
      <c r="A358" t="str">
        <f>IF(CoverSheet!$C$9="Annual Return","AR",IF(CoverSheet!$C$9="Interim Return","IR",IF(CoverSheet!$C$9="Audited Annual Return","AAR","")))</f>
        <v/>
      </c>
      <c r="B358" t="str">
        <f>CoverSheet!$G$7</f>
        <v>v:25-03-c</v>
      </c>
      <c r="C358" t="str">
        <f>IF(CoverSheet!$C$29=3,"Q1",IF(CoverSheet!$C$29=6,"Q2",IF(CoverSheet!$C$29=9,"Q3",IF(AND(CoverSheet!$C$29=12,A358="AR"),"Q4","Q4A"))))</f>
        <v>Q4A</v>
      </c>
      <c r="D358" t="str">
        <f>CoverSheet!$C$15</f>
        <v/>
      </c>
      <c r="E358" t="s">
        <v>8087</v>
      </c>
      <c r="F358" t="s">
        <v>8769</v>
      </c>
      <c r="G358" t="s">
        <v>8770</v>
      </c>
      <c r="H358">
        <f>Passporting!E30</f>
        <v>0</v>
      </c>
      <c r="I358"/>
    </row>
    <row r="359" spans="1:9" s="382" customFormat="1" x14ac:dyDescent="0.35">
      <c r="A359" t="str">
        <f>IF(CoverSheet!$C$9="Annual Return","AR",IF(CoverSheet!$C$9="Interim Return","IR",IF(CoverSheet!$C$9="Audited Annual Return","AAR","")))</f>
        <v/>
      </c>
      <c r="B359" t="str">
        <f>CoverSheet!$G$7</f>
        <v>v:25-03-c</v>
      </c>
      <c r="C359" t="str">
        <f>IF(CoverSheet!$C$29=3,"Q1",IF(CoverSheet!$C$29=6,"Q2",IF(CoverSheet!$C$29=9,"Q3",IF(AND(CoverSheet!$C$29=12,A359="AR"),"Q4","Q4A"))))</f>
        <v>Q4A</v>
      </c>
      <c r="D359" t="str">
        <f>CoverSheet!$C$15</f>
        <v/>
      </c>
      <c r="E359" t="s">
        <v>8087</v>
      </c>
      <c r="F359" t="s">
        <v>8771</v>
      </c>
      <c r="G359" t="s">
        <v>8772</v>
      </c>
      <c r="H359">
        <f>Passporting!E31</f>
        <v>0</v>
      </c>
      <c r="I359"/>
    </row>
    <row r="360" spans="1:9" s="382" customFormat="1" x14ac:dyDescent="0.35">
      <c r="A360" t="str">
        <f>IF(CoverSheet!$C$9="Annual Return","AR",IF(CoverSheet!$C$9="Interim Return","IR",IF(CoverSheet!$C$9="Audited Annual Return","AAR","")))</f>
        <v/>
      </c>
      <c r="B360" t="str">
        <f>CoverSheet!$G$7</f>
        <v>v:25-03-c</v>
      </c>
      <c r="C360" t="str">
        <f>IF(CoverSheet!$C$29=3,"Q1",IF(CoverSheet!$C$29=6,"Q2",IF(CoverSheet!$C$29=9,"Q3",IF(AND(CoverSheet!$C$29=12,A360="AR"),"Q4","Q4A"))))</f>
        <v>Q4A</v>
      </c>
      <c r="D360" t="str">
        <f>CoverSheet!$C$15</f>
        <v/>
      </c>
      <c r="E360" t="s">
        <v>8087</v>
      </c>
      <c r="F360" t="s">
        <v>8773</v>
      </c>
      <c r="G360" t="s">
        <v>8774</v>
      </c>
      <c r="H360">
        <f>Passporting!E32</f>
        <v>0</v>
      </c>
      <c r="I360"/>
    </row>
    <row r="361" spans="1:9" s="382" customFormat="1" x14ac:dyDescent="0.35">
      <c r="A361" t="str">
        <f>IF(CoverSheet!$C$9="Annual Return","AR",IF(CoverSheet!$C$9="Interim Return","IR",IF(CoverSheet!$C$9="Audited Annual Return","AAR","")))</f>
        <v/>
      </c>
      <c r="B361" t="str">
        <f>CoverSheet!$G$7</f>
        <v>v:25-03-c</v>
      </c>
      <c r="C361" t="str">
        <f>IF(CoverSheet!$C$29=3,"Q1",IF(CoverSheet!$C$29=6,"Q2",IF(CoverSheet!$C$29=9,"Q3",IF(AND(CoverSheet!$C$29=12,A361="AR"),"Q4","Q4A"))))</f>
        <v>Q4A</v>
      </c>
      <c r="D361" t="str">
        <f>CoverSheet!$C$15</f>
        <v/>
      </c>
      <c r="E361" t="s">
        <v>8087</v>
      </c>
      <c r="F361" t="s">
        <v>8775</v>
      </c>
      <c r="G361" t="s">
        <v>8776</v>
      </c>
      <c r="H361">
        <f>Passporting!E33</f>
        <v>0</v>
      </c>
      <c r="I361"/>
    </row>
    <row r="362" spans="1:9" s="382" customFormat="1" x14ac:dyDescent="0.35">
      <c r="A362" t="str">
        <f>IF(CoverSheet!$C$9="Annual Return","AR",IF(CoverSheet!$C$9="Interim Return","IR",IF(CoverSheet!$C$9="Audited Annual Return","AAR","")))</f>
        <v/>
      </c>
      <c r="B362" t="str">
        <f>CoverSheet!$G$7</f>
        <v>v:25-03-c</v>
      </c>
      <c r="C362" t="str">
        <f>IF(CoverSheet!$C$29=3,"Q1",IF(CoverSheet!$C$29=6,"Q2",IF(CoverSheet!$C$29=9,"Q3",IF(AND(CoverSheet!$C$29=12,A362="AR"),"Q4","Q4A"))))</f>
        <v>Q4A</v>
      </c>
      <c r="D362" t="str">
        <f>CoverSheet!$C$15</f>
        <v/>
      </c>
      <c r="E362" t="s">
        <v>8087</v>
      </c>
      <c r="F362" t="s">
        <v>8777</v>
      </c>
      <c r="G362" t="s">
        <v>8778</v>
      </c>
      <c r="H362">
        <f>Passporting!E34</f>
        <v>0</v>
      </c>
      <c r="I362"/>
    </row>
    <row r="363" spans="1:9" s="382" customFormat="1" x14ac:dyDescent="0.35">
      <c r="A363" t="str">
        <f>IF(CoverSheet!$C$9="Annual Return","AR",IF(CoverSheet!$C$9="Interim Return","IR",IF(CoverSheet!$C$9="Audited Annual Return","AAR","")))</f>
        <v/>
      </c>
      <c r="B363" t="str">
        <f>CoverSheet!$G$7</f>
        <v>v:25-03-c</v>
      </c>
      <c r="C363" t="str">
        <f>IF(CoverSheet!$C$29=3,"Q1",IF(CoverSheet!$C$29=6,"Q2",IF(CoverSheet!$C$29=9,"Q3",IF(AND(CoverSheet!$C$29=12,A363="AR"),"Q4","Q4A"))))</f>
        <v>Q4A</v>
      </c>
      <c r="D363" t="str">
        <f>CoverSheet!$C$15</f>
        <v/>
      </c>
      <c r="E363" t="s">
        <v>8087</v>
      </c>
      <c r="F363" t="s">
        <v>8779</v>
      </c>
      <c r="G363" t="s">
        <v>8780</v>
      </c>
      <c r="H363">
        <f>Passporting!E35</f>
        <v>0</v>
      </c>
      <c r="I363"/>
    </row>
    <row r="364" spans="1:9" s="382" customFormat="1" x14ac:dyDescent="0.35">
      <c r="A364" t="str">
        <f>IF(CoverSheet!$C$9="Annual Return","AR",IF(CoverSheet!$C$9="Interim Return","IR",IF(CoverSheet!$C$9="Audited Annual Return","AAR","")))</f>
        <v/>
      </c>
      <c r="B364" t="str">
        <f>CoverSheet!$G$7</f>
        <v>v:25-03-c</v>
      </c>
      <c r="C364" t="str">
        <f>IF(CoverSheet!$C$29=3,"Q1",IF(CoverSheet!$C$29=6,"Q2",IF(CoverSheet!$C$29=9,"Q3",IF(AND(CoverSheet!$C$29=12,A364="AR"),"Q4","Q4A"))))</f>
        <v>Q4A</v>
      </c>
      <c r="D364" t="str">
        <f>CoverSheet!$C$15</f>
        <v/>
      </c>
      <c r="E364" t="s">
        <v>8087</v>
      </c>
      <c r="F364" t="s">
        <v>8781</v>
      </c>
      <c r="G364" t="s">
        <v>8782</v>
      </c>
      <c r="H364">
        <f>Passporting!E36</f>
        <v>0</v>
      </c>
      <c r="I364"/>
    </row>
    <row r="365" spans="1:9" s="382" customFormat="1" x14ac:dyDescent="0.35">
      <c r="A365" t="str">
        <f>IF(CoverSheet!$C$9="Annual Return","AR",IF(CoverSheet!$C$9="Interim Return","IR",IF(CoverSheet!$C$9="Audited Annual Return","AAR","")))</f>
        <v/>
      </c>
      <c r="B365" t="str">
        <f>CoverSheet!$G$7</f>
        <v>v:25-03-c</v>
      </c>
      <c r="C365" t="str">
        <f>IF(CoverSheet!$C$29=3,"Q1",IF(CoverSheet!$C$29=6,"Q2",IF(CoverSheet!$C$29=9,"Q3",IF(AND(CoverSheet!$C$29=12,A365="AR"),"Q4","Q4A"))))</f>
        <v>Q4A</v>
      </c>
      <c r="D365" t="str">
        <f>CoverSheet!$C$15</f>
        <v/>
      </c>
      <c r="E365" t="s">
        <v>8087</v>
      </c>
      <c r="F365" t="s">
        <v>8783</v>
      </c>
      <c r="G365" t="s">
        <v>8784</v>
      </c>
      <c r="H365">
        <f>Passporting!E37</f>
        <v>0</v>
      </c>
      <c r="I365"/>
    </row>
    <row r="366" spans="1:9" s="382" customFormat="1" x14ac:dyDescent="0.35">
      <c r="A366" t="str">
        <f>IF(CoverSheet!$C$9="Annual Return","AR",IF(CoverSheet!$C$9="Interim Return","IR",IF(CoverSheet!$C$9="Audited Annual Return","AAR","")))</f>
        <v/>
      </c>
      <c r="B366" t="str">
        <f>CoverSheet!$G$7</f>
        <v>v:25-03-c</v>
      </c>
      <c r="C366" t="str">
        <f>IF(CoverSheet!$C$29=3,"Q1",IF(CoverSheet!$C$29=6,"Q2",IF(CoverSheet!$C$29=9,"Q3",IF(AND(CoverSheet!$C$29=12,A366="AR"),"Q4","Q4A"))))</f>
        <v>Q4A</v>
      </c>
      <c r="D366" t="str">
        <f>CoverSheet!$C$15</f>
        <v/>
      </c>
      <c r="E366" t="s">
        <v>8087</v>
      </c>
      <c r="F366" t="s">
        <v>8785</v>
      </c>
      <c r="G366" t="s">
        <v>8786</v>
      </c>
      <c r="H366">
        <f>Passporting!E38</f>
        <v>0</v>
      </c>
      <c r="I366"/>
    </row>
    <row r="367" spans="1:9" s="382" customFormat="1" x14ac:dyDescent="0.35">
      <c r="A367" t="str">
        <f>IF(CoverSheet!$C$9="Annual Return","AR",IF(CoverSheet!$C$9="Interim Return","IR",IF(CoverSheet!$C$9="Audited Annual Return","AAR","")))</f>
        <v/>
      </c>
      <c r="B367" t="str">
        <f>CoverSheet!$G$7</f>
        <v>v:25-03-c</v>
      </c>
      <c r="C367" t="str">
        <f>IF(CoverSheet!$C$29=3,"Q1",IF(CoverSheet!$C$29=6,"Q2",IF(CoverSheet!$C$29=9,"Q3",IF(AND(CoverSheet!$C$29=12,A367="AR"),"Q4","Q4A"))))</f>
        <v>Q4A</v>
      </c>
      <c r="D367" t="str">
        <f>CoverSheet!$C$15</f>
        <v/>
      </c>
      <c r="E367" t="s">
        <v>8087</v>
      </c>
      <c r="F367" t="s">
        <v>8787</v>
      </c>
      <c r="G367" t="s">
        <v>8788</v>
      </c>
      <c r="H367">
        <f>Passporting!E39</f>
        <v>0</v>
      </c>
      <c r="I367"/>
    </row>
    <row r="368" spans="1:9" s="382" customFormat="1" x14ac:dyDescent="0.35">
      <c r="A368" t="str">
        <f>IF(CoverSheet!$C$9="Annual Return","AR",IF(CoverSheet!$C$9="Interim Return","IR",IF(CoverSheet!$C$9="Audited Annual Return","AAR","")))</f>
        <v/>
      </c>
      <c r="B368" t="str">
        <f>CoverSheet!$G$7</f>
        <v>v:25-03-c</v>
      </c>
      <c r="C368" t="str">
        <f>IF(CoverSheet!$C$29=3,"Q1",IF(CoverSheet!$C$29=6,"Q2",IF(CoverSheet!$C$29=9,"Q3",IF(AND(CoverSheet!$C$29=12,A368="AR"),"Q4","Q4A"))))</f>
        <v>Q4A</v>
      </c>
      <c r="D368" t="str">
        <f>CoverSheet!$C$15</f>
        <v/>
      </c>
      <c r="E368" t="s">
        <v>8087</v>
      </c>
      <c r="F368" t="s">
        <v>8789</v>
      </c>
      <c r="G368" t="s">
        <v>8790</v>
      </c>
      <c r="H368">
        <f>Passporting!E40</f>
        <v>0</v>
      </c>
      <c r="I368"/>
    </row>
    <row r="369" spans="1:9" s="382" customFormat="1" x14ac:dyDescent="0.35">
      <c r="A369" t="str">
        <f>IF(CoverSheet!$C$9="Annual Return","AR",IF(CoverSheet!$C$9="Interim Return","IR",IF(CoverSheet!$C$9="Audited Annual Return","AAR","")))</f>
        <v/>
      </c>
      <c r="B369" t="str">
        <f>CoverSheet!$G$7</f>
        <v>v:25-03-c</v>
      </c>
      <c r="C369" t="str">
        <f>IF(CoverSheet!$C$29=3,"Q1",IF(CoverSheet!$C$29=6,"Q2",IF(CoverSheet!$C$29=9,"Q3",IF(AND(CoverSheet!$C$29=12,A369="AR"),"Q4","Q4A"))))</f>
        <v>Q4A</v>
      </c>
      <c r="D369" t="str">
        <f>CoverSheet!$C$15</f>
        <v/>
      </c>
      <c r="E369" t="s">
        <v>8087</v>
      </c>
      <c r="F369" t="s">
        <v>8791</v>
      </c>
      <c r="G369" t="s">
        <v>8792</v>
      </c>
      <c r="H369">
        <f>Passporting!E41</f>
        <v>0</v>
      </c>
      <c r="I369"/>
    </row>
    <row r="370" spans="1:9" s="382" customFormat="1" x14ac:dyDescent="0.35">
      <c r="A370" t="str">
        <f>IF(CoverSheet!$C$9="Annual Return","AR",IF(CoverSheet!$C$9="Interim Return","IR",IF(CoverSheet!$C$9="Audited Annual Return","AAR","")))</f>
        <v/>
      </c>
      <c r="B370" t="str">
        <f>CoverSheet!$G$7</f>
        <v>v:25-03-c</v>
      </c>
      <c r="C370" t="str">
        <f>IF(CoverSheet!$C$29=3,"Q1",IF(CoverSheet!$C$29=6,"Q2",IF(CoverSheet!$C$29=9,"Q3",IF(AND(CoverSheet!$C$29=12,A370="AR"),"Q4","Q4A"))))</f>
        <v>Q4A</v>
      </c>
      <c r="D370" t="str">
        <f>CoverSheet!$C$15</f>
        <v/>
      </c>
      <c r="E370" t="s">
        <v>8087</v>
      </c>
      <c r="F370" t="s">
        <v>8793</v>
      </c>
      <c r="G370" t="s">
        <v>8794</v>
      </c>
      <c r="H370">
        <f>Passporting!E42</f>
        <v>0</v>
      </c>
      <c r="I370"/>
    </row>
    <row r="371" spans="1:9" s="382" customFormat="1" x14ac:dyDescent="0.35">
      <c r="A371" t="str">
        <f>IF(CoverSheet!$C$9="Annual Return","AR",IF(CoverSheet!$C$9="Interim Return","IR",IF(CoverSheet!$C$9="Audited Annual Return","AAR","")))</f>
        <v/>
      </c>
      <c r="B371" t="str">
        <f>CoverSheet!$G$7</f>
        <v>v:25-03-c</v>
      </c>
      <c r="C371" t="str">
        <f>IF(CoverSheet!$C$29=3,"Q1",IF(CoverSheet!$C$29=6,"Q2",IF(CoverSheet!$C$29=9,"Q3",IF(AND(CoverSheet!$C$29=12,A371="AR"),"Q4","Q4A"))))</f>
        <v>Q4A</v>
      </c>
      <c r="D371" t="str">
        <f>CoverSheet!$C$15</f>
        <v/>
      </c>
      <c r="E371" t="s">
        <v>8087</v>
      </c>
      <c r="F371" t="s">
        <v>8795</v>
      </c>
      <c r="G371" t="s">
        <v>8796</v>
      </c>
      <c r="H371">
        <f>Passporting!E43</f>
        <v>0</v>
      </c>
      <c r="I371"/>
    </row>
    <row r="372" spans="1:9" s="382" customFormat="1" x14ac:dyDescent="0.35">
      <c r="A372" t="str">
        <f>IF(CoverSheet!$C$9="Annual Return","AR",IF(CoverSheet!$C$9="Interim Return","IR",IF(CoverSheet!$C$9="Audited Annual Return","AAR","")))</f>
        <v/>
      </c>
      <c r="B372" t="str">
        <f>CoverSheet!$G$7</f>
        <v>v:25-03-c</v>
      </c>
      <c r="C372" t="str">
        <f>IF(CoverSheet!$C$29=3,"Q1",IF(CoverSheet!$C$29=6,"Q2",IF(CoverSheet!$C$29=9,"Q3",IF(AND(CoverSheet!$C$29=12,A372="AR"),"Q4","Q4A"))))</f>
        <v>Q4A</v>
      </c>
      <c r="D372" t="str">
        <f>CoverSheet!$C$15</f>
        <v/>
      </c>
      <c r="E372" t="s">
        <v>8087</v>
      </c>
      <c r="F372" t="s">
        <v>8797</v>
      </c>
      <c r="G372" t="s">
        <v>8798</v>
      </c>
      <c r="H372">
        <f>Passporting!E44</f>
        <v>0</v>
      </c>
      <c r="I372"/>
    </row>
    <row r="373" spans="1:9" s="382" customFormat="1" x14ac:dyDescent="0.35">
      <c r="A373" t="str">
        <f>IF(CoverSheet!$C$9="Annual Return","AR",IF(CoverSheet!$C$9="Interim Return","IR",IF(CoverSheet!$C$9="Audited Annual Return","AAR","")))</f>
        <v/>
      </c>
      <c r="B373" t="str">
        <f>CoverSheet!$G$7</f>
        <v>v:25-03-c</v>
      </c>
      <c r="C373" t="str">
        <f>IF(CoverSheet!$C$29=3,"Q1",IF(CoverSheet!$C$29=6,"Q2",IF(CoverSheet!$C$29=9,"Q3",IF(AND(CoverSheet!$C$29=12,A373="AR"),"Q4","Q4A"))))</f>
        <v>Q4A</v>
      </c>
      <c r="D373" t="str">
        <f>CoverSheet!$C$15</f>
        <v/>
      </c>
      <c r="E373" t="s">
        <v>8087</v>
      </c>
      <c r="F373" t="s">
        <v>8799</v>
      </c>
      <c r="G373" t="s">
        <v>8800</v>
      </c>
      <c r="H373">
        <f>Passporting!E46</f>
        <v>0</v>
      </c>
      <c r="I373"/>
    </row>
    <row r="374" spans="1:9" s="382" customFormat="1" x14ac:dyDescent="0.35">
      <c r="A374" t="str">
        <f>IF(CoverSheet!$C$9="Annual Return","AR",IF(CoverSheet!$C$9="Interim Return","IR",IF(CoverSheet!$C$9="Audited Annual Return","AAR","")))</f>
        <v/>
      </c>
      <c r="B374" t="str">
        <f>CoverSheet!$G$7</f>
        <v>v:25-03-c</v>
      </c>
      <c r="C374" t="str">
        <f>IF(CoverSheet!$C$29=3,"Q1",IF(CoverSheet!$C$29=6,"Q2",IF(CoverSheet!$C$29=9,"Q3",IF(AND(CoverSheet!$C$29=12,A374="AR"),"Q4","Q4A"))))</f>
        <v>Q4A</v>
      </c>
      <c r="D374" t="str">
        <f>CoverSheet!$C$15</f>
        <v/>
      </c>
      <c r="E374" t="s">
        <v>8087</v>
      </c>
      <c r="F374" t="s">
        <v>8801</v>
      </c>
      <c r="G374" t="s">
        <v>8802</v>
      </c>
      <c r="H374">
        <f>Passporting!E45</f>
        <v>0</v>
      </c>
      <c r="I374"/>
    </row>
    <row r="375" spans="1:9" x14ac:dyDescent="0.35">
      <c r="A375" t="str">
        <f>IF(CoverSheet!$C$9="Annual Return","AR",IF(CoverSheet!$C$9="Interim Return","IR",IF(CoverSheet!$C$9="Audited Annual Return","AAR","")))</f>
        <v/>
      </c>
      <c r="B375" t="str">
        <f>CoverSheet!$G$7</f>
        <v>v:25-03-c</v>
      </c>
      <c r="C375" t="str">
        <f>IF(CoverSheet!$C$29=3,"Q1",IF(CoverSheet!$C$29=6,"Q2",IF(CoverSheet!$C$29=9,"Q3",IF(AND(CoverSheet!$C$29=12,A375="AR"),"Q4","Q4A"))))</f>
        <v>Q4A</v>
      </c>
      <c r="D375" t="str">
        <f>CoverSheet!$C$15</f>
        <v/>
      </c>
      <c r="E375" t="s">
        <v>8087</v>
      </c>
      <c r="F375" t="s">
        <v>8803</v>
      </c>
      <c r="G375" t="s">
        <v>8804</v>
      </c>
      <c r="H375">
        <f>H34*CoverSheet!$C$33</f>
        <v>0</v>
      </c>
    </row>
    <row r="376" spans="1:9" x14ac:dyDescent="0.35">
      <c r="A376" t="str">
        <f>IF(CoverSheet!$C$9="Annual Return","AR",IF(CoverSheet!$C$9="Interim Return","IR",IF(CoverSheet!$C$9="Audited Annual Return","AAR","")))</f>
        <v/>
      </c>
      <c r="B376" t="str">
        <f>CoverSheet!$G$7</f>
        <v>v:25-03-c</v>
      </c>
      <c r="C376" t="str">
        <f>IF(CoverSheet!$C$29=3,"Q1",IF(CoverSheet!$C$29=6,"Q2",IF(CoverSheet!$C$29=9,"Q3",IF(AND(CoverSheet!$C$29=12,A376="AR"),"Q4","Q4A"))))</f>
        <v>Q4A</v>
      </c>
      <c r="D376" t="str">
        <f>CoverSheet!$C$15</f>
        <v/>
      </c>
      <c r="E376" t="s">
        <v>8087</v>
      </c>
      <c r="F376" t="s">
        <v>8805</v>
      </c>
      <c r="G376" t="s">
        <v>8806</v>
      </c>
      <c r="H376">
        <f>H35*CoverSheet!$C$33</f>
        <v>0</v>
      </c>
    </row>
    <row r="377" spans="1:9" x14ac:dyDescent="0.35">
      <c r="A377" t="str">
        <f>IF(CoverSheet!$C$9="Annual Return","AR",IF(CoverSheet!$C$9="Interim Return","IR",IF(CoverSheet!$C$9="Audited Annual Return","AAR","")))</f>
        <v/>
      </c>
      <c r="B377" t="str">
        <f>CoverSheet!$G$7</f>
        <v>v:25-03-c</v>
      </c>
      <c r="C377" t="str">
        <f>IF(CoverSheet!$C$29=3,"Q1",IF(CoverSheet!$C$29=6,"Q2",IF(CoverSheet!$C$29=9,"Q3",IF(AND(CoverSheet!$C$29=12,A377="AR"),"Q4","Q4A"))))</f>
        <v>Q4A</v>
      </c>
      <c r="D377" t="str">
        <f>CoverSheet!$C$15</f>
        <v/>
      </c>
      <c r="E377" t="s">
        <v>8087</v>
      </c>
      <c r="F377" t="s">
        <v>8807</v>
      </c>
      <c r="G377" t="s">
        <v>8808</v>
      </c>
      <c r="H377">
        <f>H36*CoverSheet!$C$33</f>
        <v>0</v>
      </c>
    </row>
    <row r="378" spans="1:9" x14ac:dyDescent="0.35">
      <c r="A378" t="str">
        <f>IF(CoverSheet!$C$9="Annual Return","AR",IF(CoverSheet!$C$9="Interim Return","IR",IF(CoverSheet!$C$9="Audited Annual Return","AAR","")))</f>
        <v/>
      </c>
      <c r="B378" t="str">
        <f>CoverSheet!$G$7</f>
        <v>v:25-03-c</v>
      </c>
      <c r="C378" t="str">
        <f>IF(CoverSheet!$C$29=3,"Q1",IF(CoverSheet!$C$29=6,"Q2",IF(CoverSheet!$C$29=9,"Q3",IF(AND(CoverSheet!$C$29=12,A378="AR"),"Q4","Q4A"))))</f>
        <v>Q4A</v>
      </c>
      <c r="D378" t="str">
        <f>CoverSheet!$C$15</f>
        <v/>
      </c>
      <c r="E378" t="s">
        <v>8087</v>
      </c>
      <c r="F378" t="s">
        <v>8809</v>
      </c>
      <c r="G378" t="s">
        <v>8810</v>
      </c>
      <c r="H378">
        <f>H37*CoverSheet!$C$33</f>
        <v>0</v>
      </c>
    </row>
    <row r="379" spans="1:9" x14ac:dyDescent="0.35">
      <c r="A379" t="str">
        <f>IF(CoverSheet!$C$9="Annual Return","AR",IF(CoverSheet!$C$9="Interim Return","IR",IF(CoverSheet!$C$9="Audited Annual Return","AAR","")))</f>
        <v/>
      </c>
      <c r="B379" t="str">
        <f>CoverSheet!$G$7</f>
        <v>v:25-03-c</v>
      </c>
      <c r="C379" t="str">
        <f>IF(CoverSheet!$C$29=3,"Q1",IF(CoverSheet!$C$29=6,"Q2",IF(CoverSheet!$C$29=9,"Q3",IF(AND(CoverSheet!$C$29=12,A379="AR"),"Q4","Q4A"))))</f>
        <v>Q4A</v>
      </c>
      <c r="D379" t="str">
        <f>CoverSheet!$C$15</f>
        <v/>
      </c>
      <c r="E379" t="s">
        <v>8087</v>
      </c>
      <c r="F379" t="s">
        <v>8811</v>
      </c>
      <c r="G379" t="s">
        <v>8812</v>
      </c>
      <c r="H379">
        <f>H38*CoverSheet!$C$33</f>
        <v>0</v>
      </c>
    </row>
    <row r="380" spans="1:9" x14ac:dyDescent="0.35">
      <c r="A380" t="str">
        <f>IF(CoverSheet!$C$9="Annual Return","AR",IF(CoverSheet!$C$9="Interim Return","IR",IF(CoverSheet!$C$9="Audited Annual Return","AAR","")))</f>
        <v/>
      </c>
      <c r="B380" t="str">
        <f>CoverSheet!$G$7</f>
        <v>v:25-03-c</v>
      </c>
      <c r="C380" t="str">
        <f>IF(CoverSheet!$C$29=3,"Q1",IF(CoverSheet!$C$29=6,"Q2",IF(CoverSheet!$C$29=9,"Q3",IF(AND(CoverSheet!$C$29=12,A380="AR"),"Q4","Q4A"))))</f>
        <v>Q4A</v>
      </c>
      <c r="D380" t="str">
        <f>CoverSheet!$C$15</f>
        <v/>
      </c>
      <c r="E380" t="s">
        <v>8087</v>
      </c>
      <c r="F380" t="s">
        <v>8813</v>
      </c>
      <c r="G380" t="s">
        <v>8814</v>
      </c>
      <c r="H380">
        <f>H39*CoverSheet!$C$33</f>
        <v>0</v>
      </c>
    </row>
    <row r="381" spans="1:9" x14ac:dyDescent="0.35">
      <c r="A381" t="str">
        <f>IF(CoverSheet!$C$9="Annual Return","AR",IF(CoverSheet!$C$9="Interim Return","IR",IF(CoverSheet!$C$9="Audited Annual Return","AAR","")))</f>
        <v/>
      </c>
      <c r="B381" t="str">
        <f>CoverSheet!$G$7</f>
        <v>v:25-03-c</v>
      </c>
      <c r="C381" t="str">
        <f>IF(CoverSheet!$C$29=3,"Q1",IF(CoverSheet!$C$29=6,"Q2",IF(CoverSheet!$C$29=9,"Q3",IF(AND(CoverSheet!$C$29=12,A381="AR"),"Q4","Q4A"))))</f>
        <v>Q4A</v>
      </c>
      <c r="D381" t="str">
        <f>CoverSheet!$C$15</f>
        <v/>
      </c>
      <c r="E381" t="s">
        <v>8087</v>
      </c>
      <c r="F381" t="s">
        <v>8815</v>
      </c>
      <c r="G381" t="s">
        <v>8816</v>
      </c>
      <c r="H381">
        <f>H40*CoverSheet!$C$33</f>
        <v>0</v>
      </c>
    </row>
    <row r="382" spans="1:9" x14ac:dyDescent="0.35">
      <c r="A382" t="str">
        <f>IF(CoverSheet!$C$9="Annual Return","AR",IF(CoverSheet!$C$9="Interim Return","IR",IF(CoverSheet!$C$9="Audited Annual Return","AAR","")))</f>
        <v/>
      </c>
      <c r="B382" t="str">
        <f>CoverSheet!$G$7</f>
        <v>v:25-03-c</v>
      </c>
      <c r="C382" t="str">
        <f>IF(CoverSheet!$C$29=3,"Q1",IF(CoverSheet!$C$29=6,"Q2",IF(CoverSheet!$C$29=9,"Q3",IF(AND(CoverSheet!$C$29=12,A382="AR"),"Q4","Q4A"))))</f>
        <v>Q4A</v>
      </c>
      <c r="D382" t="str">
        <f>CoverSheet!$C$15</f>
        <v/>
      </c>
      <c r="E382" t="s">
        <v>8087</v>
      </c>
      <c r="F382" t="s">
        <v>8817</v>
      </c>
      <c r="G382" t="s">
        <v>8818</v>
      </c>
      <c r="H382">
        <f>H41*CoverSheet!$C$33</f>
        <v>0</v>
      </c>
    </row>
    <row r="383" spans="1:9" x14ac:dyDescent="0.35">
      <c r="A383" t="str">
        <f>IF(CoverSheet!$C$9="Annual Return","AR",IF(CoverSheet!$C$9="Interim Return","IR",IF(CoverSheet!$C$9="Audited Annual Return","AAR","")))</f>
        <v/>
      </c>
      <c r="B383" t="str">
        <f>CoverSheet!$G$7</f>
        <v>v:25-03-c</v>
      </c>
      <c r="C383" t="str">
        <f>IF(CoverSheet!$C$29=3,"Q1",IF(CoverSheet!$C$29=6,"Q2",IF(CoverSheet!$C$29=9,"Q3",IF(AND(CoverSheet!$C$29=12,A383="AR"),"Q4","Q4A"))))</f>
        <v>Q4A</v>
      </c>
      <c r="D383" t="str">
        <f>CoverSheet!$C$15</f>
        <v/>
      </c>
      <c r="E383" t="s">
        <v>8087</v>
      </c>
      <c r="F383" t="s">
        <v>8819</v>
      </c>
      <c r="G383" t="s">
        <v>8820</v>
      </c>
      <c r="H383">
        <f>H42*CoverSheet!$C$33</f>
        <v>0</v>
      </c>
    </row>
    <row r="384" spans="1:9" x14ac:dyDescent="0.35">
      <c r="A384" t="str">
        <f>IF(CoverSheet!$C$9="Annual Return","AR",IF(CoverSheet!$C$9="Interim Return","IR",IF(CoverSheet!$C$9="Audited Annual Return","AAR","")))</f>
        <v/>
      </c>
      <c r="B384" t="str">
        <f>CoverSheet!$G$7</f>
        <v>v:25-03-c</v>
      </c>
      <c r="C384" t="str">
        <f>IF(CoverSheet!$C$29=3,"Q1",IF(CoverSheet!$C$29=6,"Q2",IF(CoverSheet!$C$29=9,"Q3",IF(AND(CoverSheet!$C$29=12,A384="AR"),"Q4","Q4A"))))</f>
        <v>Q4A</v>
      </c>
      <c r="D384" t="str">
        <f>CoverSheet!$C$15</f>
        <v/>
      </c>
      <c r="E384" t="s">
        <v>8087</v>
      </c>
      <c r="F384" t="s">
        <v>8821</v>
      </c>
      <c r="G384" t="s">
        <v>8822</v>
      </c>
      <c r="H384">
        <f>H43*CoverSheet!$C$33</f>
        <v>0</v>
      </c>
    </row>
    <row r="385" spans="1:8" x14ac:dyDescent="0.35">
      <c r="A385" t="str">
        <f>IF(CoverSheet!$C$9="Annual Return","AR",IF(CoverSheet!$C$9="Interim Return","IR",IF(CoverSheet!$C$9="Audited Annual Return","AAR","")))</f>
        <v/>
      </c>
      <c r="B385" t="str">
        <f>CoverSheet!$G$7</f>
        <v>v:25-03-c</v>
      </c>
      <c r="C385" t="str">
        <f>IF(CoverSheet!$C$29=3,"Q1",IF(CoverSheet!$C$29=6,"Q2",IF(CoverSheet!$C$29=9,"Q3",IF(AND(CoverSheet!$C$29=12,A385="AR"),"Q4","Q4A"))))</f>
        <v>Q4A</v>
      </c>
      <c r="D385" t="str">
        <f>CoverSheet!$C$15</f>
        <v/>
      </c>
      <c r="E385" t="s">
        <v>8087</v>
      </c>
      <c r="F385" t="s">
        <v>8823</v>
      </c>
      <c r="G385" t="s">
        <v>8824</v>
      </c>
      <c r="H385">
        <f>H44*CoverSheet!$C$33</f>
        <v>0</v>
      </c>
    </row>
    <row r="386" spans="1:8" x14ac:dyDescent="0.35">
      <c r="A386" t="str">
        <f>IF(CoverSheet!$C$9="Annual Return","AR",IF(CoverSheet!$C$9="Interim Return","IR",IF(CoverSheet!$C$9="Audited Annual Return","AAR","")))</f>
        <v/>
      </c>
      <c r="B386" t="str">
        <f>CoverSheet!$G$7</f>
        <v>v:25-03-c</v>
      </c>
      <c r="C386" t="str">
        <f>IF(CoverSheet!$C$29=3,"Q1",IF(CoverSheet!$C$29=6,"Q2",IF(CoverSheet!$C$29=9,"Q3",IF(AND(CoverSheet!$C$29=12,A386="AR"),"Q4","Q4A"))))</f>
        <v>Q4A</v>
      </c>
      <c r="D386" t="str">
        <f>CoverSheet!$C$15</f>
        <v/>
      </c>
      <c r="E386" t="s">
        <v>8087</v>
      </c>
      <c r="F386" t="s">
        <v>8825</v>
      </c>
      <c r="G386" t="s">
        <v>8826</v>
      </c>
      <c r="H386">
        <f>H45*CoverSheet!$C$33</f>
        <v>0</v>
      </c>
    </row>
    <row r="387" spans="1:8" x14ac:dyDescent="0.35">
      <c r="A387" t="str">
        <f>IF(CoverSheet!$C$9="Annual Return","AR",IF(CoverSheet!$C$9="Interim Return","IR",IF(CoverSheet!$C$9="Audited Annual Return","AAR","")))</f>
        <v/>
      </c>
      <c r="B387" t="str">
        <f>CoverSheet!$G$7</f>
        <v>v:25-03-c</v>
      </c>
      <c r="C387" t="str">
        <f>IF(CoverSheet!$C$29=3,"Q1",IF(CoverSheet!$C$29=6,"Q2",IF(CoverSheet!$C$29=9,"Q3",IF(AND(CoverSheet!$C$29=12,A387="AR"),"Q4","Q4A"))))</f>
        <v>Q4A</v>
      </c>
      <c r="D387" t="str">
        <f>CoverSheet!$C$15</f>
        <v/>
      </c>
      <c r="E387" t="s">
        <v>8087</v>
      </c>
      <c r="F387" t="s">
        <v>8827</v>
      </c>
      <c r="G387" t="s">
        <v>8828</v>
      </c>
      <c r="H387">
        <f>H46*CoverSheet!$C$33</f>
        <v>0</v>
      </c>
    </row>
    <row r="388" spans="1:8" x14ac:dyDescent="0.35">
      <c r="A388" t="str">
        <f>IF(CoverSheet!$C$9="Annual Return","AR",IF(CoverSheet!$C$9="Interim Return","IR",IF(CoverSheet!$C$9="Audited Annual Return","AAR","")))</f>
        <v/>
      </c>
      <c r="B388" t="str">
        <f>CoverSheet!$G$7</f>
        <v>v:25-03-c</v>
      </c>
      <c r="C388" t="str">
        <f>IF(CoverSheet!$C$29=3,"Q1",IF(CoverSheet!$C$29=6,"Q2",IF(CoverSheet!$C$29=9,"Q3",IF(AND(CoverSheet!$C$29=12,A388="AR"),"Q4","Q4A"))))</f>
        <v>Q4A</v>
      </c>
      <c r="D388" t="str">
        <f>CoverSheet!$C$15</f>
        <v/>
      </c>
      <c r="E388" t="s">
        <v>8087</v>
      </c>
      <c r="F388" t="s">
        <v>8829</v>
      </c>
      <c r="G388" t="s">
        <v>8830</v>
      </c>
      <c r="H388">
        <f>H47*CoverSheet!$C$33</f>
        <v>0</v>
      </c>
    </row>
    <row r="389" spans="1:8" x14ac:dyDescent="0.35">
      <c r="A389" t="str">
        <f>IF(CoverSheet!$C$9="Annual Return","AR",IF(CoverSheet!$C$9="Interim Return","IR",IF(CoverSheet!$C$9="Audited Annual Return","AAR","")))</f>
        <v/>
      </c>
      <c r="B389" t="str">
        <f>CoverSheet!$G$7</f>
        <v>v:25-03-c</v>
      </c>
      <c r="C389" t="str">
        <f>IF(CoverSheet!$C$29=3,"Q1",IF(CoverSheet!$C$29=6,"Q2",IF(CoverSheet!$C$29=9,"Q3",IF(AND(CoverSheet!$C$29=12,A389="AR"),"Q4","Q4A"))))</f>
        <v>Q4A</v>
      </c>
      <c r="D389" t="str">
        <f>CoverSheet!$C$15</f>
        <v/>
      </c>
      <c r="E389" t="s">
        <v>8087</v>
      </c>
      <c r="F389" t="s">
        <v>8831</v>
      </c>
      <c r="G389" t="s">
        <v>8832</v>
      </c>
      <c r="H389">
        <f>H48*CoverSheet!$C$33</f>
        <v>0</v>
      </c>
    </row>
    <row r="390" spans="1:8" x14ac:dyDescent="0.35">
      <c r="A390" t="str">
        <f>IF(CoverSheet!$C$9="Annual Return","AR",IF(CoverSheet!$C$9="Interim Return","IR",IF(CoverSheet!$C$9="Audited Annual Return","AAR","")))</f>
        <v/>
      </c>
      <c r="B390" t="str">
        <f>CoverSheet!$G$7</f>
        <v>v:25-03-c</v>
      </c>
      <c r="C390" t="str">
        <f>IF(CoverSheet!$C$29=3,"Q1",IF(CoverSheet!$C$29=6,"Q2",IF(CoverSheet!$C$29=9,"Q3",IF(AND(CoverSheet!$C$29=12,A390="AR"),"Q4","Q4A"))))</f>
        <v>Q4A</v>
      </c>
      <c r="D390" t="str">
        <f>CoverSheet!$C$15</f>
        <v/>
      </c>
      <c r="E390" t="s">
        <v>8087</v>
      </c>
      <c r="F390" t="s">
        <v>8833</v>
      </c>
      <c r="G390" t="s">
        <v>8834</v>
      </c>
      <c r="H390">
        <f>H49*CoverSheet!$C$33</f>
        <v>0</v>
      </c>
    </row>
    <row r="391" spans="1:8" x14ac:dyDescent="0.35">
      <c r="A391" t="str">
        <f>IF(CoverSheet!$C$9="Annual Return","AR",IF(CoverSheet!$C$9="Interim Return","IR",IF(CoverSheet!$C$9="Audited Annual Return","AAR","")))</f>
        <v/>
      </c>
      <c r="B391" t="str">
        <f>CoverSheet!$G$7</f>
        <v>v:25-03-c</v>
      </c>
      <c r="C391" t="str">
        <f>IF(CoverSheet!$C$29=3,"Q1",IF(CoverSheet!$C$29=6,"Q2",IF(CoverSheet!$C$29=9,"Q3",IF(AND(CoverSheet!$C$29=12,A391="AR"),"Q4","Q4A"))))</f>
        <v>Q4A</v>
      </c>
      <c r="D391" t="str">
        <f>CoverSheet!$C$15</f>
        <v/>
      </c>
      <c r="E391" t="s">
        <v>8087</v>
      </c>
      <c r="F391" t="s">
        <v>8835</v>
      </c>
      <c r="G391" t="s">
        <v>8836</v>
      </c>
      <c r="H391">
        <f>H50*CoverSheet!$C$33</f>
        <v>0</v>
      </c>
    </row>
    <row r="392" spans="1:8" x14ac:dyDescent="0.35">
      <c r="A392" t="str">
        <f>IF(CoverSheet!$C$9="Annual Return","AR",IF(CoverSheet!$C$9="Interim Return","IR",IF(CoverSheet!$C$9="Audited Annual Return","AAR","")))</f>
        <v/>
      </c>
      <c r="B392" t="str">
        <f>CoverSheet!$G$7</f>
        <v>v:25-03-c</v>
      </c>
      <c r="C392" t="str">
        <f>IF(CoverSheet!$C$29=3,"Q1",IF(CoverSheet!$C$29=6,"Q2",IF(CoverSheet!$C$29=9,"Q3",IF(AND(CoverSheet!$C$29=12,A392="AR"),"Q4","Q4A"))))</f>
        <v>Q4A</v>
      </c>
      <c r="D392" t="str">
        <f>CoverSheet!$C$15</f>
        <v/>
      </c>
      <c r="E392" t="s">
        <v>8087</v>
      </c>
      <c r="F392" t="s">
        <v>8837</v>
      </c>
      <c r="G392" t="s">
        <v>8838</v>
      </c>
      <c r="H392">
        <f>H51*CoverSheet!$C$33</f>
        <v>0</v>
      </c>
    </row>
    <row r="393" spans="1:8" x14ac:dyDescent="0.35">
      <c r="A393" t="str">
        <f>IF(CoverSheet!$C$9="Annual Return","AR",IF(CoverSheet!$C$9="Interim Return","IR",IF(CoverSheet!$C$9="Audited Annual Return","AAR","")))</f>
        <v/>
      </c>
      <c r="B393" t="str">
        <f>CoverSheet!$G$7</f>
        <v>v:25-03-c</v>
      </c>
      <c r="C393" t="str">
        <f>IF(CoverSheet!$C$29=3,"Q1",IF(CoverSheet!$C$29=6,"Q2",IF(CoverSheet!$C$29=9,"Q3",IF(AND(CoverSheet!$C$29=12,A393="AR"),"Q4","Q4A"))))</f>
        <v>Q4A</v>
      </c>
      <c r="D393" t="str">
        <f>CoverSheet!$C$15</f>
        <v/>
      </c>
      <c r="E393" t="s">
        <v>8087</v>
      </c>
      <c r="F393" t="s">
        <v>8839</v>
      </c>
      <c r="G393" t="s">
        <v>8840</v>
      </c>
      <c r="H393">
        <f>H52*CoverSheet!$C$33</f>
        <v>0</v>
      </c>
    </row>
    <row r="394" spans="1:8" x14ac:dyDescent="0.35">
      <c r="A394" t="str">
        <f>IF(CoverSheet!$C$9="Annual Return","AR",IF(CoverSheet!$C$9="Interim Return","IR",IF(CoverSheet!$C$9="Audited Annual Return","AAR","")))</f>
        <v/>
      </c>
      <c r="B394" t="str">
        <f>CoverSheet!$G$7</f>
        <v>v:25-03-c</v>
      </c>
      <c r="C394" t="str">
        <f>IF(CoverSheet!$C$29=3,"Q1",IF(CoverSheet!$C$29=6,"Q2",IF(CoverSheet!$C$29=9,"Q3",IF(AND(CoverSheet!$C$29=12,A394="AR"),"Q4","Q4A"))))</f>
        <v>Q4A</v>
      </c>
      <c r="D394" t="str">
        <f>CoverSheet!$C$15</f>
        <v/>
      </c>
      <c r="E394" t="s">
        <v>8087</v>
      </c>
      <c r="F394" t="s">
        <v>8841</v>
      </c>
      <c r="G394" t="s">
        <v>8842</v>
      </c>
      <c r="H394">
        <f>H53*CoverSheet!$C$33</f>
        <v>0</v>
      </c>
    </row>
    <row r="395" spans="1:8" x14ac:dyDescent="0.35">
      <c r="A395" t="str">
        <f>IF(CoverSheet!$C$9="Annual Return","AR",IF(CoverSheet!$C$9="Interim Return","IR",IF(CoverSheet!$C$9="Audited Annual Return","AAR","")))</f>
        <v/>
      </c>
      <c r="B395" t="str">
        <f>CoverSheet!$G$7</f>
        <v>v:25-03-c</v>
      </c>
      <c r="C395" t="str">
        <f>IF(CoverSheet!$C$29=3,"Q1",IF(CoverSheet!$C$29=6,"Q2",IF(CoverSheet!$C$29=9,"Q3",IF(AND(CoverSheet!$C$29=12,A395="AR"),"Q4","Q4A"))))</f>
        <v>Q4A</v>
      </c>
      <c r="D395" t="str">
        <f>CoverSheet!$C$15</f>
        <v/>
      </c>
      <c r="E395" t="s">
        <v>8087</v>
      </c>
      <c r="F395" t="s">
        <v>8843</v>
      </c>
      <c r="G395" t="s">
        <v>8844</v>
      </c>
      <c r="H395">
        <f>H54*CoverSheet!$C$33</f>
        <v>0</v>
      </c>
    </row>
    <row r="396" spans="1:8" x14ac:dyDescent="0.35">
      <c r="A396" t="str">
        <f>IF(CoverSheet!$C$9="Annual Return","AR",IF(CoverSheet!$C$9="Interim Return","IR",IF(CoverSheet!$C$9="Audited Annual Return","AAR","")))</f>
        <v/>
      </c>
      <c r="B396" t="str">
        <f>CoverSheet!$G$7</f>
        <v>v:25-03-c</v>
      </c>
      <c r="C396" t="str">
        <f>IF(CoverSheet!$C$29=3,"Q1",IF(CoverSheet!$C$29=6,"Q2",IF(CoverSheet!$C$29=9,"Q3",IF(AND(CoverSheet!$C$29=12,A396="AR"),"Q4","Q4A"))))</f>
        <v>Q4A</v>
      </c>
      <c r="D396" t="str">
        <f>CoverSheet!$C$15</f>
        <v/>
      </c>
      <c r="E396" t="s">
        <v>8087</v>
      </c>
      <c r="F396" t="s">
        <v>8845</v>
      </c>
      <c r="G396" t="s">
        <v>8846</v>
      </c>
      <c r="H396">
        <f>H55*CoverSheet!$C$33</f>
        <v>0</v>
      </c>
    </row>
    <row r="397" spans="1:8" x14ac:dyDescent="0.35">
      <c r="A397" t="str">
        <f>IF(CoverSheet!$C$9="Annual Return","AR",IF(CoverSheet!$C$9="Interim Return","IR",IF(CoverSheet!$C$9="Audited Annual Return","AAR","")))</f>
        <v/>
      </c>
      <c r="B397" t="str">
        <f>CoverSheet!$G$7</f>
        <v>v:25-03-c</v>
      </c>
      <c r="C397" t="str">
        <f>IF(CoverSheet!$C$29=3,"Q1",IF(CoverSheet!$C$29=6,"Q2",IF(CoverSheet!$C$29=9,"Q3",IF(AND(CoverSheet!$C$29=12,A397="AR"),"Q4","Q4A"))))</f>
        <v>Q4A</v>
      </c>
      <c r="D397" t="str">
        <f>CoverSheet!$C$15</f>
        <v/>
      </c>
      <c r="E397" t="s">
        <v>8087</v>
      </c>
      <c r="F397" t="s">
        <v>8847</v>
      </c>
      <c r="G397" t="s">
        <v>8848</v>
      </c>
      <c r="H397">
        <f>H56*CoverSheet!$C$33</f>
        <v>0</v>
      </c>
    </row>
    <row r="398" spans="1:8" x14ac:dyDescent="0.35">
      <c r="A398" t="str">
        <f>IF(CoverSheet!$C$9="Annual Return","AR",IF(CoverSheet!$C$9="Interim Return","IR",IF(CoverSheet!$C$9="Audited Annual Return","AAR","")))</f>
        <v/>
      </c>
      <c r="B398" t="str">
        <f>CoverSheet!$G$7</f>
        <v>v:25-03-c</v>
      </c>
      <c r="C398" t="str">
        <f>IF(CoverSheet!$C$29=3,"Q1",IF(CoverSheet!$C$29=6,"Q2",IF(CoverSheet!$C$29=9,"Q3",IF(AND(CoverSheet!$C$29=12,A398="AR"),"Q4","Q4A"))))</f>
        <v>Q4A</v>
      </c>
      <c r="D398" t="str">
        <f>CoverSheet!$C$15</f>
        <v/>
      </c>
      <c r="E398" t="s">
        <v>8087</v>
      </c>
      <c r="F398" t="s">
        <v>8849</v>
      </c>
      <c r="G398" t="s">
        <v>8850</v>
      </c>
      <c r="H398">
        <f>H57*CoverSheet!$C$33</f>
        <v>0</v>
      </c>
    </row>
    <row r="399" spans="1:8" x14ac:dyDescent="0.35">
      <c r="A399" t="str">
        <f>IF(CoverSheet!$C$9="Annual Return","AR",IF(CoverSheet!$C$9="Interim Return","IR",IF(CoverSheet!$C$9="Audited Annual Return","AAR","")))</f>
        <v/>
      </c>
      <c r="B399" t="str">
        <f>CoverSheet!$G$7</f>
        <v>v:25-03-c</v>
      </c>
      <c r="C399" t="str">
        <f>IF(CoverSheet!$C$29=3,"Q1",IF(CoverSheet!$C$29=6,"Q2",IF(CoverSheet!$C$29=9,"Q3",IF(AND(CoverSheet!$C$29=12,A399="AR"),"Q4","Q4A"))))</f>
        <v>Q4A</v>
      </c>
      <c r="D399" t="str">
        <f>CoverSheet!$C$15</f>
        <v/>
      </c>
      <c r="E399" t="s">
        <v>8087</v>
      </c>
      <c r="F399" t="s">
        <v>8851</v>
      </c>
      <c r="G399" t="s">
        <v>8852</v>
      </c>
      <c r="H399">
        <f>H58*CoverSheet!$C$33</f>
        <v>0</v>
      </c>
    </row>
    <row r="400" spans="1:8" x14ac:dyDescent="0.35">
      <c r="A400" t="str">
        <f>IF(CoverSheet!$C$9="Annual Return","AR",IF(CoverSheet!$C$9="Interim Return","IR",IF(CoverSheet!$C$9="Audited Annual Return","AAR","")))</f>
        <v/>
      </c>
      <c r="B400" t="str">
        <f>CoverSheet!$G$7</f>
        <v>v:25-03-c</v>
      </c>
      <c r="C400" t="str">
        <f>IF(CoverSheet!$C$29=3,"Q1",IF(CoverSheet!$C$29=6,"Q2",IF(CoverSheet!$C$29=9,"Q3",IF(AND(CoverSheet!$C$29=12,A400="AR"),"Q4","Q4A"))))</f>
        <v>Q4A</v>
      </c>
      <c r="D400" t="str">
        <f>CoverSheet!$C$15</f>
        <v/>
      </c>
      <c r="E400" t="s">
        <v>8087</v>
      </c>
      <c r="F400" t="s">
        <v>8853</v>
      </c>
      <c r="G400" t="s">
        <v>8854</v>
      </c>
      <c r="H400">
        <f>H59*CoverSheet!$C$33</f>
        <v>0</v>
      </c>
    </row>
    <row r="401" spans="1:9" x14ac:dyDescent="0.35">
      <c r="A401" t="str">
        <f>IF(CoverSheet!$C$9="Annual Return","AR",IF(CoverSheet!$C$9="Interim Return","IR",IF(CoverSheet!$C$9="Audited Annual Return","AAR","")))</f>
        <v/>
      </c>
      <c r="B401" t="str">
        <f>CoverSheet!$G$7</f>
        <v>v:25-03-c</v>
      </c>
      <c r="C401" t="str">
        <f>IF(CoverSheet!$C$29=3,"Q1",IF(CoverSheet!$C$29=6,"Q2",IF(CoverSheet!$C$29=9,"Q3",IF(AND(CoverSheet!$C$29=12,A401="AR"),"Q4","Q4A"))))</f>
        <v>Q4A</v>
      </c>
      <c r="D401" t="str">
        <f>CoverSheet!$C$15</f>
        <v/>
      </c>
      <c r="E401" t="s">
        <v>8087</v>
      </c>
      <c r="F401" t="s">
        <v>8855</v>
      </c>
      <c r="G401" t="s">
        <v>8856</v>
      </c>
      <c r="H401">
        <f>H60*CoverSheet!$C$33</f>
        <v>0</v>
      </c>
    </row>
    <row r="402" spans="1:9" x14ac:dyDescent="0.35">
      <c r="A402" t="str">
        <f>IF(CoverSheet!$C$9="Annual Return","AR",IF(CoverSheet!$C$9="Interim Return","IR",IF(CoverSheet!$C$9="Audited Annual Return","AAR","")))</f>
        <v/>
      </c>
      <c r="B402" t="str">
        <f>CoverSheet!$G$7</f>
        <v>v:25-03-c</v>
      </c>
      <c r="C402" t="str">
        <f>IF(CoverSheet!$C$29=3,"Q1",IF(CoverSheet!$C$29=6,"Q2",IF(CoverSheet!$C$29=9,"Q3",IF(AND(CoverSheet!$C$29=12,A402="AR"),"Q4","Q4A"))))</f>
        <v>Q4A</v>
      </c>
      <c r="D402" t="str">
        <f>CoverSheet!$C$15</f>
        <v/>
      </c>
      <c r="E402" t="s">
        <v>8087</v>
      </c>
      <c r="F402" t="s">
        <v>8857</v>
      </c>
      <c r="G402" t="s">
        <v>8858</v>
      </c>
      <c r="H402">
        <f>H61*CoverSheet!$C$33</f>
        <v>0</v>
      </c>
    </row>
    <row r="403" spans="1:9" x14ac:dyDescent="0.35">
      <c r="A403" t="str">
        <f>IF(CoverSheet!$C$9="Annual Return","AR",IF(CoverSheet!$C$9="Interim Return","IR",IF(CoverSheet!$C$9="Audited Annual Return","AAR","")))</f>
        <v/>
      </c>
      <c r="B403" t="str">
        <f>CoverSheet!$G$7</f>
        <v>v:25-03-c</v>
      </c>
      <c r="C403" t="str">
        <f>IF(CoverSheet!$C$29=3,"Q1",IF(CoverSheet!$C$29=6,"Q2",IF(CoverSheet!$C$29=9,"Q3",IF(AND(CoverSheet!$C$29=12,A403="AR"),"Q4","Q4A"))))</f>
        <v>Q4A</v>
      </c>
      <c r="D403" t="str">
        <f>CoverSheet!$C$15</f>
        <v/>
      </c>
      <c r="E403" t="s">
        <v>8087</v>
      </c>
      <c r="F403" t="s">
        <v>8859</v>
      </c>
      <c r="G403" t="s">
        <v>8860</v>
      </c>
      <c r="H403">
        <f>H62*CoverSheet!$C$33</f>
        <v>0</v>
      </c>
    </row>
    <row r="404" spans="1:9" x14ac:dyDescent="0.35">
      <c r="A404" t="str">
        <f>IF(CoverSheet!$C$9="Annual Return","AR",IF(CoverSheet!$C$9="Interim Return","IR",IF(CoverSheet!$C$9="Audited Annual Return","AAR","")))</f>
        <v/>
      </c>
      <c r="B404" t="str">
        <f>CoverSheet!$G$7</f>
        <v>v:25-03-c</v>
      </c>
      <c r="C404" t="str">
        <f>IF(CoverSheet!$C$29=3,"Q1",IF(CoverSheet!$C$29=6,"Q2",IF(CoverSheet!$C$29=9,"Q3",IF(AND(CoverSheet!$C$29=12,A404="AR"),"Q4","Q4A"))))</f>
        <v>Q4A</v>
      </c>
      <c r="D404" t="str">
        <f>CoverSheet!$C$15</f>
        <v/>
      </c>
      <c r="E404" t="s">
        <v>8087</v>
      </c>
      <c r="F404" t="s">
        <v>8861</v>
      </c>
      <c r="G404" t="s">
        <v>8862</v>
      </c>
      <c r="H404">
        <f>H63*CoverSheet!$C$33</f>
        <v>0</v>
      </c>
    </row>
    <row r="405" spans="1:9" s="382" customFormat="1" x14ac:dyDescent="0.35">
      <c r="A405" t="str">
        <f>IF(CoverSheet!$C$9="Annual Return","AR",IF(CoverSheet!$C$9="Interim Return","IR",IF(CoverSheet!$C$9="Audited Annual Return","AAR","")))</f>
        <v/>
      </c>
      <c r="B405" t="str">
        <f>CoverSheet!$G$7</f>
        <v>v:25-03-c</v>
      </c>
      <c r="C405" t="str">
        <f>IF(CoverSheet!$C$29=3,"Q1",IF(CoverSheet!$C$29=6,"Q2",IF(CoverSheet!$C$29=9,"Q3",IF(AND(CoverSheet!$C$29=12,A405="AR"),"Q4","Q4A"))))</f>
        <v>Q4A</v>
      </c>
      <c r="D405" t="str">
        <f>CoverSheet!$C$15</f>
        <v/>
      </c>
      <c r="E405" t="s">
        <v>8087</v>
      </c>
      <c r="F405" t="s">
        <v>8863</v>
      </c>
      <c r="G405" t="s">
        <v>8864</v>
      </c>
      <c r="H405">
        <f>H64*CoverSheet!$C$33</f>
        <v>0</v>
      </c>
      <c r="I405"/>
    </row>
    <row r="406" spans="1:9" x14ac:dyDescent="0.35">
      <c r="A406" t="str">
        <f>IF(CoverSheet!$C$9="Annual Return","AR",IF(CoverSheet!$C$9="Interim Return","IR",IF(CoverSheet!$C$9="Audited Annual Return","AAR","")))</f>
        <v/>
      </c>
      <c r="B406" t="str">
        <f>CoverSheet!$G$7</f>
        <v>v:25-03-c</v>
      </c>
      <c r="C406" t="str">
        <f>IF(CoverSheet!$C$29=3,"Q1",IF(CoverSheet!$C$29=6,"Q2",IF(CoverSheet!$C$29=9,"Q3",IF(AND(CoverSheet!$C$29=12,A406="AR"),"Q4","Q4A"))))</f>
        <v>Q4A</v>
      </c>
      <c r="D406" t="str">
        <f>CoverSheet!$C$15</f>
        <v/>
      </c>
      <c r="E406" t="s">
        <v>8087</v>
      </c>
      <c r="F406" t="s">
        <v>8865</v>
      </c>
      <c r="G406" t="s">
        <v>8866</v>
      </c>
      <c r="H406">
        <f>H65*CoverSheet!$C$33</f>
        <v>0</v>
      </c>
    </row>
    <row r="407" spans="1:9" x14ac:dyDescent="0.35">
      <c r="A407" t="str">
        <f>IF(CoverSheet!$C$9="Annual Return","AR",IF(CoverSheet!$C$9="Interim Return","IR",IF(CoverSheet!$C$9="Audited Annual Return","AAR","")))</f>
        <v/>
      </c>
      <c r="B407" t="str">
        <f>CoverSheet!$G$7</f>
        <v>v:25-03-c</v>
      </c>
      <c r="C407" t="str">
        <f>IF(CoverSheet!$C$29=3,"Q1",IF(CoverSheet!$C$29=6,"Q2",IF(CoverSheet!$C$29=9,"Q3",IF(AND(CoverSheet!$C$29=12,A407="AR"),"Q4","Q4A"))))</f>
        <v>Q4A</v>
      </c>
      <c r="D407" t="str">
        <f>CoverSheet!$C$15</f>
        <v/>
      </c>
      <c r="E407" t="s">
        <v>8087</v>
      </c>
      <c r="F407" t="s">
        <v>8867</v>
      </c>
      <c r="G407" t="s">
        <v>8868</v>
      </c>
      <c r="H407">
        <f>H66*CoverSheet!$C$33</f>
        <v>0</v>
      </c>
    </row>
    <row r="408" spans="1:9" x14ac:dyDescent="0.35">
      <c r="A408" t="str">
        <f>IF(CoverSheet!$C$9="Annual Return","AR",IF(CoverSheet!$C$9="Interim Return","IR",IF(CoverSheet!$C$9="Audited Annual Return","AAR","")))</f>
        <v/>
      </c>
      <c r="B408" t="str">
        <f>CoverSheet!$G$7</f>
        <v>v:25-03-c</v>
      </c>
      <c r="C408" t="str">
        <f>IF(CoverSheet!$C$29=3,"Q1",IF(CoverSheet!$C$29=6,"Q2",IF(CoverSheet!$C$29=9,"Q3",IF(AND(CoverSheet!$C$29=12,A408="AR"),"Q4","Q4A"))))</f>
        <v>Q4A</v>
      </c>
      <c r="D408" t="str">
        <f>CoverSheet!$C$15</f>
        <v/>
      </c>
      <c r="E408" t="s">
        <v>8087</v>
      </c>
      <c r="F408" t="s">
        <v>8869</v>
      </c>
      <c r="G408" t="s">
        <v>8870</v>
      </c>
      <c r="H408">
        <f>H67*CoverSheet!$C$33</f>
        <v>0</v>
      </c>
    </row>
    <row r="409" spans="1:9" x14ac:dyDescent="0.35">
      <c r="A409" t="str">
        <f>IF(CoverSheet!$C$9="Annual Return","AR",IF(CoverSheet!$C$9="Interim Return","IR",IF(CoverSheet!$C$9="Audited Annual Return","AAR","")))</f>
        <v/>
      </c>
      <c r="B409" t="str">
        <f>CoverSheet!$G$7</f>
        <v>v:25-03-c</v>
      </c>
      <c r="C409" t="str">
        <f>IF(CoverSheet!$C$29=3,"Q1",IF(CoverSheet!$C$29=6,"Q2",IF(CoverSheet!$C$29=9,"Q3",IF(AND(CoverSheet!$C$29=12,A409="AR"),"Q4","Q4A"))))</f>
        <v>Q4A</v>
      </c>
      <c r="D409" t="str">
        <f>CoverSheet!$C$15</f>
        <v/>
      </c>
      <c r="E409" t="s">
        <v>8087</v>
      </c>
      <c r="F409" t="s">
        <v>8871</v>
      </c>
      <c r="G409" t="s">
        <v>8872</v>
      </c>
      <c r="H409">
        <f>H68*CoverSheet!$C$33</f>
        <v>0</v>
      </c>
    </row>
    <row r="410" spans="1:9" x14ac:dyDescent="0.35">
      <c r="A410" t="str">
        <f>IF(CoverSheet!$C$9="Annual Return","AR",IF(CoverSheet!$C$9="Interim Return","IR",IF(CoverSheet!$C$9="Audited Annual Return","AAR","")))</f>
        <v/>
      </c>
      <c r="B410" t="str">
        <f>CoverSheet!$G$7</f>
        <v>v:25-03-c</v>
      </c>
      <c r="C410" t="str">
        <f>IF(CoverSheet!$C$29=3,"Q1",IF(CoverSheet!$C$29=6,"Q2",IF(CoverSheet!$C$29=9,"Q3",IF(AND(CoverSheet!$C$29=12,A410="AR"),"Q4","Q4A"))))</f>
        <v>Q4A</v>
      </c>
      <c r="D410" t="str">
        <f>CoverSheet!$C$15</f>
        <v/>
      </c>
      <c r="E410" t="s">
        <v>8087</v>
      </c>
      <c r="F410" t="s">
        <v>8873</v>
      </c>
      <c r="G410" t="s">
        <v>8874</v>
      </c>
      <c r="H410">
        <f>H69*CoverSheet!$C$33</f>
        <v>0</v>
      </c>
    </row>
    <row r="411" spans="1:9" x14ac:dyDescent="0.35">
      <c r="A411" t="str">
        <f>IF(CoverSheet!$C$9="Annual Return","AR",IF(CoverSheet!$C$9="Interim Return","IR",IF(CoverSheet!$C$9="Audited Annual Return","AAR","")))</f>
        <v/>
      </c>
      <c r="B411" t="str">
        <f>CoverSheet!$G$7</f>
        <v>v:25-03-c</v>
      </c>
      <c r="C411" t="str">
        <f>IF(CoverSheet!$C$29=3,"Q1",IF(CoverSheet!$C$29=6,"Q2",IF(CoverSheet!$C$29=9,"Q3",IF(AND(CoverSheet!$C$29=12,A411="AR"),"Q4","Q4A"))))</f>
        <v>Q4A</v>
      </c>
      <c r="D411" t="str">
        <f>CoverSheet!$C$15</f>
        <v/>
      </c>
      <c r="E411" t="s">
        <v>8087</v>
      </c>
      <c r="F411" t="s">
        <v>8875</v>
      </c>
      <c r="G411" t="s">
        <v>8876</v>
      </c>
      <c r="H411">
        <f>H70*CoverSheet!$C$33</f>
        <v>0</v>
      </c>
    </row>
    <row r="412" spans="1:9" x14ac:dyDescent="0.35">
      <c r="A412" t="str">
        <f>IF(CoverSheet!$C$9="Annual Return","AR",IF(CoverSheet!$C$9="Interim Return","IR",IF(CoverSheet!$C$9="Audited Annual Return","AAR","")))</f>
        <v/>
      </c>
      <c r="B412" t="str">
        <f>CoverSheet!$G$7</f>
        <v>v:25-03-c</v>
      </c>
      <c r="C412" t="str">
        <f>IF(CoverSheet!$C$29=3,"Q1",IF(CoverSheet!$C$29=6,"Q2",IF(CoverSheet!$C$29=9,"Q3",IF(AND(CoverSheet!$C$29=12,A412="AR"),"Q4","Q4A"))))</f>
        <v>Q4A</v>
      </c>
      <c r="D412" t="str">
        <f>CoverSheet!$C$15</f>
        <v/>
      </c>
      <c r="E412" t="s">
        <v>8087</v>
      </c>
      <c r="F412" t="s">
        <v>8877</v>
      </c>
      <c r="G412" t="s">
        <v>8878</v>
      </c>
      <c r="H412">
        <f>H71*CoverSheet!$C$33</f>
        <v>0</v>
      </c>
    </row>
    <row r="413" spans="1:9" x14ac:dyDescent="0.35">
      <c r="A413" t="str">
        <f>IF(CoverSheet!$C$9="Annual Return","AR",IF(CoverSheet!$C$9="Interim Return","IR",IF(CoverSheet!$C$9="Audited Annual Return","AAR","")))</f>
        <v/>
      </c>
      <c r="B413" t="str">
        <f>CoverSheet!$G$7</f>
        <v>v:25-03-c</v>
      </c>
      <c r="C413" t="str">
        <f>IF(CoverSheet!$C$29=3,"Q1",IF(CoverSheet!$C$29=6,"Q2",IF(CoverSheet!$C$29=9,"Q3",IF(AND(CoverSheet!$C$29=12,A413="AR"),"Q4","Q4A"))))</f>
        <v>Q4A</v>
      </c>
      <c r="D413" t="str">
        <f>CoverSheet!$C$15</f>
        <v/>
      </c>
      <c r="E413" t="s">
        <v>8087</v>
      </c>
      <c r="F413" t="s">
        <v>8879</v>
      </c>
      <c r="G413" t="s">
        <v>8880</v>
      </c>
      <c r="H413">
        <f>H72*CoverSheet!$C$33</f>
        <v>0</v>
      </c>
    </row>
    <row r="414" spans="1:9" x14ac:dyDescent="0.35">
      <c r="A414" t="str">
        <f>IF(CoverSheet!$C$9="Annual Return","AR",IF(CoverSheet!$C$9="Interim Return","IR",IF(CoverSheet!$C$9="Audited Annual Return","AAR","")))</f>
        <v/>
      </c>
      <c r="B414" t="str">
        <f>CoverSheet!$G$7</f>
        <v>v:25-03-c</v>
      </c>
      <c r="C414" t="str">
        <f>IF(CoverSheet!$C$29=3,"Q1",IF(CoverSheet!$C$29=6,"Q2",IF(CoverSheet!$C$29=9,"Q3",IF(AND(CoverSheet!$C$29=12,A414="AR"),"Q4","Q4A"))))</f>
        <v>Q4A</v>
      </c>
      <c r="D414" t="str">
        <f>CoverSheet!$C$15</f>
        <v/>
      </c>
      <c r="E414" t="s">
        <v>8087</v>
      </c>
      <c r="F414" t="s">
        <v>8881</v>
      </c>
      <c r="G414" t="s">
        <v>8882</v>
      </c>
      <c r="H414">
        <f>H73*CoverSheet!$C$33</f>
        <v>0</v>
      </c>
    </row>
    <row r="415" spans="1:9" x14ac:dyDescent="0.35">
      <c r="A415" t="str">
        <f>IF(CoverSheet!$C$9="Annual Return","AR",IF(CoverSheet!$C$9="Interim Return","IR",IF(CoverSheet!$C$9="Audited Annual Return","AAR","")))</f>
        <v/>
      </c>
      <c r="B415" t="str">
        <f>CoverSheet!$G$7</f>
        <v>v:25-03-c</v>
      </c>
      <c r="C415" t="str">
        <f>IF(CoverSheet!$C$29=3,"Q1",IF(CoverSheet!$C$29=6,"Q2",IF(CoverSheet!$C$29=9,"Q3",IF(AND(CoverSheet!$C$29=12,A415="AR"),"Q4","Q4A"))))</f>
        <v>Q4A</v>
      </c>
      <c r="D415" t="str">
        <f>CoverSheet!$C$15</f>
        <v/>
      </c>
      <c r="E415" t="s">
        <v>8087</v>
      </c>
      <c r="F415" t="s">
        <v>8883</v>
      </c>
      <c r="G415" t="s">
        <v>8884</v>
      </c>
      <c r="H415">
        <f>H74*CoverSheet!$C$33</f>
        <v>0</v>
      </c>
    </row>
    <row r="416" spans="1:9" x14ac:dyDescent="0.35">
      <c r="A416" t="str">
        <f>IF(CoverSheet!$C$9="Annual Return","AR",IF(CoverSheet!$C$9="Interim Return","IR",IF(CoverSheet!$C$9="Audited Annual Return","AAR","")))</f>
        <v/>
      </c>
      <c r="B416" t="str">
        <f>CoverSheet!$G$7</f>
        <v>v:25-03-c</v>
      </c>
      <c r="C416" t="str">
        <f>IF(CoverSheet!$C$29=3,"Q1",IF(CoverSheet!$C$29=6,"Q2",IF(CoverSheet!$C$29=9,"Q3",IF(AND(CoverSheet!$C$29=12,A416="AR"),"Q4","Q4A"))))</f>
        <v>Q4A</v>
      </c>
      <c r="D416" t="str">
        <f>CoverSheet!$C$15</f>
        <v/>
      </c>
      <c r="E416" t="s">
        <v>8087</v>
      </c>
      <c r="F416" t="s">
        <v>8885</v>
      </c>
      <c r="G416" t="s">
        <v>8886</v>
      </c>
      <c r="H416">
        <f>H75*CoverSheet!$C$33</f>
        <v>0</v>
      </c>
    </row>
    <row r="417" spans="1:8" x14ac:dyDescent="0.35">
      <c r="A417" t="str">
        <f>IF(CoverSheet!$C$9="Annual Return","AR",IF(CoverSheet!$C$9="Interim Return","IR",IF(CoverSheet!$C$9="Audited Annual Return","AAR","")))</f>
        <v/>
      </c>
      <c r="B417" t="str">
        <f>CoverSheet!$G$7</f>
        <v>v:25-03-c</v>
      </c>
      <c r="C417" t="str">
        <f>IF(CoverSheet!$C$29=3,"Q1",IF(CoverSheet!$C$29=6,"Q2",IF(CoverSheet!$C$29=9,"Q3",IF(AND(CoverSheet!$C$29=12,A417="AR"),"Q4","Q4A"))))</f>
        <v>Q4A</v>
      </c>
      <c r="D417" t="str">
        <f>CoverSheet!$C$15</f>
        <v/>
      </c>
      <c r="E417" t="s">
        <v>8087</v>
      </c>
      <c r="F417" t="s">
        <v>8887</v>
      </c>
      <c r="G417" t="s">
        <v>8888</v>
      </c>
      <c r="H417">
        <f>H76*CoverSheet!$C$33</f>
        <v>0</v>
      </c>
    </row>
    <row r="418" spans="1:8" x14ac:dyDescent="0.35">
      <c r="A418" t="str">
        <f>IF(CoverSheet!$C$9="Annual Return","AR",IF(CoverSheet!$C$9="Interim Return","IR",IF(CoverSheet!$C$9="Audited Annual Return","AAR","")))</f>
        <v/>
      </c>
      <c r="B418" t="str">
        <f>CoverSheet!$G$7</f>
        <v>v:25-03-c</v>
      </c>
      <c r="C418" t="str">
        <f>IF(CoverSheet!$C$29=3,"Q1",IF(CoverSheet!$C$29=6,"Q2",IF(CoverSheet!$C$29=9,"Q3",IF(AND(CoverSheet!$C$29=12,A418="AR"),"Q4","Q4A"))))</f>
        <v>Q4A</v>
      </c>
      <c r="D418" t="str">
        <f>CoverSheet!$C$15</f>
        <v/>
      </c>
      <c r="E418" t="s">
        <v>8087</v>
      </c>
      <c r="F418" t="s">
        <v>8889</v>
      </c>
      <c r="G418" t="s">
        <v>8890</v>
      </c>
      <c r="H418">
        <f>H77*CoverSheet!$C$33</f>
        <v>0</v>
      </c>
    </row>
    <row r="419" spans="1:8" x14ac:dyDescent="0.35">
      <c r="A419" t="str">
        <f>IF(CoverSheet!$C$9="Annual Return","AR",IF(CoverSheet!$C$9="Interim Return","IR",IF(CoverSheet!$C$9="Audited Annual Return","AAR","")))</f>
        <v/>
      </c>
      <c r="B419" t="str">
        <f>CoverSheet!$G$7</f>
        <v>v:25-03-c</v>
      </c>
      <c r="C419" t="str">
        <f>IF(CoverSheet!$C$29=3,"Q1",IF(CoverSheet!$C$29=6,"Q2",IF(CoverSheet!$C$29=9,"Q3",IF(AND(CoverSheet!$C$29=12,A419="AR"),"Q4","Q4A"))))</f>
        <v>Q4A</v>
      </c>
      <c r="D419" t="str">
        <f>CoverSheet!$C$15</f>
        <v/>
      </c>
      <c r="E419" t="s">
        <v>8087</v>
      </c>
      <c r="F419" t="s">
        <v>8891</v>
      </c>
      <c r="G419" t="s">
        <v>8892</v>
      </c>
      <c r="H419">
        <f>H78*CoverSheet!$C$33</f>
        <v>0</v>
      </c>
    </row>
    <row r="420" spans="1:8" x14ac:dyDescent="0.35">
      <c r="A420" t="str">
        <f>IF(CoverSheet!$C$9="Annual Return","AR",IF(CoverSheet!$C$9="Interim Return","IR",IF(CoverSheet!$C$9="Audited Annual Return","AAR","")))</f>
        <v/>
      </c>
      <c r="B420" t="str">
        <f>CoverSheet!$G$7</f>
        <v>v:25-03-c</v>
      </c>
      <c r="C420" t="str">
        <f>IF(CoverSheet!$C$29=3,"Q1",IF(CoverSheet!$C$29=6,"Q2",IF(CoverSheet!$C$29=9,"Q3",IF(AND(CoverSheet!$C$29=12,A420="AR"),"Q4","Q4A"))))</f>
        <v>Q4A</v>
      </c>
      <c r="D420" t="str">
        <f>CoverSheet!$C$15</f>
        <v/>
      </c>
      <c r="E420" t="s">
        <v>8087</v>
      </c>
      <c r="F420" t="s">
        <v>8893</v>
      </c>
      <c r="G420" t="s">
        <v>8894</v>
      </c>
      <c r="H420">
        <f>H79*CoverSheet!$C$33</f>
        <v>0</v>
      </c>
    </row>
    <row r="421" spans="1:8" x14ac:dyDescent="0.35">
      <c r="A421" t="str">
        <f>IF(CoverSheet!$C$9="Annual Return","AR",IF(CoverSheet!$C$9="Interim Return","IR",IF(CoverSheet!$C$9="Audited Annual Return","AAR","")))</f>
        <v/>
      </c>
      <c r="B421" t="str">
        <f>CoverSheet!$G$7</f>
        <v>v:25-03-c</v>
      </c>
      <c r="C421" t="str">
        <f>IF(CoverSheet!$C$29=3,"Q1",IF(CoverSheet!$C$29=6,"Q2",IF(CoverSheet!$C$29=9,"Q3",IF(AND(CoverSheet!$C$29=12,A421="AR"),"Q4","Q4A"))))</f>
        <v>Q4A</v>
      </c>
      <c r="D421" t="str">
        <f>CoverSheet!$C$15</f>
        <v/>
      </c>
      <c r="E421" t="s">
        <v>8087</v>
      </c>
      <c r="F421" t="s">
        <v>8895</v>
      </c>
      <c r="G421" t="s">
        <v>8896</v>
      </c>
      <c r="H421">
        <f>H80*CoverSheet!$C$33</f>
        <v>0</v>
      </c>
    </row>
    <row r="422" spans="1:8" x14ac:dyDescent="0.35">
      <c r="A422" t="str">
        <f>IF(CoverSheet!$C$9="Annual Return","AR",IF(CoverSheet!$C$9="Interim Return","IR",IF(CoverSheet!$C$9="Audited Annual Return","AAR","")))</f>
        <v/>
      </c>
      <c r="B422" t="str">
        <f>CoverSheet!$G$7</f>
        <v>v:25-03-c</v>
      </c>
      <c r="C422" t="str">
        <f>IF(CoverSheet!$C$29=3,"Q1",IF(CoverSheet!$C$29=6,"Q2",IF(CoverSheet!$C$29=9,"Q3",IF(AND(CoverSheet!$C$29=12,A422="AR"),"Q4","Q4A"))))</f>
        <v>Q4A</v>
      </c>
      <c r="D422" t="str">
        <f>CoverSheet!$C$15</f>
        <v/>
      </c>
      <c r="E422" t="s">
        <v>8087</v>
      </c>
      <c r="F422" t="s">
        <v>8897</v>
      </c>
      <c r="G422" t="s">
        <v>8898</v>
      </c>
      <c r="H422">
        <f>H81*CoverSheet!$C$33</f>
        <v>0</v>
      </c>
    </row>
    <row r="423" spans="1:8" x14ac:dyDescent="0.35">
      <c r="A423" t="str">
        <f>IF(CoverSheet!$C$9="Annual Return","AR",IF(CoverSheet!$C$9="Interim Return","IR",IF(CoverSheet!$C$9="Audited Annual Return","AAR","")))</f>
        <v/>
      </c>
      <c r="B423" t="str">
        <f>CoverSheet!$G$7</f>
        <v>v:25-03-c</v>
      </c>
      <c r="C423" t="str">
        <f>IF(CoverSheet!$C$29=3,"Q1",IF(CoverSheet!$C$29=6,"Q2",IF(CoverSheet!$C$29=9,"Q3",IF(AND(CoverSheet!$C$29=12,A423="AR"),"Q4","Q4A"))))</f>
        <v>Q4A</v>
      </c>
      <c r="D423" t="str">
        <f>CoverSheet!$C$15</f>
        <v/>
      </c>
      <c r="E423" t="s">
        <v>8087</v>
      </c>
      <c r="F423" t="s">
        <v>8899</v>
      </c>
      <c r="G423" t="s">
        <v>8900</v>
      </c>
      <c r="H423">
        <f>H82*CoverSheet!$C$33</f>
        <v>0</v>
      </c>
    </row>
    <row r="424" spans="1:8" x14ac:dyDescent="0.35">
      <c r="A424" t="str">
        <f>IF(CoverSheet!$C$9="Annual Return","AR",IF(CoverSheet!$C$9="Interim Return","IR",IF(CoverSheet!$C$9="Audited Annual Return","AAR","")))</f>
        <v/>
      </c>
      <c r="B424" t="str">
        <f>CoverSheet!$G$7</f>
        <v>v:25-03-c</v>
      </c>
      <c r="C424" t="str">
        <f>IF(CoverSheet!$C$29=3,"Q1",IF(CoverSheet!$C$29=6,"Q2",IF(CoverSheet!$C$29=9,"Q3",IF(AND(CoverSheet!$C$29=12,A424="AR"),"Q4","Q4A"))))</f>
        <v>Q4A</v>
      </c>
      <c r="D424" t="str">
        <f>CoverSheet!$C$15</f>
        <v/>
      </c>
      <c r="E424" t="s">
        <v>8087</v>
      </c>
      <c r="F424" t="s">
        <v>8901</v>
      </c>
      <c r="G424" t="s">
        <v>8902</v>
      </c>
      <c r="H424">
        <f>H83*CoverSheet!$C$33</f>
        <v>0</v>
      </c>
    </row>
    <row r="425" spans="1:8" x14ac:dyDescent="0.35">
      <c r="A425" t="str">
        <f>IF(CoverSheet!$C$9="Annual Return","AR",IF(CoverSheet!$C$9="Interim Return","IR",IF(CoverSheet!$C$9="Audited Annual Return","AAR","")))</f>
        <v/>
      </c>
      <c r="B425" t="str">
        <f>CoverSheet!$G$7</f>
        <v>v:25-03-c</v>
      </c>
      <c r="C425" t="str">
        <f>IF(CoverSheet!$C$29=3,"Q1",IF(CoverSheet!$C$29=6,"Q2",IF(CoverSheet!$C$29=9,"Q3",IF(AND(CoverSheet!$C$29=12,A425="AR"),"Q4","Q4A"))))</f>
        <v>Q4A</v>
      </c>
      <c r="D425" t="str">
        <f>CoverSheet!$C$15</f>
        <v/>
      </c>
      <c r="E425" t="s">
        <v>8087</v>
      </c>
      <c r="F425" t="s">
        <v>8903</v>
      </c>
      <c r="G425" t="s">
        <v>8904</v>
      </c>
      <c r="H425">
        <f>H84*CoverSheet!$C$33</f>
        <v>0</v>
      </c>
    </row>
    <row r="426" spans="1:8" x14ac:dyDescent="0.35">
      <c r="A426" t="str">
        <f>IF(CoverSheet!$C$9="Annual Return","AR",IF(CoverSheet!$C$9="Interim Return","IR",IF(CoverSheet!$C$9="Audited Annual Return","AAR","")))</f>
        <v/>
      </c>
      <c r="B426" t="str">
        <f>CoverSheet!$G$7</f>
        <v>v:25-03-c</v>
      </c>
      <c r="C426" t="str">
        <f>IF(CoverSheet!$C$29=3,"Q1",IF(CoverSheet!$C$29=6,"Q2",IF(CoverSheet!$C$29=9,"Q3",IF(AND(CoverSheet!$C$29=12,A426="AR"),"Q4","Q4A"))))</f>
        <v>Q4A</v>
      </c>
      <c r="D426" t="str">
        <f>CoverSheet!$C$15</f>
        <v/>
      </c>
      <c r="E426" t="s">
        <v>8087</v>
      </c>
      <c r="F426" t="s">
        <v>8905</v>
      </c>
      <c r="G426" t="s">
        <v>8906</v>
      </c>
      <c r="H426">
        <f>H85*CoverSheet!$C$33</f>
        <v>0</v>
      </c>
    </row>
    <row r="427" spans="1:8" x14ac:dyDescent="0.35">
      <c r="A427" t="str">
        <f>IF(CoverSheet!$C$9="Annual Return","AR",IF(CoverSheet!$C$9="Interim Return","IR",IF(CoverSheet!$C$9="Audited Annual Return","AAR","")))</f>
        <v/>
      </c>
      <c r="B427" t="str">
        <f>CoverSheet!$G$7</f>
        <v>v:25-03-c</v>
      </c>
      <c r="C427" t="str">
        <f>IF(CoverSheet!$C$29=3,"Q1",IF(CoverSheet!$C$29=6,"Q2",IF(CoverSheet!$C$29=9,"Q3",IF(AND(CoverSheet!$C$29=12,A427="AR"),"Q4","Q4A"))))</f>
        <v>Q4A</v>
      </c>
      <c r="D427" t="str">
        <f>CoverSheet!$C$15</f>
        <v/>
      </c>
      <c r="E427" t="s">
        <v>8087</v>
      </c>
      <c r="F427" t="s">
        <v>8907</v>
      </c>
      <c r="G427" t="s">
        <v>8908</v>
      </c>
      <c r="H427">
        <f>H86*CoverSheet!$C$33</f>
        <v>0</v>
      </c>
    </row>
    <row r="428" spans="1:8" x14ac:dyDescent="0.35">
      <c r="A428" t="str">
        <f>IF(CoverSheet!$C$9="Annual Return","AR",IF(CoverSheet!$C$9="Interim Return","IR",IF(CoverSheet!$C$9="Audited Annual Return","AAR","")))</f>
        <v/>
      </c>
      <c r="B428" t="str">
        <f>CoverSheet!$G$7</f>
        <v>v:25-03-c</v>
      </c>
      <c r="C428" t="str">
        <f>IF(CoverSheet!$C$29=3,"Q1",IF(CoverSheet!$C$29=6,"Q2",IF(CoverSheet!$C$29=9,"Q3",IF(AND(CoverSheet!$C$29=12,A428="AR"),"Q4","Q4A"))))</f>
        <v>Q4A</v>
      </c>
      <c r="D428" t="str">
        <f>CoverSheet!$C$15</f>
        <v/>
      </c>
      <c r="E428" t="s">
        <v>8087</v>
      </c>
      <c r="F428" t="s">
        <v>8909</v>
      </c>
      <c r="G428" t="s">
        <v>8910</v>
      </c>
      <c r="H428">
        <f>H87*CoverSheet!$C$33</f>
        <v>0</v>
      </c>
    </row>
    <row r="429" spans="1:8" x14ac:dyDescent="0.35">
      <c r="A429" t="str">
        <f>IF(CoverSheet!$C$9="Annual Return","AR",IF(CoverSheet!$C$9="Interim Return","IR",IF(CoverSheet!$C$9="Audited Annual Return","AAR","")))</f>
        <v/>
      </c>
      <c r="B429" t="str">
        <f>CoverSheet!$G$7</f>
        <v>v:25-03-c</v>
      </c>
      <c r="C429" t="str">
        <f>IF(CoverSheet!$C$29=3,"Q1",IF(CoverSheet!$C$29=6,"Q2",IF(CoverSheet!$C$29=9,"Q3",IF(AND(CoverSheet!$C$29=12,A429="AR"),"Q4","Q4A"))))</f>
        <v>Q4A</v>
      </c>
      <c r="D429" t="str">
        <f>CoverSheet!$C$15</f>
        <v/>
      </c>
      <c r="E429" t="s">
        <v>8087</v>
      </c>
      <c r="F429" t="s">
        <v>8911</v>
      </c>
      <c r="G429" t="s">
        <v>8912</v>
      </c>
      <c r="H429">
        <f>H88*CoverSheet!$C$33</f>
        <v>0</v>
      </c>
    </row>
    <row r="430" spans="1:8" x14ac:dyDescent="0.35">
      <c r="A430" t="str">
        <f>IF(CoverSheet!$C$9="Annual Return","AR",IF(CoverSheet!$C$9="Interim Return","IR",IF(CoverSheet!$C$9="Audited Annual Return","AAR","")))</f>
        <v/>
      </c>
      <c r="B430" t="str">
        <f>CoverSheet!$G$7</f>
        <v>v:25-03-c</v>
      </c>
      <c r="C430" t="str">
        <f>IF(CoverSheet!$C$29=3,"Q1",IF(CoverSheet!$C$29=6,"Q2",IF(CoverSheet!$C$29=9,"Q3",IF(AND(CoverSheet!$C$29=12,A430="AR"),"Q4","Q4A"))))</f>
        <v>Q4A</v>
      </c>
      <c r="D430" t="str">
        <f>CoverSheet!$C$15</f>
        <v/>
      </c>
      <c r="E430" t="s">
        <v>8087</v>
      </c>
      <c r="F430" t="s">
        <v>8913</v>
      </c>
      <c r="G430" t="s">
        <v>8914</v>
      </c>
      <c r="H430">
        <f>H89*CoverSheet!$C$33</f>
        <v>0</v>
      </c>
    </row>
    <row r="431" spans="1:8" x14ac:dyDescent="0.35">
      <c r="A431" t="str">
        <f>IF(CoverSheet!$C$9="Annual Return","AR",IF(CoverSheet!$C$9="Interim Return","IR",IF(CoverSheet!$C$9="Audited Annual Return","AAR","")))</f>
        <v/>
      </c>
      <c r="B431" t="str">
        <f>CoverSheet!$G$7</f>
        <v>v:25-03-c</v>
      </c>
      <c r="C431" t="str">
        <f>IF(CoverSheet!$C$29=3,"Q1",IF(CoverSheet!$C$29=6,"Q2",IF(CoverSheet!$C$29=9,"Q3",IF(AND(CoverSheet!$C$29=12,A431="AR"),"Q4","Q4A"))))</f>
        <v>Q4A</v>
      </c>
      <c r="D431" t="str">
        <f>CoverSheet!$C$15</f>
        <v/>
      </c>
      <c r="E431" t="s">
        <v>8087</v>
      </c>
      <c r="F431" t="s">
        <v>8915</v>
      </c>
      <c r="G431" t="s">
        <v>8916</v>
      </c>
      <c r="H431">
        <f>H90*CoverSheet!$C$33</f>
        <v>0</v>
      </c>
    </row>
    <row r="432" spans="1:8" x14ac:dyDescent="0.35">
      <c r="A432" t="str">
        <f>IF(CoverSheet!$C$9="Annual Return","AR",IF(CoverSheet!$C$9="Interim Return","IR",IF(CoverSheet!$C$9="Audited Annual Return","AAR","")))</f>
        <v/>
      </c>
      <c r="B432" t="str">
        <f>CoverSheet!$G$7</f>
        <v>v:25-03-c</v>
      </c>
      <c r="C432" t="str">
        <f>IF(CoverSheet!$C$29=3,"Q1",IF(CoverSheet!$C$29=6,"Q2",IF(CoverSheet!$C$29=9,"Q3",IF(AND(CoverSheet!$C$29=12,A432="AR"),"Q4","Q4A"))))</f>
        <v>Q4A</v>
      </c>
      <c r="D432" t="str">
        <f>CoverSheet!$C$15</f>
        <v/>
      </c>
      <c r="E432" t="s">
        <v>8087</v>
      </c>
      <c r="F432" t="s">
        <v>8917</v>
      </c>
      <c r="G432" t="s">
        <v>8918</v>
      </c>
      <c r="H432">
        <f>H91*CoverSheet!$C$33</f>
        <v>0</v>
      </c>
    </row>
    <row r="433" spans="1:9" x14ac:dyDescent="0.35">
      <c r="A433" t="str">
        <f>IF(CoverSheet!$C$9="Annual Return","AR",IF(CoverSheet!$C$9="Interim Return","IR",IF(CoverSheet!$C$9="Audited Annual Return","AAR","")))</f>
        <v/>
      </c>
      <c r="B433" t="str">
        <f>CoverSheet!$G$7</f>
        <v>v:25-03-c</v>
      </c>
      <c r="C433" t="str">
        <f>IF(CoverSheet!$C$29=3,"Q1",IF(CoverSheet!$C$29=6,"Q2",IF(CoverSheet!$C$29=9,"Q3",IF(AND(CoverSheet!$C$29=12,A433="AR"),"Q4","Q4A"))))</f>
        <v>Q4A</v>
      </c>
      <c r="D433" t="str">
        <f>CoverSheet!$C$15</f>
        <v/>
      </c>
      <c r="E433" t="s">
        <v>8087</v>
      </c>
      <c r="F433" t="s">
        <v>8919</v>
      </c>
      <c r="G433" t="s">
        <v>8920</v>
      </c>
      <c r="H433">
        <f>H92*CoverSheet!$C$33</f>
        <v>0</v>
      </c>
    </row>
    <row r="434" spans="1:9" x14ac:dyDescent="0.35">
      <c r="A434" t="str">
        <f>IF(CoverSheet!$C$9="Annual Return","AR",IF(CoverSheet!$C$9="Interim Return","IR",IF(CoverSheet!$C$9="Audited Annual Return","AAR","")))</f>
        <v/>
      </c>
      <c r="B434" t="str">
        <f>CoverSheet!$G$7</f>
        <v>v:25-03-c</v>
      </c>
      <c r="C434" t="str">
        <f>IF(CoverSheet!$C$29=3,"Q1",IF(CoverSheet!$C$29=6,"Q2",IF(CoverSheet!$C$29=9,"Q3",IF(AND(CoverSheet!$C$29=12,A434="AR"),"Q4","Q4A"))))</f>
        <v>Q4A</v>
      </c>
      <c r="D434" t="str">
        <f>CoverSheet!$C$15</f>
        <v/>
      </c>
      <c r="E434" t="s">
        <v>8087</v>
      </c>
      <c r="F434" t="s">
        <v>8921</v>
      </c>
      <c r="G434" t="s">
        <v>8922</v>
      </c>
      <c r="H434">
        <f>H93*CoverSheet!$C$33</f>
        <v>0</v>
      </c>
    </row>
    <row r="435" spans="1:9" x14ac:dyDescent="0.35">
      <c r="A435" t="str">
        <f>IF(CoverSheet!$C$9="Annual Return","AR",IF(CoverSheet!$C$9="Interim Return","IR",IF(CoverSheet!$C$9="Audited Annual Return","AAR","")))</f>
        <v/>
      </c>
      <c r="B435" t="str">
        <f>CoverSheet!$G$7</f>
        <v>v:25-03-c</v>
      </c>
      <c r="C435" t="str">
        <f>IF(CoverSheet!$C$29=3,"Q1",IF(CoverSheet!$C$29=6,"Q2",IF(CoverSheet!$C$29=9,"Q3",IF(AND(CoverSheet!$C$29=12,A435="AR"),"Q4","Q4A"))))</f>
        <v>Q4A</v>
      </c>
      <c r="D435" t="str">
        <f>CoverSheet!$C$15</f>
        <v/>
      </c>
      <c r="E435" t="s">
        <v>8087</v>
      </c>
      <c r="F435" t="s">
        <v>8923</v>
      </c>
      <c r="G435" t="s">
        <v>8924</v>
      </c>
      <c r="H435">
        <f>H94*CoverSheet!$C$33</f>
        <v>0</v>
      </c>
    </row>
    <row r="436" spans="1:9" s="382" customFormat="1" x14ac:dyDescent="0.35">
      <c r="A436" t="str">
        <f>IF(CoverSheet!$C$9="Annual Return","AR",IF(CoverSheet!$C$9="Interim Return","IR",IF(CoverSheet!$C$9="Audited Annual Return","AAR","")))</f>
        <v/>
      </c>
      <c r="B436" t="str">
        <f>CoverSheet!$G$7</f>
        <v>v:25-03-c</v>
      </c>
      <c r="C436" t="str">
        <f>IF(CoverSheet!$C$29=3,"Q1",IF(CoverSheet!$C$29=6,"Q2",IF(CoverSheet!$C$29=9,"Q3",IF(AND(CoverSheet!$C$29=12,A436="AR"),"Q4","Q4A"))))</f>
        <v>Q4A</v>
      </c>
      <c r="D436" t="str">
        <f>CoverSheet!$C$15</f>
        <v/>
      </c>
      <c r="E436" t="s">
        <v>8087</v>
      </c>
      <c r="F436" t="s">
        <v>8925</v>
      </c>
      <c r="G436" t="s">
        <v>8926</v>
      </c>
      <c r="H436">
        <f>H95*CoverSheet!$C$33</f>
        <v>0</v>
      </c>
      <c r="I436"/>
    </row>
    <row r="437" spans="1:9" x14ac:dyDescent="0.35">
      <c r="A437" t="str">
        <f>IF(CoverSheet!$C$9="Annual Return","AR",IF(CoverSheet!$C$9="Interim Return","IR",IF(CoverSheet!$C$9="Audited Annual Return","AAR","")))</f>
        <v/>
      </c>
      <c r="B437" t="str">
        <f>CoverSheet!$G$7</f>
        <v>v:25-03-c</v>
      </c>
      <c r="C437" t="str">
        <f>IF(CoverSheet!$C$29=3,"Q1",IF(CoverSheet!$C$29=6,"Q2",IF(CoverSheet!$C$29=9,"Q3",IF(AND(CoverSheet!$C$29=12,A437="AR"),"Q4","Q4A"))))</f>
        <v>Q4A</v>
      </c>
      <c r="D437" t="str">
        <f>CoverSheet!$C$15</f>
        <v/>
      </c>
      <c r="E437" t="s">
        <v>8087</v>
      </c>
      <c r="F437" t="s">
        <v>8927</v>
      </c>
      <c r="G437" t="s">
        <v>8928</v>
      </c>
      <c r="H437">
        <f>H96*CoverSheet!$C$33</f>
        <v>0</v>
      </c>
    </row>
    <row r="438" spans="1:9" x14ac:dyDescent="0.35">
      <c r="A438" t="str">
        <f>IF(CoverSheet!$C$9="Annual Return","AR",IF(CoverSheet!$C$9="Interim Return","IR",IF(CoverSheet!$C$9="Audited Annual Return","AAR","")))</f>
        <v/>
      </c>
      <c r="B438" t="str">
        <f>CoverSheet!$G$7</f>
        <v>v:25-03-c</v>
      </c>
      <c r="C438" t="str">
        <f>IF(CoverSheet!$C$29=3,"Q1",IF(CoverSheet!$C$29=6,"Q2",IF(CoverSheet!$C$29=9,"Q3",IF(AND(CoverSheet!$C$29=12,A438="AR"),"Q4","Q4A"))))</f>
        <v>Q4A</v>
      </c>
      <c r="D438" t="str">
        <f>CoverSheet!$C$15</f>
        <v/>
      </c>
      <c r="E438" t="s">
        <v>8087</v>
      </c>
      <c r="F438" t="s">
        <v>8929</v>
      </c>
      <c r="G438" t="s">
        <v>8930</v>
      </c>
      <c r="H438">
        <f>H97*CoverSheet!$C$33</f>
        <v>0</v>
      </c>
    </row>
    <row r="439" spans="1:9" x14ac:dyDescent="0.35">
      <c r="A439" t="str">
        <f>IF(CoverSheet!$C$9="Annual Return","AR",IF(CoverSheet!$C$9="Interim Return","IR",IF(CoverSheet!$C$9="Audited Annual Return","AAR","")))</f>
        <v/>
      </c>
      <c r="B439" t="str">
        <f>CoverSheet!$G$7</f>
        <v>v:25-03-c</v>
      </c>
      <c r="C439" t="str">
        <f>IF(CoverSheet!$C$29=3,"Q1",IF(CoverSheet!$C$29=6,"Q2",IF(CoverSheet!$C$29=9,"Q3",IF(AND(CoverSheet!$C$29=12,A439="AR"),"Q4","Q4A"))))</f>
        <v>Q4A</v>
      </c>
      <c r="D439" t="str">
        <f>CoverSheet!$C$15</f>
        <v/>
      </c>
      <c r="E439" t="s">
        <v>8087</v>
      </c>
      <c r="F439" t="s">
        <v>8931</v>
      </c>
      <c r="G439" t="s">
        <v>8932</v>
      </c>
      <c r="H439">
        <f>H98*CoverSheet!$C$33</f>
        <v>0</v>
      </c>
    </row>
    <row r="440" spans="1:9" x14ac:dyDescent="0.35">
      <c r="A440" t="str">
        <f>IF(CoverSheet!$C$9="Annual Return","AR",IF(CoverSheet!$C$9="Interim Return","IR",IF(CoverSheet!$C$9="Audited Annual Return","AAR","")))</f>
        <v/>
      </c>
      <c r="B440" t="str">
        <f>CoverSheet!$G$7</f>
        <v>v:25-03-c</v>
      </c>
      <c r="C440" t="str">
        <f>IF(CoverSheet!$C$29=3,"Q1",IF(CoverSheet!$C$29=6,"Q2",IF(CoverSheet!$C$29=9,"Q3",IF(AND(CoverSheet!$C$29=12,A440="AR"),"Q4","Q4A"))))</f>
        <v>Q4A</v>
      </c>
      <c r="D440" t="str">
        <f>CoverSheet!$C$15</f>
        <v/>
      </c>
      <c r="E440" t="s">
        <v>8087</v>
      </c>
      <c r="F440" t="s">
        <v>8933</v>
      </c>
      <c r="G440" t="s">
        <v>8934</v>
      </c>
      <c r="H440">
        <f>H99*CoverSheet!$C$33</f>
        <v>0</v>
      </c>
    </row>
    <row r="441" spans="1:9" x14ac:dyDescent="0.35">
      <c r="A441" t="str">
        <f>IF(CoverSheet!$C$9="Annual Return","AR",IF(CoverSheet!$C$9="Interim Return","IR",IF(CoverSheet!$C$9="Audited Annual Return","AAR","")))</f>
        <v/>
      </c>
      <c r="B441" t="str">
        <f>CoverSheet!$G$7</f>
        <v>v:25-03-c</v>
      </c>
      <c r="C441" t="str">
        <f>IF(CoverSheet!$C$29=3,"Q1",IF(CoverSheet!$C$29=6,"Q2",IF(CoverSheet!$C$29=9,"Q3",IF(AND(CoverSheet!$C$29=12,A441="AR"),"Q4","Q4A"))))</f>
        <v>Q4A</v>
      </c>
      <c r="D441" t="str">
        <f>CoverSheet!$C$15</f>
        <v/>
      </c>
      <c r="E441" t="s">
        <v>8087</v>
      </c>
      <c r="F441" t="s">
        <v>8935</v>
      </c>
      <c r="G441" t="s">
        <v>8936</v>
      </c>
      <c r="H441">
        <f>H100*CoverSheet!$C$33</f>
        <v>0</v>
      </c>
    </row>
    <row r="442" spans="1:9" x14ac:dyDescent="0.35">
      <c r="A442" t="str">
        <f>IF(CoverSheet!$C$9="Annual Return","AR",IF(CoverSheet!$C$9="Interim Return","IR",IF(CoverSheet!$C$9="Audited Annual Return","AAR","")))</f>
        <v/>
      </c>
      <c r="B442" t="str">
        <f>CoverSheet!$G$7</f>
        <v>v:25-03-c</v>
      </c>
      <c r="C442" t="str">
        <f>IF(CoverSheet!$C$29=3,"Q1",IF(CoverSheet!$C$29=6,"Q2",IF(CoverSheet!$C$29=9,"Q3",IF(AND(CoverSheet!$C$29=12,A442="AR"),"Q4","Q4A"))))</f>
        <v>Q4A</v>
      </c>
      <c r="D442" t="str">
        <f>CoverSheet!$C$15</f>
        <v/>
      </c>
      <c r="E442" t="s">
        <v>8087</v>
      </c>
      <c r="F442" t="s">
        <v>8937</v>
      </c>
      <c r="G442" t="s">
        <v>8938</v>
      </c>
      <c r="H442">
        <f>H101*CoverSheet!$C$33</f>
        <v>0</v>
      </c>
    </row>
    <row r="443" spans="1:9" x14ac:dyDescent="0.35">
      <c r="A443" t="str">
        <f>IF(CoverSheet!$C$9="Annual Return","AR",IF(CoverSheet!$C$9="Interim Return","IR",IF(CoverSheet!$C$9="Audited Annual Return","AAR","")))</f>
        <v/>
      </c>
      <c r="B443" t="str">
        <f>CoverSheet!$G$7</f>
        <v>v:25-03-c</v>
      </c>
      <c r="C443" t="str">
        <f>IF(CoverSheet!$C$29=3,"Q1",IF(CoverSheet!$C$29=6,"Q2",IF(CoverSheet!$C$29=9,"Q3",IF(AND(CoverSheet!$C$29=12,A443="AR"),"Q4","Q4A"))))</f>
        <v>Q4A</v>
      </c>
      <c r="D443" t="str">
        <f>CoverSheet!$C$15</f>
        <v/>
      </c>
      <c r="E443" t="s">
        <v>8087</v>
      </c>
      <c r="F443" t="s">
        <v>8939</v>
      </c>
      <c r="G443" t="s">
        <v>8940</v>
      </c>
      <c r="H443">
        <f>H102*CoverSheet!$C$33</f>
        <v>0</v>
      </c>
    </row>
    <row r="444" spans="1:9" x14ac:dyDescent="0.35">
      <c r="A444" t="str">
        <f>IF(CoverSheet!$C$9="Annual Return","AR",IF(CoverSheet!$C$9="Interim Return","IR",IF(CoverSheet!$C$9="Audited Annual Return","AAR","")))</f>
        <v/>
      </c>
      <c r="B444" t="str">
        <f>CoverSheet!$G$7</f>
        <v>v:25-03-c</v>
      </c>
      <c r="C444" t="str">
        <f>IF(CoverSheet!$C$29=3,"Q1",IF(CoverSheet!$C$29=6,"Q2",IF(CoverSheet!$C$29=9,"Q3",IF(AND(CoverSheet!$C$29=12,A444="AR"),"Q4","Q4A"))))</f>
        <v>Q4A</v>
      </c>
      <c r="D444" t="str">
        <f>CoverSheet!$C$15</f>
        <v/>
      </c>
      <c r="E444" t="s">
        <v>8087</v>
      </c>
      <c r="F444" t="s">
        <v>8941</v>
      </c>
      <c r="G444" t="s">
        <v>8942</v>
      </c>
      <c r="H444">
        <f>H103*CoverSheet!$C$33</f>
        <v>0</v>
      </c>
    </row>
    <row r="445" spans="1:9" x14ac:dyDescent="0.35">
      <c r="A445" t="str">
        <f>IF(CoverSheet!$C$9="Annual Return","AR",IF(CoverSheet!$C$9="Interim Return","IR",IF(CoverSheet!$C$9="Audited Annual Return","AAR","")))</f>
        <v/>
      </c>
      <c r="B445" t="str">
        <f>CoverSheet!$G$7</f>
        <v>v:25-03-c</v>
      </c>
      <c r="C445" t="str">
        <f>IF(CoverSheet!$C$29=3,"Q1",IF(CoverSheet!$C$29=6,"Q2",IF(CoverSheet!$C$29=9,"Q3",IF(AND(CoverSheet!$C$29=12,A445="AR"),"Q4","Q4A"))))</f>
        <v>Q4A</v>
      </c>
      <c r="D445" t="str">
        <f>CoverSheet!$C$15</f>
        <v/>
      </c>
      <c r="E445" t="s">
        <v>8087</v>
      </c>
      <c r="F445" t="s">
        <v>8943</v>
      </c>
      <c r="G445" t="s">
        <v>8944</v>
      </c>
      <c r="H445">
        <f>H104*CoverSheet!$C$33</f>
        <v>0</v>
      </c>
    </row>
    <row r="446" spans="1:9" x14ac:dyDescent="0.35">
      <c r="A446" t="str">
        <f>IF(CoverSheet!$C$9="Annual Return","AR",IF(CoverSheet!$C$9="Interim Return","IR",IF(CoverSheet!$C$9="Audited Annual Return","AAR","")))</f>
        <v/>
      </c>
      <c r="B446" t="str">
        <f>CoverSheet!$G$7</f>
        <v>v:25-03-c</v>
      </c>
      <c r="C446" t="str">
        <f>IF(CoverSheet!$C$29=3,"Q1",IF(CoverSheet!$C$29=6,"Q2",IF(CoverSheet!$C$29=9,"Q3",IF(AND(CoverSheet!$C$29=12,A446="AR"),"Q4","Q4A"))))</f>
        <v>Q4A</v>
      </c>
      <c r="D446" t="str">
        <f>CoverSheet!$C$15</f>
        <v/>
      </c>
      <c r="E446" t="s">
        <v>8087</v>
      </c>
      <c r="F446" t="s">
        <v>8945</v>
      </c>
      <c r="G446" t="s">
        <v>8946</v>
      </c>
      <c r="H446">
        <f>H105*CoverSheet!$C$33</f>
        <v>0</v>
      </c>
    </row>
    <row r="447" spans="1:9" x14ac:dyDescent="0.35">
      <c r="A447" t="str">
        <f>IF(CoverSheet!$C$9="Annual Return","AR",IF(CoverSheet!$C$9="Interim Return","IR",IF(CoverSheet!$C$9="Audited Annual Return","AAR","")))</f>
        <v/>
      </c>
      <c r="B447" t="str">
        <f>CoverSheet!$G$7</f>
        <v>v:25-03-c</v>
      </c>
      <c r="C447" t="str">
        <f>IF(CoverSheet!$C$29=3,"Q1",IF(CoverSheet!$C$29=6,"Q2",IF(CoverSheet!$C$29=9,"Q3",IF(AND(CoverSheet!$C$29=12,A447="AR"),"Q4","Q4A"))))</f>
        <v>Q4A</v>
      </c>
      <c r="D447" t="str">
        <f>CoverSheet!$C$15</f>
        <v/>
      </c>
      <c r="E447" t="s">
        <v>8087</v>
      </c>
      <c r="F447" t="s">
        <v>8947</v>
      </c>
      <c r="G447" t="s">
        <v>8948</v>
      </c>
      <c r="H447">
        <f>H106*CoverSheet!$C$33</f>
        <v>0</v>
      </c>
    </row>
    <row r="448" spans="1:9" x14ac:dyDescent="0.35">
      <c r="A448" t="str">
        <f>IF(CoverSheet!$C$9="Annual Return","AR",IF(CoverSheet!$C$9="Interim Return","IR",IF(CoverSheet!$C$9="Audited Annual Return","AAR","")))</f>
        <v/>
      </c>
      <c r="B448" t="str">
        <f>CoverSheet!$G$7</f>
        <v>v:25-03-c</v>
      </c>
      <c r="C448" t="str">
        <f>IF(CoverSheet!$C$29=3,"Q1",IF(CoverSheet!$C$29=6,"Q2",IF(CoverSheet!$C$29=9,"Q3",IF(AND(CoverSheet!$C$29=12,A448="AR"),"Q4","Q4A"))))</f>
        <v>Q4A</v>
      </c>
      <c r="D448" t="str">
        <f>CoverSheet!$C$15</f>
        <v/>
      </c>
      <c r="E448" t="s">
        <v>8087</v>
      </c>
      <c r="F448" t="s">
        <v>8949</v>
      </c>
      <c r="G448" t="s">
        <v>8950</v>
      </c>
      <c r="H448">
        <f>H107*CoverSheet!$C$33</f>
        <v>0</v>
      </c>
    </row>
    <row r="449" spans="1:8" x14ac:dyDescent="0.35">
      <c r="A449" t="str">
        <f>IF(CoverSheet!$C$9="Annual Return","AR",IF(CoverSheet!$C$9="Interim Return","IR",IF(CoverSheet!$C$9="Audited Annual Return","AAR","")))</f>
        <v/>
      </c>
      <c r="B449" t="str">
        <f>CoverSheet!$G$7</f>
        <v>v:25-03-c</v>
      </c>
      <c r="C449" t="str">
        <f>IF(CoverSheet!$C$29=3,"Q1",IF(CoverSheet!$C$29=6,"Q2",IF(CoverSheet!$C$29=9,"Q3",IF(AND(CoverSheet!$C$29=12,A449="AR"),"Q4","Q4A"))))</f>
        <v>Q4A</v>
      </c>
      <c r="D449" t="str">
        <f>CoverSheet!$C$15</f>
        <v/>
      </c>
      <c r="E449" t="s">
        <v>8087</v>
      </c>
      <c r="F449" t="s">
        <v>8951</v>
      </c>
      <c r="G449" t="s">
        <v>8952</v>
      </c>
      <c r="H449">
        <f>H108*CoverSheet!$C$33</f>
        <v>0</v>
      </c>
    </row>
    <row r="450" spans="1:8" x14ac:dyDescent="0.35">
      <c r="A450" t="str">
        <f>IF(CoverSheet!$C$9="Annual Return","AR",IF(CoverSheet!$C$9="Interim Return","IR",IF(CoverSheet!$C$9="Audited Annual Return","AAR","")))</f>
        <v/>
      </c>
      <c r="B450" t="str">
        <f>CoverSheet!$G$7</f>
        <v>v:25-03-c</v>
      </c>
      <c r="C450" t="str">
        <f>IF(CoverSheet!$C$29=3,"Q1",IF(CoverSheet!$C$29=6,"Q2",IF(CoverSheet!$C$29=9,"Q3",IF(AND(CoverSheet!$C$29=12,A450="AR"),"Q4","Q4A"))))</f>
        <v>Q4A</v>
      </c>
      <c r="D450" t="str">
        <f>CoverSheet!$C$15</f>
        <v/>
      </c>
      <c r="E450" t="s">
        <v>8087</v>
      </c>
      <c r="F450" t="s">
        <v>8953</v>
      </c>
      <c r="G450" t="s">
        <v>8954</v>
      </c>
      <c r="H450">
        <f>H109*CoverSheet!$C$33</f>
        <v>0</v>
      </c>
    </row>
    <row r="451" spans="1:8" x14ac:dyDescent="0.35">
      <c r="A451" t="str">
        <f>IF(CoverSheet!$C$9="Annual Return","AR",IF(CoverSheet!$C$9="Interim Return","IR",IF(CoverSheet!$C$9="Audited Annual Return","AAR","")))</f>
        <v/>
      </c>
      <c r="B451" t="str">
        <f>CoverSheet!$G$7</f>
        <v>v:25-03-c</v>
      </c>
      <c r="C451" t="str">
        <f>IF(CoverSheet!$C$29=3,"Q1",IF(CoverSheet!$C$29=6,"Q2",IF(CoverSheet!$C$29=9,"Q3",IF(AND(CoverSheet!$C$29=12,A451="AR"),"Q4","Q4A"))))</f>
        <v>Q4A</v>
      </c>
      <c r="D451" t="str">
        <f>CoverSheet!$C$15</f>
        <v/>
      </c>
      <c r="E451" t="s">
        <v>8087</v>
      </c>
      <c r="F451" t="s">
        <v>8955</v>
      </c>
      <c r="G451" t="s">
        <v>8956</v>
      </c>
      <c r="H451">
        <f>H110*CoverSheet!$C$33</f>
        <v>0</v>
      </c>
    </row>
    <row r="452" spans="1:8" x14ac:dyDescent="0.35">
      <c r="A452" t="str">
        <f>IF(CoverSheet!$C$9="Annual Return","AR",IF(CoverSheet!$C$9="Interim Return","IR",IF(CoverSheet!$C$9="Audited Annual Return","AAR","")))</f>
        <v/>
      </c>
      <c r="B452" t="str">
        <f>CoverSheet!$G$7</f>
        <v>v:25-03-c</v>
      </c>
      <c r="C452" t="str">
        <f>IF(CoverSheet!$C$29=3,"Q1",IF(CoverSheet!$C$29=6,"Q2",IF(CoverSheet!$C$29=9,"Q3",IF(AND(CoverSheet!$C$29=12,A452="AR"),"Q4","Q4A"))))</f>
        <v>Q4A</v>
      </c>
      <c r="D452" t="str">
        <f>CoverSheet!$C$15</f>
        <v/>
      </c>
      <c r="E452" t="s">
        <v>8087</v>
      </c>
      <c r="F452" t="s">
        <v>8957</v>
      </c>
      <c r="G452" t="s">
        <v>8958</v>
      </c>
      <c r="H452">
        <f>H111*CoverSheet!$C$33</f>
        <v>0</v>
      </c>
    </row>
    <row r="453" spans="1:8" x14ac:dyDescent="0.35">
      <c r="A453" t="str">
        <f>IF(CoverSheet!$C$9="Annual Return","AR",IF(CoverSheet!$C$9="Interim Return","IR",IF(CoverSheet!$C$9="Audited Annual Return","AAR","")))</f>
        <v/>
      </c>
      <c r="B453" t="str">
        <f>CoverSheet!$G$7</f>
        <v>v:25-03-c</v>
      </c>
      <c r="C453" t="str">
        <f>IF(CoverSheet!$C$29=3,"Q1",IF(CoverSheet!$C$29=6,"Q2",IF(CoverSheet!$C$29=9,"Q3",IF(AND(CoverSheet!$C$29=12,A453="AR"),"Q4","Q4A"))))</f>
        <v>Q4A</v>
      </c>
      <c r="D453" t="str">
        <f>CoverSheet!$C$15</f>
        <v/>
      </c>
      <c r="E453" t="s">
        <v>8087</v>
      </c>
      <c r="F453" t="s">
        <v>8959</v>
      </c>
      <c r="G453" t="s">
        <v>8960</v>
      </c>
      <c r="H453">
        <f>H112*CoverSheet!$C$33</f>
        <v>0</v>
      </c>
    </row>
    <row r="454" spans="1:8" x14ac:dyDescent="0.35">
      <c r="A454" t="str">
        <f>IF(CoverSheet!$C$9="Annual Return","AR",IF(CoverSheet!$C$9="Interim Return","IR",IF(CoverSheet!$C$9="Audited Annual Return","AAR","")))</f>
        <v/>
      </c>
      <c r="B454" t="str">
        <f>CoverSheet!$G$7</f>
        <v>v:25-03-c</v>
      </c>
      <c r="C454" t="str">
        <f>IF(CoverSheet!$C$29=3,"Q1",IF(CoverSheet!$C$29=6,"Q2",IF(CoverSheet!$C$29=9,"Q3",IF(AND(CoverSheet!$C$29=12,A454="AR"),"Q4","Q4A"))))</f>
        <v>Q4A</v>
      </c>
      <c r="D454" t="str">
        <f>CoverSheet!$C$15</f>
        <v/>
      </c>
      <c r="E454" t="s">
        <v>8087</v>
      </c>
      <c r="F454" t="s">
        <v>8961</v>
      </c>
      <c r="G454" t="s">
        <v>8962</v>
      </c>
      <c r="H454">
        <f>H113*CoverSheet!$C$33</f>
        <v>0</v>
      </c>
    </row>
    <row r="455" spans="1:8" x14ac:dyDescent="0.35">
      <c r="A455" t="str">
        <f>IF(CoverSheet!$C$9="Annual Return","AR",IF(CoverSheet!$C$9="Interim Return","IR",IF(CoverSheet!$C$9="Audited Annual Return","AAR","")))</f>
        <v/>
      </c>
      <c r="B455" t="str">
        <f>CoverSheet!$G$7</f>
        <v>v:25-03-c</v>
      </c>
      <c r="C455" t="str">
        <f>IF(CoverSheet!$C$29=3,"Q1",IF(CoverSheet!$C$29=6,"Q2",IF(CoverSheet!$C$29=9,"Q3",IF(AND(CoverSheet!$C$29=12,A455="AR"),"Q4","Q4A"))))</f>
        <v>Q4A</v>
      </c>
      <c r="D455" t="str">
        <f>CoverSheet!$C$15</f>
        <v/>
      </c>
      <c r="E455" t="s">
        <v>8087</v>
      </c>
      <c r="F455" t="s">
        <v>8963</v>
      </c>
      <c r="G455" t="s">
        <v>8964</v>
      </c>
      <c r="H455">
        <f>H114*CoverSheet!$C$33</f>
        <v>0</v>
      </c>
    </row>
    <row r="456" spans="1:8" x14ac:dyDescent="0.35">
      <c r="A456" t="str">
        <f>IF(CoverSheet!$C$9="Annual Return","AR",IF(CoverSheet!$C$9="Interim Return","IR",IF(CoverSheet!$C$9="Audited Annual Return","AAR","")))</f>
        <v/>
      </c>
      <c r="B456" t="str">
        <f>CoverSheet!$G$7</f>
        <v>v:25-03-c</v>
      </c>
      <c r="C456" t="str">
        <f>IF(CoverSheet!$C$29=3,"Q1",IF(CoverSheet!$C$29=6,"Q2",IF(CoverSheet!$C$29=9,"Q3",IF(AND(CoverSheet!$C$29=12,A456="AR"),"Q4","Q4A"))))</f>
        <v>Q4A</v>
      </c>
      <c r="D456" t="str">
        <f>CoverSheet!$C$15</f>
        <v/>
      </c>
      <c r="E456" t="s">
        <v>8087</v>
      </c>
      <c r="F456" t="s">
        <v>8965</v>
      </c>
      <c r="G456" t="s">
        <v>8966</v>
      </c>
      <c r="H456">
        <f>H115*CoverSheet!$C$33</f>
        <v>0</v>
      </c>
    </row>
    <row r="457" spans="1:8" x14ac:dyDescent="0.35">
      <c r="A457" t="str">
        <f>IF(CoverSheet!$C$9="Annual Return","AR",IF(CoverSheet!$C$9="Interim Return","IR",IF(CoverSheet!$C$9="Audited Annual Return","AAR","")))</f>
        <v/>
      </c>
      <c r="B457" t="str">
        <f>CoverSheet!$G$7</f>
        <v>v:25-03-c</v>
      </c>
      <c r="C457" t="str">
        <f>IF(CoverSheet!$C$29=3,"Q1",IF(CoverSheet!$C$29=6,"Q2",IF(CoverSheet!$C$29=9,"Q3",IF(AND(CoverSheet!$C$29=12,A457="AR"),"Q4","Q4A"))))</f>
        <v>Q4A</v>
      </c>
      <c r="D457" t="str">
        <f>CoverSheet!$C$15</f>
        <v/>
      </c>
      <c r="E457" t="s">
        <v>8087</v>
      </c>
      <c r="F457" t="s">
        <v>8967</v>
      </c>
      <c r="G457" t="s">
        <v>8968</v>
      </c>
      <c r="H457">
        <f>H116*CoverSheet!$C$33</f>
        <v>0</v>
      </c>
    </row>
    <row r="458" spans="1:8" x14ac:dyDescent="0.35">
      <c r="A458" t="str">
        <f>IF(CoverSheet!$C$9="Annual Return","AR",IF(CoverSheet!$C$9="Interim Return","IR",IF(CoverSheet!$C$9="Audited Annual Return","AAR","")))</f>
        <v/>
      </c>
      <c r="B458" t="str">
        <f>CoverSheet!$G$7</f>
        <v>v:25-03-c</v>
      </c>
      <c r="C458" t="str">
        <f>IF(CoverSheet!$C$29=3,"Q1",IF(CoverSheet!$C$29=6,"Q2",IF(CoverSheet!$C$29=9,"Q3",IF(AND(CoverSheet!$C$29=12,A458="AR"),"Q4","Q4A"))))</f>
        <v>Q4A</v>
      </c>
      <c r="D458" t="str">
        <f>CoverSheet!$C$15</f>
        <v/>
      </c>
      <c r="E458" t="s">
        <v>8087</v>
      </c>
      <c r="F458" t="s">
        <v>8969</v>
      </c>
      <c r="G458" t="s">
        <v>8970</v>
      </c>
      <c r="H458">
        <f>H117*CoverSheet!$C$33</f>
        <v>0</v>
      </c>
    </row>
    <row r="459" spans="1:8" x14ac:dyDescent="0.35">
      <c r="A459" t="str">
        <f>IF(CoverSheet!$C$9="Annual Return","AR",IF(CoverSheet!$C$9="Interim Return","IR",IF(CoverSheet!$C$9="Audited Annual Return","AAR","")))</f>
        <v/>
      </c>
      <c r="B459" t="str">
        <f>CoverSheet!$G$7</f>
        <v>v:25-03-c</v>
      </c>
      <c r="C459" t="str">
        <f>IF(CoverSheet!$C$29=3,"Q1",IF(CoverSheet!$C$29=6,"Q2",IF(CoverSheet!$C$29=9,"Q3",IF(AND(CoverSheet!$C$29=12,A459="AR"),"Q4","Q4A"))))</f>
        <v>Q4A</v>
      </c>
      <c r="D459" t="str">
        <f>CoverSheet!$C$15</f>
        <v/>
      </c>
      <c r="E459" t="s">
        <v>8087</v>
      </c>
      <c r="F459" t="s">
        <v>8971</v>
      </c>
      <c r="G459" t="s">
        <v>8972</v>
      </c>
      <c r="H459">
        <f>H118*CoverSheet!$C$33</f>
        <v>0</v>
      </c>
    </row>
    <row r="460" spans="1:8" x14ac:dyDescent="0.35">
      <c r="A460" t="str">
        <f>IF(CoverSheet!$C$9="Annual Return","AR",IF(CoverSheet!$C$9="Interim Return","IR",IF(CoverSheet!$C$9="Audited Annual Return","AAR","")))</f>
        <v/>
      </c>
      <c r="B460" t="str">
        <f>CoverSheet!$G$7</f>
        <v>v:25-03-c</v>
      </c>
      <c r="C460" t="str">
        <f>IF(CoverSheet!$C$29=3,"Q1",IF(CoverSheet!$C$29=6,"Q2",IF(CoverSheet!$C$29=9,"Q3",IF(AND(CoverSheet!$C$29=12,A460="AR"),"Q4","Q4A"))))</f>
        <v>Q4A</v>
      </c>
      <c r="D460" t="str">
        <f>CoverSheet!$C$15</f>
        <v/>
      </c>
      <c r="E460" t="s">
        <v>8087</v>
      </c>
      <c r="F460" t="s">
        <v>8973</v>
      </c>
      <c r="G460" t="s">
        <v>8974</v>
      </c>
      <c r="H460">
        <f>H119*CoverSheet!$C$33</f>
        <v>0</v>
      </c>
    </row>
    <row r="461" spans="1:8" x14ac:dyDescent="0.35">
      <c r="A461" t="str">
        <f>IF(CoverSheet!$C$9="Annual Return","AR",IF(CoverSheet!$C$9="Interim Return","IR",IF(CoverSheet!$C$9="Audited Annual Return","AAR","")))</f>
        <v/>
      </c>
      <c r="B461" t="str">
        <f>CoverSheet!$G$7</f>
        <v>v:25-03-c</v>
      </c>
      <c r="C461" t="str">
        <f>IF(CoverSheet!$C$29=3,"Q1",IF(CoverSheet!$C$29=6,"Q2",IF(CoverSheet!$C$29=9,"Q3",IF(AND(CoverSheet!$C$29=12,A461="AR"),"Q4","Q4A"))))</f>
        <v>Q4A</v>
      </c>
      <c r="D461" t="str">
        <f>CoverSheet!$C$15</f>
        <v/>
      </c>
      <c r="E461" t="s">
        <v>8087</v>
      </c>
      <c r="F461" t="s">
        <v>8975</v>
      </c>
      <c r="G461" t="s">
        <v>8976</v>
      </c>
      <c r="H461">
        <f>H120*CoverSheet!$C$33</f>
        <v>0</v>
      </c>
    </row>
    <row r="462" spans="1:8" x14ac:dyDescent="0.35">
      <c r="A462" t="str">
        <f>IF(CoverSheet!$C$9="Annual Return","AR",IF(CoverSheet!$C$9="Interim Return","IR",IF(CoverSheet!$C$9="Audited Annual Return","AAR","")))</f>
        <v/>
      </c>
      <c r="B462" t="str">
        <f>CoverSheet!$G$7</f>
        <v>v:25-03-c</v>
      </c>
      <c r="C462" t="str">
        <f>IF(CoverSheet!$C$29=3,"Q1",IF(CoverSheet!$C$29=6,"Q2",IF(CoverSheet!$C$29=9,"Q3",IF(AND(CoverSheet!$C$29=12,A462="AR"),"Q4","Q4A"))))</f>
        <v>Q4A</v>
      </c>
      <c r="D462" t="str">
        <f>CoverSheet!$C$15</f>
        <v/>
      </c>
      <c r="E462" t="s">
        <v>8087</v>
      </c>
      <c r="F462" t="s">
        <v>8977</v>
      </c>
      <c r="G462" t="s">
        <v>8978</v>
      </c>
      <c r="H462">
        <f>H121*CoverSheet!$C$33</f>
        <v>0</v>
      </c>
    </row>
    <row r="463" spans="1:8" x14ac:dyDescent="0.35">
      <c r="A463" t="str">
        <f>IF(CoverSheet!$C$9="Annual Return","AR",IF(CoverSheet!$C$9="Interim Return","IR",IF(CoverSheet!$C$9="Audited Annual Return","AAR","")))</f>
        <v/>
      </c>
      <c r="B463" t="str">
        <f>CoverSheet!$G$7</f>
        <v>v:25-03-c</v>
      </c>
      <c r="C463" t="str">
        <f>IF(CoverSheet!$C$29=3,"Q1",IF(CoverSheet!$C$29=6,"Q2",IF(CoverSheet!$C$29=9,"Q3",IF(AND(CoverSheet!$C$29=12,A463="AR"),"Q4","Q4A"))))</f>
        <v>Q4A</v>
      </c>
      <c r="D463" t="str">
        <f>CoverSheet!$C$15</f>
        <v/>
      </c>
      <c r="E463" t="s">
        <v>8087</v>
      </c>
      <c r="F463" t="s">
        <v>8979</v>
      </c>
      <c r="G463" t="s">
        <v>8980</v>
      </c>
      <c r="H463">
        <f>H122*CoverSheet!$C$33</f>
        <v>0</v>
      </c>
    </row>
    <row r="464" spans="1:8" x14ac:dyDescent="0.35">
      <c r="A464" t="str">
        <f>IF(CoverSheet!$C$9="Annual Return","AR",IF(CoverSheet!$C$9="Interim Return","IR",IF(CoverSheet!$C$9="Audited Annual Return","AAR","")))</f>
        <v/>
      </c>
      <c r="B464" t="str">
        <f>CoverSheet!$G$7</f>
        <v>v:25-03-c</v>
      </c>
      <c r="C464" t="str">
        <f>IF(CoverSheet!$C$29=3,"Q1",IF(CoverSheet!$C$29=6,"Q2",IF(CoverSheet!$C$29=9,"Q3",IF(AND(CoverSheet!$C$29=12,A464="AR"),"Q4","Q4A"))))</f>
        <v>Q4A</v>
      </c>
      <c r="D464" t="str">
        <f>CoverSheet!$C$15</f>
        <v/>
      </c>
      <c r="E464" t="s">
        <v>8087</v>
      </c>
      <c r="F464" t="s">
        <v>8981</v>
      </c>
      <c r="G464" t="s">
        <v>8982</v>
      </c>
      <c r="H464">
        <f>H123*CoverSheet!$C$33</f>
        <v>0</v>
      </c>
    </row>
    <row r="465" spans="1:9" x14ac:dyDescent="0.35">
      <c r="A465" t="str">
        <f>IF(CoverSheet!$C$9="Annual Return","AR",IF(CoverSheet!$C$9="Interim Return","IR",IF(CoverSheet!$C$9="Audited Annual Return","AAR","")))</f>
        <v/>
      </c>
      <c r="B465" t="str">
        <f>CoverSheet!$G$7</f>
        <v>v:25-03-c</v>
      </c>
      <c r="C465" t="str">
        <f>IF(CoverSheet!$C$29=3,"Q1",IF(CoverSheet!$C$29=6,"Q2",IF(CoverSheet!$C$29=9,"Q3",IF(AND(CoverSheet!$C$29=12,A465="AR"),"Q4","Q4A"))))</f>
        <v>Q4A</v>
      </c>
      <c r="D465" t="str">
        <f>CoverSheet!$C$15</f>
        <v/>
      </c>
      <c r="E465" t="s">
        <v>8087</v>
      </c>
      <c r="F465" t="s">
        <v>8983</v>
      </c>
      <c r="G465" t="s">
        <v>8984</v>
      </c>
      <c r="H465">
        <f>H124*CoverSheet!$C$33</f>
        <v>0</v>
      </c>
    </row>
    <row r="466" spans="1:9" x14ac:dyDescent="0.35">
      <c r="A466" t="str">
        <f>IF(CoverSheet!$C$9="Annual Return","AR",IF(CoverSheet!$C$9="Interim Return","IR",IF(CoverSheet!$C$9="Audited Annual Return","AAR","")))</f>
        <v/>
      </c>
      <c r="B466" t="str">
        <f>CoverSheet!$G$7</f>
        <v>v:25-03-c</v>
      </c>
      <c r="C466" t="str">
        <f>IF(CoverSheet!$C$29=3,"Q1",IF(CoverSheet!$C$29=6,"Q2",IF(CoverSheet!$C$29=9,"Q3",IF(AND(CoverSheet!$C$29=12,A466="AR"),"Q4","Q4A"))))</f>
        <v>Q4A</v>
      </c>
      <c r="D466" t="str">
        <f>CoverSheet!$C$15</f>
        <v/>
      </c>
      <c r="E466" t="s">
        <v>8087</v>
      </c>
      <c r="F466" t="s">
        <v>8985</v>
      </c>
      <c r="G466" t="s">
        <v>8986</v>
      </c>
      <c r="H466">
        <f>H125*CoverSheet!$C$33</f>
        <v>0</v>
      </c>
    </row>
    <row r="467" spans="1:9" s="382" customFormat="1" x14ac:dyDescent="0.35">
      <c r="A467" t="str">
        <f>IF(CoverSheet!$C$9="Annual Return","AR",IF(CoverSheet!$C$9="Interim Return","IR",IF(CoverSheet!$C$9="Audited Annual Return","AAR","")))</f>
        <v/>
      </c>
      <c r="B467" t="str">
        <f>CoverSheet!$G$7</f>
        <v>v:25-03-c</v>
      </c>
      <c r="C467" t="str">
        <f>IF(CoverSheet!$C$29=3,"Q1",IF(CoverSheet!$C$29=6,"Q2",IF(CoverSheet!$C$29=9,"Q3",IF(AND(CoverSheet!$C$29=12,A467="AR"),"Q4","Q4A"))))</f>
        <v>Q4A</v>
      </c>
      <c r="D467" t="str">
        <f>CoverSheet!$C$15</f>
        <v/>
      </c>
      <c r="E467" t="s">
        <v>8087</v>
      </c>
      <c r="F467" t="s">
        <v>8987</v>
      </c>
      <c r="G467" t="s">
        <v>8988</v>
      </c>
      <c r="H467">
        <f>H126*CoverSheet!$C$33</f>
        <v>0</v>
      </c>
      <c r="I467"/>
    </row>
    <row r="468" spans="1:9" x14ac:dyDescent="0.35">
      <c r="A468" t="str">
        <f>IF(CoverSheet!$C$9="Annual Return","AR",IF(CoverSheet!$C$9="Interim Return","IR",IF(CoverSheet!$C$9="Audited Annual Return","AAR","")))</f>
        <v/>
      </c>
      <c r="B468" t="str">
        <f>CoverSheet!$G$7</f>
        <v>v:25-03-c</v>
      </c>
      <c r="C468" t="str">
        <f>IF(CoverSheet!$C$29=3,"Q1",IF(CoverSheet!$C$29=6,"Q2",IF(CoverSheet!$C$29=9,"Q3",IF(AND(CoverSheet!$C$29=12,A468="AR"),"Q4","Q4A"))))</f>
        <v>Q4A</v>
      </c>
      <c r="D468" t="str">
        <f>CoverSheet!$C$15</f>
        <v/>
      </c>
      <c r="E468" t="s">
        <v>8087</v>
      </c>
      <c r="F468" t="s">
        <v>8989</v>
      </c>
      <c r="G468" t="s">
        <v>8928</v>
      </c>
      <c r="H468">
        <f>H127*CoverSheet!$C$33</f>
        <v>0</v>
      </c>
    </row>
    <row r="469" spans="1:9" x14ac:dyDescent="0.35">
      <c r="A469" t="str">
        <f>IF(CoverSheet!$C$9="Annual Return","AR",IF(CoverSheet!$C$9="Interim Return","IR",IF(CoverSheet!$C$9="Audited Annual Return","AAR","")))</f>
        <v/>
      </c>
      <c r="B469" t="str">
        <f>CoverSheet!$G$7</f>
        <v>v:25-03-c</v>
      </c>
      <c r="C469" t="str">
        <f>IF(CoverSheet!$C$29=3,"Q1",IF(CoverSheet!$C$29=6,"Q2",IF(CoverSheet!$C$29=9,"Q3",IF(AND(CoverSheet!$C$29=12,A469="AR"),"Q4","Q4A"))))</f>
        <v>Q4A</v>
      </c>
      <c r="D469" t="str">
        <f>CoverSheet!$C$15</f>
        <v/>
      </c>
      <c r="E469" t="s">
        <v>8087</v>
      </c>
      <c r="F469" t="s">
        <v>8990</v>
      </c>
      <c r="G469" t="s">
        <v>8930</v>
      </c>
      <c r="H469">
        <f>H128*CoverSheet!$C$33</f>
        <v>0</v>
      </c>
    </row>
    <row r="470" spans="1:9" x14ac:dyDescent="0.35">
      <c r="A470" t="str">
        <f>IF(CoverSheet!$C$9="Annual Return","AR",IF(CoverSheet!$C$9="Interim Return","IR",IF(CoverSheet!$C$9="Audited Annual Return","AAR","")))</f>
        <v/>
      </c>
      <c r="B470" t="str">
        <f>CoverSheet!$G$7</f>
        <v>v:25-03-c</v>
      </c>
      <c r="C470" t="str">
        <f>IF(CoverSheet!$C$29=3,"Q1",IF(CoverSheet!$C$29=6,"Q2",IF(CoverSheet!$C$29=9,"Q3",IF(AND(CoverSheet!$C$29=12,A470="AR"),"Q4","Q4A"))))</f>
        <v>Q4A</v>
      </c>
      <c r="D470" t="str">
        <f>CoverSheet!$C$15</f>
        <v/>
      </c>
      <c r="E470" t="s">
        <v>8087</v>
      </c>
      <c r="F470" t="s">
        <v>8991</v>
      </c>
      <c r="G470" t="s">
        <v>8932</v>
      </c>
      <c r="H470">
        <f>H129*CoverSheet!$C$33</f>
        <v>0</v>
      </c>
    </row>
    <row r="471" spans="1:9" x14ac:dyDescent="0.35">
      <c r="A471" t="str">
        <f>IF(CoverSheet!$C$9="Annual Return","AR",IF(CoverSheet!$C$9="Interim Return","IR",IF(CoverSheet!$C$9="Audited Annual Return","AAR","")))</f>
        <v/>
      </c>
      <c r="B471" t="str">
        <f>CoverSheet!$G$7</f>
        <v>v:25-03-c</v>
      </c>
      <c r="C471" t="str">
        <f>IF(CoverSheet!$C$29=3,"Q1",IF(CoverSheet!$C$29=6,"Q2",IF(CoverSheet!$C$29=9,"Q3",IF(AND(CoverSheet!$C$29=12,A471="AR"),"Q4","Q4A"))))</f>
        <v>Q4A</v>
      </c>
      <c r="D471" t="str">
        <f>CoverSheet!$C$15</f>
        <v/>
      </c>
      <c r="E471" t="s">
        <v>8087</v>
      </c>
      <c r="F471" t="s">
        <v>8992</v>
      </c>
      <c r="G471" t="s">
        <v>8934</v>
      </c>
      <c r="H471">
        <f>H130*CoverSheet!$C$33</f>
        <v>0</v>
      </c>
    </row>
    <row r="472" spans="1:9" x14ac:dyDescent="0.35">
      <c r="A472" t="str">
        <f>IF(CoverSheet!$C$9="Annual Return","AR",IF(CoverSheet!$C$9="Interim Return","IR",IF(CoverSheet!$C$9="Audited Annual Return","AAR","")))</f>
        <v/>
      </c>
      <c r="B472" t="str">
        <f>CoverSheet!$G$7</f>
        <v>v:25-03-c</v>
      </c>
      <c r="C472" t="str">
        <f>IF(CoverSheet!$C$29=3,"Q1",IF(CoverSheet!$C$29=6,"Q2",IF(CoverSheet!$C$29=9,"Q3",IF(AND(CoverSheet!$C$29=12,A472="AR"),"Q4","Q4A"))))</f>
        <v>Q4A</v>
      </c>
      <c r="D472" t="str">
        <f>CoverSheet!$C$15</f>
        <v/>
      </c>
      <c r="E472" t="s">
        <v>8087</v>
      </c>
      <c r="F472" t="s">
        <v>8993</v>
      </c>
      <c r="G472" t="s">
        <v>8936</v>
      </c>
      <c r="H472">
        <f>H131*CoverSheet!$C$33</f>
        <v>0</v>
      </c>
    </row>
    <row r="473" spans="1:9" x14ac:dyDescent="0.35">
      <c r="A473" t="str">
        <f>IF(CoverSheet!$C$9="Annual Return","AR",IF(CoverSheet!$C$9="Interim Return","IR",IF(CoverSheet!$C$9="Audited Annual Return","AAR","")))</f>
        <v/>
      </c>
      <c r="B473" t="str">
        <f>CoverSheet!$G$7</f>
        <v>v:25-03-c</v>
      </c>
      <c r="C473" t="str">
        <f>IF(CoverSheet!$C$29=3,"Q1",IF(CoverSheet!$C$29=6,"Q2",IF(CoverSheet!$C$29=9,"Q3",IF(AND(CoverSheet!$C$29=12,A473="AR"),"Q4","Q4A"))))</f>
        <v>Q4A</v>
      </c>
      <c r="D473" t="str">
        <f>CoverSheet!$C$15</f>
        <v/>
      </c>
      <c r="E473" t="s">
        <v>8087</v>
      </c>
      <c r="F473" t="s">
        <v>8994</v>
      </c>
      <c r="G473" t="s">
        <v>8938</v>
      </c>
      <c r="H473">
        <f>H132*CoverSheet!$C$33</f>
        <v>0</v>
      </c>
    </row>
    <row r="474" spans="1:9" x14ac:dyDescent="0.35">
      <c r="A474" t="str">
        <f>IF(CoverSheet!$C$9="Annual Return","AR",IF(CoverSheet!$C$9="Interim Return","IR",IF(CoverSheet!$C$9="Audited Annual Return","AAR","")))</f>
        <v/>
      </c>
      <c r="B474" t="str">
        <f>CoverSheet!$G$7</f>
        <v>v:25-03-c</v>
      </c>
      <c r="C474" t="str">
        <f>IF(CoverSheet!$C$29=3,"Q1",IF(CoverSheet!$C$29=6,"Q2",IF(CoverSheet!$C$29=9,"Q3",IF(AND(CoverSheet!$C$29=12,A474="AR"),"Q4","Q4A"))))</f>
        <v>Q4A</v>
      </c>
      <c r="D474" t="str">
        <f>CoverSheet!$C$15</f>
        <v/>
      </c>
      <c r="E474" t="s">
        <v>8087</v>
      </c>
      <c r="F474" t="s">
        <v>8995</v>
      </c>
      <c r="G474" t="s">
        <v>8940</v>
      </c>
      <c r="H474">
        <f>H133*CoverSheet!$C$33</f>
        <v>0</v>
      </c>
    </row>
    <row r="475" spans="1:9" x14ac:dyDescent="0.35">
      <c r="A475" t="str">
        <f>IF(CoverSheet!$C$9="Annual Return","AR",IF(CoverSheet!$C$9="Interim Return","IR",IF(CoverSheet!$C$9="Audited Annual Return","AAR","")))</f>
        <v/>
      </c>
      <c r="B475" t="str">
        <f>CoverSheet!$G$7</f>
        <v>v:25-03-c</v>
      </c>
      <c r="C475" t="str">
        <f>IF(CoverSheet!$C$29=3,"Q1",IF(CoverSheet!$C$29=6,"Q2",IF(CoverSheet!$C$29=9,"Q3",IF(AND(CoverSheet!$C$29=12,A475="AR"),"Q4","Q4A"))))</f>
        <v>Q4A</v>
      </c>
      <c r="D475" t="str">
        <f>CoverSheet!$C$15</f>
        <v/>
      </c>
      <c r="E475" t="s">
        <v>8087</v>
      </c>
      <c r="F475" t="s">
        <v>8996</v>
      </c>
      <c r="G475" t="s">
        <v>8942</v>
      </c>
      <c r="H475">
        <f>H134*CoverSheet!$C$33</f>
        <v>0</v>
      </c>
    </row>
    <row r="476" spans="1:9" x14ac:dyDescent="0.35">
      <c r="A476" t="str">
        <f>IF(CoverSheet!$C$9="Annual Return","AR",IF(CoverSheet!$C$9="Interim Return","IR",IF(CoverSheet!$C$9="Audited Annual Return","AAR","")))</f>
        <v/>
      </c>
      <c r="B476" t="str">
        <f>CoverSheet!$G$7</f>
        <v>v:25-03-c</v>
      </c>
      <c r="C476" t="str">
        <f>IF(CoverSheet!$C$29=3,"Q1",IF(CoverSheet!$C$29=6,"Q2",IF(CoverSheet!$C$29=9,"Q3",IF(AND(CoverSheet!$C$29=12,A476="AR"),"Q4","Q4A"))))</f>
        <v>Q4A</v>
      </c>
      <c r="D476" t="str">
        <f>CoverSheet!$C$15</f>
        <v/>
      </c>
      <c r="E476" t="s">
        <v>8087</v>
      </c>
      <c r="F476" t="s">
        <v>8997</v>
      </c>
      <c r="G476" t="s">
        <v>8944</v>
      </c>
      <c r="H476">
        <f>H135*CoverSheet!$C$33</f>
        <v>0</v>
      </c>
    </row>
    <row r="477" spans="1:9" x14ac:dyDescent="0.35">
      <c r="A477" t="str">
        <f>IF(CoverSheet!$C$9="Annual Return","AR",IF(CoverSheet!$C$9="Interim Return","IR",IF(CoverSheet!$C$9="Audited Annual Return","AAR","")))</f>
        <v/>
      </c>
      <c r="B477" t="str">
        <f>CoverSheet!$G$7</f>
        <v>v:25-03-c</v>
      </c>
      <c r="C477" t="str">
        <f>IF(CoverSheet!$C$29=3,"Q1",IF(CoverSheet!$C$29=6,"Q2",IF(CoverSheet!$C$29=9,"Q3",IF(AND(CoverSheet!$C$29=12,A477="AR"),"Q4","Q4A"))))</f>
        <v>Q4A</v>
      </c>
      <c r="D477" t="str">
        <f>CoverSheet!$C$15</f>
        <v/>
      </c>
      <c r="E477" t="s">
        <v>8087</v>
      </c>
      <c r="F477" t="s">
        <v>8998</v>
      </c>
      <c r="G477" t="s">
        <v>8946</v>
      </c>
      <c r="H477">
        <f>H136*CoverSheet!$C$33</f>
        <v>0</v>
      </c>
    </row>
    <row r="478" spans="1:9" x14ac:dyDescent="0.35">
      <c r="A478" t="str">
        <f>IF(CoverSheet!$C$9="Annual Return","AR",IF(CoverSheet!$C$9="Interim Return","IR",IF(CoverSheet!$C$9="Audited Annual Return","AAR","")))</f>
        <v/>
      </c>
      <c r="B478" t="str">
        <f>CoverSheet!$G$7</f>
        <v>v:25-03-c</v>
      </c>
      <c r="C478" t="str">
        <f>IF(CoverSheet!$C$29=3,"Q1",IF(CoverSheet!$C$29=6,"Q2",IF(CoverSheet!$C$29=9,"Q3",IF(AND(CoverSheet!$C$29=12,A478="AR"),"Q4","Q4A"))))</f>
        <v>Q4A</v>
      </c>
      <c r="D478" t="str">
        <f>CoverSheet!$C$15</f>
        <v/>
      </c>
      <c r="E478" t="s">
        <v>8087</v>
      </c>
      <c r="F478" t="s">
        <v>8999</v>
      </c>
      <c r="G478" t="s">
        <v>8948</v>
      </c>
      <c r="H478">
        <f>H137*CoverSheet!$C$33</f>
        <v>0</v>
      </c>
    </row>
    <row r="479" spans="1:9" x14ac:dyDescent="0.35">
      <c r="A479" t="str">
        <f>IF(CoverSheet!$C$9="Annual Return","AR",IF(CoverSheet!$C$9="Interim Return","IR",IF(CoverSheet!$C$9="Audited Annual Return","AAR","")))</f>
        <v/>
      </c>
      <c r="B479" t="str">
        <f>CoverSheet!$G$7</f>
        <v>v:25-03-c</v>
      </c>
      <c r="C479" t="str">
        <f>IF(CoverSheet!$C$29=3,"Q1",IF(CoverSheet!$C$29=6,"Q2",IF(CoverSheet!$C$29=9,"Q3",IF(AND(CoverSheet!$C$29=12,A479="AR"),"Q4","Q4A"))))</f>
        <v>Q4A</v>
      </c>
      <c r="D479" t="str">
        <f>CoverSheet!$C$15</f>
        <v/>
      </c>
      <c r="E479" t="s">
        <v>8087</v>
      </c>
      <c r="F479" t="s">
        <v>9000</v>
      </c>
      <c r="G479" t="s">
        <v>8950</v>
      </c>
      <c r="H479">
        <f>H138*CoverSheet!$C$33</f>
        <v>0</v>
      </c>
    </row>
    <row r="480" spans="1:9" x14ac:dyDescent="0.35">
      <c r="A480" t="str">
        <f>IF(CoverSheet!$C$9="Annual Return","AR",IF(CoverSheet!$C$9="Interim Return","IR",IF(CoverSheet!$C$9="Audited Annual Return","AAR","")))</f>
        <v/>
      </c>
      <c r="B480" t="str">
        <f>CoverSheet!$G$7</f>
        <v>v:25-03-c</v>
      </c>
      <c r="C480" t="str">
        <f>IF(CoverSheet!$C$29=3,"Q1",IF(CoverSheet!$C$29=6,"Q2",IF(CoverSheet!$C$29=9,"Q3",IF(AND(CoverSheet!$C$29=12,A480="AR"),"Q4","Q4A"))))</f>
        <v>Q4A</v>
      </c>
      <c r="D480" t="str">
        <f>CoverSheet!$C$15</f>
        <v/>
      </c>
      <c r="E480" t="s">
        <v>8087</v>
      </c>
      <c r="F480" t="s">
        <v>9001</v>
      </c>
      <c r="G480" t="s">
        <v>8952</v>
      </c>
      <c r="H480">
        <f>H139*CoverSheet!$C$33</f>
        <v>0</v>
      </c>
    </row>
    <row r="481" spans="1:8" x14ac:dyDescent="0.35">
      <c r="A481" t="str">
        <f>IF(CoverSheet!$C$9="Annual Return","AR",IF(CoverSheet!$C$9="Interim Return","IR",IF(CoverSheet!$C$9="Audited Annual Return","AAR","")))</f>
        <v/>
      </c>
      <c r="B481" t="str">
        <f>CoverSheet!$G$7</f>
        <v>v:25-03-c</v>
      </c>
      <c r="C481" t="str">
        <f>IF(CoverSheet!$C$29=3,"Q1",IF(CoverSheet!$C$29=6,"Q2",IF(CoverSheet!$C$29=9,"Q3",IF(AND(CoverSheet!$C$29=12,A481="AR"),"Q4","Q4A"))))</f>
        <v>Q4A</v>
      </c>
      <c r="D481" t="str">
        <f>CoverSheet!$C$15</f>
        <v/>
      </c>
      <c r="E481" t="s">
        <v>8087</v>
      </c>
      <c r="F481" t="s">
        <v>9002</v>
      </c>
      <c r="G481" t="s">
        <v>8954</v>
      </c>
      <c r="H481">
        <f>H140*CoverSheet!$C$33</f>
        <v>0</v>
      </c>
    </row>
    <row r="482" spans="1:8" x14ac:dyDescent="0.35">
      <c r="A482" t="str">
        <f>IF(CoverSheet!$C$9="Annual Return","AR",IF(CoverSheet!$C$9="Interim Return","IR",IF(CoverSheet!$C$9="Audited Annual Return","AAR","")))</f>
        <v/>
      </c>
      <c r="B482" t="str">
        <f>CoverSheet!$G$7</f>
        <v>v:25-03-c</v>
      </c>
      <c r="C482" t="str">
        <f>IF(CoverSheet!$C$29=3,"Q1",IF(CoverSheet!$C$29=6,"Q2",IF(CoverSheet!$C$29=9,"Q3",IF(AND(CoverSheet!$C$29=12,A482="AR"),"Q4","Q4A"))))</f>
        <v>Q4A</v>
      </c>
      <c r="D482" t="str">
        <f>CoverSheet!$C$15</f>
        <v/>
      </c>
      <c r="E482" t="s">
        <v>8087</v>
      </c>
      <c r="F482" t="s">
        <v>9003</v>
      </c>
      <c r="G482" t="s">
        <v>8956</v>
      </c>
      <c r="H482">
        <f>H141*CoverSheet!$C$33</f>
        <v>0</v>
      </c>
    </row>
    <row r="483" spans="1:8" x14ac:dyDescent="0.35">
      <c r="A483" t="str">
        <f>IF(CoverSheet!$C$9="Annual Return","AR",IF(CoverSheet!$C$9="Interim Return","IR",IF(CoverSheet!$C$9="Audited Annual Return","AAR","")))</f>
        <v/>
      </c>
      <c r="B483" t="str">
        <f>CoverSheet!$G$7</f>
        <v>v:25-03-c</v>
      </c>
      <c r="C483" t="str">
        <f>IF(CoverSheet!$C$29=3,"Q1",IF(CoverSheet!$C$29=6,"Q2",IF(CoverSheet!$C$29=9,"Q3",IF(AND(CoverSheet!$C$29=12,A483="AR"),"Q4","Q4A"))))</f>
        <v>Q4A</v>
      </c>
      <c r="D483" t="str">
        <f>CoverSheet!$C$15</f>
        <v/>
      </c>
      <c r="E483" t="s">
        <v>8087</v>
      </c>
      <c r="F483" t="s">
        <v>9004</v>
      </c>
      <c r="G483" t="s">
        <v>8958</v>
      </c>
      <c r="H483">
        <f>H142*CoverSheet!$C$33</f>
        <v>0</v>
      </c>
    </row>
    <row r="484" spans="1:8" x14ac:dyDescent="0.35">
      <c r="A484" t="str">
        <f>IF(CoverSheet!$C$9="Annual Return","AR",IF(CoverSheet!$C$9="Interim Return","IR",IF(CoverSheet!$C$9="Audited Annual Return","AAR","")))</f>
        <v/>
      </c>
      <c r="B484" t="str">
        <f>CoverSheet!$G$7</f>
        <v>v:25-03-c</v>
      </c>
      <c r="C484" t="str">
        <f>IF(CoverSheet!$C$29=3,"Q1",IF(CoverSheet!$C$29=6,"Q2",IF(CoverSheet!$C$29=9,"Q3",IF(AND(CoverSheet!$C$29=12,A484="AR"),"Q4","Q4A"))))</f>
        <v>Q4A</v>
      </c>
      <c r="D484" t="str">
        <f>CoverSheet!$C$15</f>
        <v/>
      </c>
      <c r="E484" t="s">
        <v>8087</v>
      </c>
      <c r="F484" t="s">
        <v>9005</v>
      </c>
      <c r="G484" t="s">
        <v>8960</v>
      </c>
      <c r="H484">
        <f>H143*CoverSheet!$C$33</f>
        <v>0</v>
      </c>
    </row>
    <row r="485" spans="1:8" x14ac:dyDescent="0.35">
      <c r="A485" t="str">
        <f>IF(CoverSheet!$C$9="Annual Return","AR",IF(CoverSheet!$C$9="Interim Return","IR",IF(CoverSheet!$C$9="Audited Annual Return","AAR","")))</f>
        <v/>
      </c>
      <c r="B485" t="str">
        <f>CoverSheet!$G$7</f>
        <v>v:25-03-c</v>
      </c>
      <c r="C485" t="str">
        <f>IF(CoverSheet!$C$29=3,"Q1",IF(CoverSheet!$C$29=6,"Q2",IF(CoverSheet!$C$29=9,"Q3",IF(AND(CoverSheet!$C$29=12,A485="AR"),"Q4","Q4A"))))</f>
        <v>Q4A</v>
      </c>
      <c r="D485" t="str">
        <f>CoverSheet!$C$15</f>
        <v/>
      </c>
      <c r="E485" t="s">
        <v>8087</v>
      </c>
      <c r="F485" t="s">
        <v>9006</v>
      </c>
      <c r="G485" t="s">
        <v>8962</v>
      </c>
      <c r="H485">
        <f>H144*CoverSheet!$C$33</f>
        <v>0</v>
      </c>
    </row>
    <row r="486" spans="1:8" x14ac:dyDescent="0.35">
      <c r="A486" t="str">
        <f>IF(CoverSheet!$C$9="Annual Return","AR",IF(CoverSheet!$C$9="Interim Return","IR",IF(CoverSheet!$C$9="Audited Annual Return","AAR","")))</f>
        <v/>
      </c>
      <c r="B486" t="str">
        <f>CoverSheet!$G$7</f>
        <v>v:25-03-c</v>
      </c>
      <c r="C486" t="str">
        <f>IF(CoverSheet!$C$29=3,"Q1",IF(CoverSheet!$C$29=6,"Q2",IF(CoverSheet!$C$29=9,"Q3",IF(AND(CoverSheet!$C$29=12,A486="AR"),"Q4","Q4A"))))</f>
        <v>Q4A</v>
      </c>
      <c r="D486" t="str">
        <f>CoverSheet!$C$15</f>
        <v/>
      </c>
      <c r="E486" t="s">
        <v>8087</v>
      </c>
      <c r="F486" t="s">
        <v>9007</v>
      </c>
      <c r="G486" t="s">
        <v>8964</v>
      </c>
      <c r="H486">
        <f>H145*CoverSheet!$C$33</f>
        <v>0</v>
      </c>
    </row>
    <row r="487" spans="1:8" x14ac:dyDescent="0.35">
      <c r="A487" t="str">
        <f>IF(CoverSheet!$C$9="Annual Return","AR",IF(CoverSheet!$C$9="Interim Return","IR",IF(CoverSheet!$C$9="Audited Annual Return","AAR","")))</f>
        <v/>
      </c>
      <c r="B487" t="str">
        <f>CoverSheet!$G$7</f>
        <v>v:25-03-c</v>
      </c>
      <c r="C487" t="str">
        <f>IF(CoverSheet!$C$29=3,"Q1",IF(CoverSheet!$C$29=6,"Q2",IF(CoverSheet!$C$29=9,"Q3",IF(AND(CoverSheet!$C$29=12,A487="AR"),"Q4","Q4A"))))</f>
        <v>Q4A</v>
      </c>
      <c r="D487" t="str">
        <f>CoverSheet!$C$15</f>
        <v/>
      </c>
      <c r="E487" t="s">
        <v>8087</v>
      </c>
      <c r="F487" t="s">
        <v>9008</v>
      </c>
      <c r="G487" t="s">
        <v>8966</v>
      </c>
      <c r="H487">
        <f>H146*CoverSheet!$C$33</f>
        <v>0</v>
      </c>
    </row>
    <row r="488" spans="1:8" x14ac:dyDescent="0.35">
      <c r="A488" t="str">
        <f>IF(CoverSheet!$C$9="Annual Return","AR",IF(CoverSheet!$C$9="Interim Return","IR",IF(CoverSheet!$C$9="Audited Annual Return","AAR","")))</f>
        <v/>
      </c>
      <c r="B488" t="str">
        <f>CoverSheet!$G$7</f>
        <v>v:25-03-c</v>
      </c>
      <c r="C488" t="str">
        <f>IF(CoverSheet!$C$29=3,"Q1",IF(CoverSheet!$C$29=6,"Q2",IF(CoverSheet!$C$29=9,"Q3",IF(AND(CoverSheet!$C$29=12,A488="AR"),"Q4","Q4A"))))</f>
        <v>Q4A</v>
      </c>
      <c r="D488" t="str">
        <f>CoverSheet!$C$15</f>
        <v/>
      </c>
      <c r="E488" t="s">
        <v>8087</v>
      </c>
      <c r="F488" t="s">
        <v>9009</v>
      </c>
      <c r="G488" t="s">
        <v>8968</v>
      </c>
      <c r="H488">
        <f>H147*CoverSheet!$C$33</f>
        <v>0</v>
      </c>
    </row>
    <row r="489" spans="1:8" x14ac:dyDescent="0.35">
      <c r="A489" t="str">
        <f>IF(CoverSheet!$C$9="Annual Return","AR",IF(CoverSheet!$C$9="Interim Return","IR",IF(CoverSheet!$C$9="Audited Annual Return","AAR","")))</f>
        <v/>
      </c>
      <c r="B489" t="str">
        <f>CoverSheet!$G$7</f>
        <v>v:25-03-c</v>
      </c>
      <c r="C489" t="str">
        <f>IF(CoverSheet!$C$29=3,"Q1",IF(CoverSheet!$C$29=6,"Q2",IF(CoverSheet!$C$29=9,"Q3",IF(AND(CoverSheet!$C$29=12,A489="AR"),"Q4","Q4A"))))</f>
        <v>Q4A</v>
      </c>
      <c r="D489" t="str">
        <f>CoverSheet!$C$15</f>
        <v/>
      </c>
      <c r="E489" t="s">
        <v>8087</v>
      </c>
      <c r="F489" t="s">
        <v>9010</v>
      </c>
      <c r="G489" t="s">
        <v>8970</v>
      </c>
      <c r="H489">
        <f>H148*CoverSheet!$C$33</f>
        <v>0</v>
      </c>
    </row>
    <row r="490" spans="1:8" x14ac:dyDescent="0.35">
      <c r="A490" t="str">
        <f>IF(CoverSheet!$C$9="Annual Return","AR",IF(CoverSheet!$C$9="Interim Return","IR",IF(CoverSheet!$C$9="Audited Annual Return","AAR","")))</f>
        <v/>
      </c>
      <c r="B490" t="str">
        <f>CoverSheet!$G$7</f>
        <v>v:25-03-c</v>
      </c>
      <c r="C490" t="str">
        <f>IF(CoverSheet!$C$29=3,"Q1",IF(CoverSheet!$C$29=6,"Q2",IF(CoverSheet!$C$29=9,"Q3",IF(AND(CoverSheet!$C$29=12,A490="AR"),"Q4","Q4A"))))</f>
        <v>Q4A</v>
      </c>
      <c r="D490" t="str">
        <f>CoverSheet!$C$15</f>
        <v/>
      </c>
      <c r="E490" t="s">
        <v>8087</v>
      </c>
      <c r="F490" t="s">
        <v>9011</v>
      </c>
      <c r="G490" t="s">
        <v>8972</v>
      </c>
      <c r="H490">
        <f>H149*CoverSheet!$C$33</f>
        <v>0</v>
      </c>
    </row>
    <row r="491" spans="1:8" x14ac:dyDescent="0.35">
      <c r="A491" t="str">
        <f>IF(CoverSheet!$C$9="Annual Return","AR",IF(CoverSheet!$C$9="Interim Return","IR",IF(CoverSheet!$C$9="Audited Annual Return","AAR","")))</f>
        <v/>
      </c>
      <c r="B491" t="str">
        <f>CoverSheet!$G$7</f>
        <v>v:25-03-c</v>
      </c>
      <c r="C491" t="str">
        <f>IF(CoverSheet!$C$29=3,"Q1",IF(CoverSheet!$C$29=6,"Q2",IF(CoverSheet!$C$29=9,"Q3",IF(AND(CoverSheet!$C$29=12,A491="AR"),"Q4","Q4A"))))</f>
        <v>Q4A</v>
      </c>
      <c r="D491" t="str">
        <f>CoverSheet!$C$15</f>
        <v/>
      </c>
      <c r="E491" t="s">
        <v>8087</v>
      </c>
      <c r="F491" t="s">
        <v>9012</v>
      </c>
      <c r="G491" t="s">
        <v>8974</v>
      </c>
      <c r="H491">
        <f>H150*CoverSheet!$C$33</f>
        <v>0</v>
      </c>
    </row>
    <row r="492" spans="1:8" x14ac:dyDescent="0.35">
      <c r="A492" t="str">
        <f>IF(CoverSheet!$C$9="Annual Return","AR",IF(CoverSheet!$C$9="Interim Return","IR",IF(CoverSheet!$C$9="Audited Annual Return","AAR","")))</f>
        <v/>
      </c>
      <c r="B492" t="str">
        <f>CoverSheet!$G$7</f>
        <v>v:25-03-c</v>
      </c>
      <c r="C492" t="str">
        <f>IF(CoverSheet!$C$29=3,"Q1",IF(CoverSheet!$C$29=6,"Q2",IF(CoverSheet!$C$29=9,"Q3",IF(AND(CoverSheet!$C$29=12,A492="AR"),"Q4","Q4A"))))</f>
        <v>Q4A</v>
      </c>
      <c r="D492" t="str">
        <f>CoverSheet!$C$15</f>
        <v/>
      </c>
      <c r="E492" t="s">
        <v>8087</v>
      </c>
      <c r="F492" t="s">
        <v>9013</v>
      </c>
      <c r="G492" t="s">
        <v>8976</v>
      </c>
      <c r="H492">
        <f>H151*CoverSheet!$C$33</f>
        <v>0</v>
      </c>
    </row>
    <row r="493" spans="1:8" x14ac:dyDescent="0.35">
      <c r="A493" t="str">
        <f>IF(CoverSheet!$C$9="Annual Return","AR",IF(CoverSheet!$C$9="Interim Return","IR",IF(CoverSheet!$C$9="Audited Annual Return","AAR","")))</f>
        <v/>
      </c>
      <c r="B493" t="str">
        <f>CoverSheet!$G$7</f>
        <v>v:25-03-c</v>
      </c>
      <c r="C493" t="str">
        <f>IF(CoverSheet!$C$29=3,"Q1",IF(CoverSheet!$C$29=6,"Q2",IF(CoverSheet!$C$29=9,"Q3",IF(AND(CoverSheet!$C$29=12,A493="AR"),"Q4","Q4A"))))</f>
        <v>Q4A</v>
      </c>
      <c r="D493" t="str">
        <f>CoverSheet!$C$15</f>
        <v/>
      </c>
      <c r="E493" t="s">
        <v>8087</v>
      </c>
      <c r="F493" t="s">
        <v>9014</v>
      </c>
      <c r="G493" t="s">
        <v>8978</v>
      </c>
      <c r="H493">
        <f>H152*CoverSheet!$C$33</f>
        <v>0</v>
      </c>
    </row>
    <row r="494" spans="1:8" x14ac:dyDescent="0.35">
      <c r="A494" t="str">
        <f>IF(CoverSheet!$C$9="Annual Return","AR",IF(CoverSheet!$C$9="Interim Return","IR",IF(CoverSheet!$C$9="Audited Annual Return","AAR","")))</f>
        <v/>
      </c>
      <c r="B494" t="str">
        <f>CoverSheet!$G$7</f>
        <v>v:25-03-c</v>
      </c>
      <c r="C494" t="str">
        <f>IF(CoverSheet!$C$29=3,"Q1",IF(CoverSheet!$C$29=6,"Q2",IF(CoverSheet!$C$29=9,"Q3",IF(AND(CoverSheet!$C$29=12,A494="AR"),"Q4","Q4A"))))</f>
        <v>Q4A</v>
      </c>
      <c r="D494" t="str">
        <f>CoverSheet!$C$15</f>
        <v/>
      </c>
      <c r="E494" t="s">
        <v>8087</v>
      </c>
      <c r="F494" t="s">
        <v>9015</v>
      </c>
      <c r="G494" t="s">
        <v>8980</v>
      </c>
      <c r="H494">
        <f>H153*CoverSheet!$C$33</f>
        <v>0</v>
      </c>
    </row>
    <row r="495" spans="1:8" x14ac:dyDescent="0.35">
      <c r="A495" t="str">
        <f>IF(CoverSheet!$C$9="Annual Return","AR",IF(CoverSheet!$C$9="Interim Return","IR",IF(CoverSheet!$C$9="Audited Annual Return","AAR","")))</f>
        <v/>
      </c>
      <c r="B495" t="str">
        <f>CoverSheet!$G$7</f>
        <v>v:25-03-c</v>
      </c>
      <c r="C495" t="str">
        <f>IF(CoverSheet!$C$29=3,"Q1",IF(CoverSheet!$C$29=6,"Q2",IF(CoverSheet!$C$29=9,"Q3",IF(AND(CoverSheet!$C$29=12,A495="AR"),"Q4","Q4A"))))</f>
        <v>Q4A</v>
      </c>
      <c r="D495" t="str">
        <f>CoverSheet!$C$15</f>
        <v/>
      </c>
      <c r="E495" t="s">
        <v>8087</v>
      </c>
      <c r="F495" t="s">
        <v>9016</v>
      </c>
      <c r="G495" t="s">
        <v>8982</v>
      </c>
      <c r="H495">
        <f>H154*CoverSheet!$C$33</f>
        <v>0</v>
      </c>
    </row>
    <row r="496" spans="1:8" x14ac:dyDescent="0.35">
      <c r="A496" t="str">
        <f>IF(CoverSheet!$C$9="Annual Return","AR",IF(CoverSheet!$C$9="Interim Return","IR",IF(CoverSheet!$C$9="Audited Annual Return","AAR","")))</f>
        <v/>
      </c>
      <c r="B496" t="str">
        <f>CoverSheet!$G$7</f>
        <v>v:25-03-c</v>
      </c>
      <c r="C496" t="str">
        <f>IF(CoverSheet!$C$29=3,"Q1",IF(CoverSheet!$C$29=6,"Q2",IF(CoverSheet!$C$29=9,"Q3",IF(AND(CoverSheet!$C$29=12,A496="AR"),"Q4","Q4A"))))</f>
        <v>Q4A</v>
      </c>
      <c r="D496" t="str">
        <f>CoverSheet!$C$15</f>
        <v/>
      </c>
      <c r="E496" t="s">
        <v>8087</v>
      </c>
      <c r="F496" t="s">
        <v>9017</v>
      </c>
      <c r="G496" t="s">
        <v>8984</v>
      </c>
      <c r="H496">
        <f>H155*CoverSheet!$C$33</f>
        <v>0</v>
      </c>
    </row>
    <row r="497" spans="1:9" x14ac:dyDescent="0.35">
      <c r="A497" t="str">
        <f>IF(CoverSheet!$C$9="Annual Return","AR",IF(CoverSheet!$C$9="Interim Return","IR",IF(CoverSheet!$C$9="Audited Annual Return","AAR","")))</f>
        <v/>
      </c>
      <c r="B497" t="str">
        <f>CoverSheet!$G$7</f>
        <v>v:25-03-c</v>
      </c>
      <c r="C497" t="str">
        <f>IF(CoverSheet!$C$29=3,"Q1",IF(CoverSheet!$C$29=6,"Q2",IF(CoverSheet!$C$29=9,"Q3",IF(AND(CoverSheet!$C$29=12,A497="AR"),"Q4","Q4A"))))</f>
        <v>Q4A</v>
      </c>
      <c r="D497" t="str">
        <f>CoverSheet!$C$15</f>
        <v/>
      </c>
      <c r="E497" t="s">
        <v>8087</v>
      </c>
      <c r="F497" t="s">
        <v>9018</v>
      </c>
      <c r="G497" t="s">
        <v>8986</v>
      </c>
      <c r="H497">
        <f>H156*CoverSheet!$C$33</f>
        <v>0</v>
      </c>
    </row>
    <row r="498" spans="1:9" s="382" customFormat="1" x14ac:dyDescent="0.35">
      <c r="A498" t="str">
        <f>IF(CoverSheet!$C$9="Annual Return","AR",IF(CoverSheet!$C$9="Interim Return","IR",IF(CoverSheet!$C$9="Audited Annual Return","AAR","")))</f>
        <v/>
      </c>
      <c r="B498" t="str">
        <f>CoverSheet!$G$7</f>
        <v>v:25-03-c</v>
      </c>
      <c r="C498" t="str">
        <f>IF(CoverSheet!$C$29=3,"Q1",IF(CoverSheet!$C$29=6,"Q2",IF(CoverSheet!$C$29=9,"Q3",IF(AND(CoverSheet!$C$29=12,A498="AR"),"Q4","Q4A"))))</f>
        <v>Q4A</v>
      </c>
      <c r="D498" t="str">
        <f>CoverSheet!$C$15</f>
        <v/>
      </c>
      <c r="E498" t="s">
        <v>8087</v>
      </c>
      <c r="F498" t="s">
        <v>9019</v>
      </c>
      <c r="G498" t="s">
        <v>8988</v>
      </c>
      <c r="H498">
        <f>H157*CoverSheet!$C$33</f>
        <v>0</v>
      </c>
      <c r="I498"/>
    </row>
    <row r="499" spans="1:9" x14ac:dyDescent="0.35">
      <c r="A499" t="str">
        <f>IF(CoverSheet!$C$9="Annual Return","AR",IF(CoverSheet!$C$9="Interim Return","IR",IF(CoverSheet!$C$9="Audited Annual Return","AAR","")))</f>
        <v/>
      </c>
      <c r="B499" t="str">
        <f>CoverSheet!$G$7</f>
        <v>v:25-03-c</v>
      </c>
      <c r="C499" t="str">
        <f>IF(CoverSheet!$C$29=3,"Q1",IF(CoverSheet!$C$29=6,"Q2",IF(CoverSheet!$C$29=9,"Q3",IF(AND(CoverSheet!$C$29=12,A499="AR"),"Q4","Q4A"))))</f>
        <v>Q4A</v>
      </c>
      <c r="D499" t="str">
        <f>CoverSheet!$C$15</f>
        <v/>
      </c>
      <c r="E499" t="s">
        <v>8087</v>
      </c>
      <c r="F499" t="s">
        <v>9020</v>
      </c>
      <c r="G499" t="s">
        <v>9021</v>
      </c>
      <c r="H499">
        <f>H158*CoverSheet!$C$33</f>
        <v>0</v>
      </c>
    </row>
    <row r="500" spans="1:9" x14ac:dyDescent="0.35">
      <c r="A500" t="str">
        <f>IF(CoverSheet!$C$9="Annual Return","AR",IF(CoverSheet!$C$9="Interim Return","IR",IF(CoverSheet!$C$9="Audited Annual Return","AAR","")))</f>
        <v/>
      </c>
      <c r="B500" t="str">
        <f>CoverSheet!$G$7</f>
        <v>v:25-03-c</v>
      </c>
      <c r="C500" t="str">
        <f>IF(CoverSheet!$C$29=3,"Q1",IF(CoverSheet!$C$29=6,"Q2",IF(CoverSheet!$C$29=9,"Q3",IF(AND(CoverSheet!$C$29=12,A500="AR"),"Q4","Q4A"))))</f>
        <v>Q4A</v>
      </c>
      <c r="D500" t="str">
        <f>CoverSheet!$C$15</f>
        <v/>
      </c>
      <c r="E500" t="s">
        <v>8087</v>
      </c>
      <c r="F500" t="s">
        <v>9022</v>
      </c>
      <c r="G500" t="s">
        <v>9023</v>
      </c>
      <c r="H500">
        <f>H159*CoverSheet!$C$33</f>
        <v>0</v>
      </c>
    </row>
    <row r="501" spans="1:9" x14ac:dyDescent="0.35">
      <c r="A501" t="str">
        <f>IF(CoverSheet!$C$9="Annual Return","AR",IF(CoverSheet!$C$9="Interim Return","IR",IF(CoverSheet!$C$9="Audited Annual Return","AAR","")))</f>
        <v/>
      </c>
      <c r="B501" t="str">
        <f>CoverSheet!$G$7</f>
        <v>v:25-03-c</v>
      </c>
      <c r="C501" t="str">
        <f>IF(CoverSheet!$C$29=3,"Q1",IF(CoverSheet!$C$29=6,"Q2",IF(CoverSheet!$C$29=9,"Q3",IF(AND(CoverSheet!$C$29=12,A501="AR"),"Q4","Q4A"))))</f>
        <v>Q4A</v>
      </c>
      <c r="D501" t="str">
        <f>CoverSheet!$C$15</f>
        <v/>
      </c>
      <c r="E501" t="s">
        <v>8087</v>
      </c>
      <c r="F501" t="s">
        <v>9024</v>
      </c>
      <c r="G501" t="s">
        <v>9025</v>
      </c>
      <c r="H501">
        <f>H160*CoverSheet!$C$33</f>
        <v>0</v>
      </c>
    </row>
    <row r="502" spans="1:9" x14ac:dyDescent="0.35">
      <c r="A502" t="str">
        <f>IF(CoverSheet!$C$9="Annual Return","AR",IF(CoverSheet!$C$9="Interim Return","IR",IF(CoverSheet!$C$9="Audited Annual Return","AAR","")))</f>
        <v/>
      </c>
      <c r="B502" t="str">
        <f>CoverSheet!$G$7</f>
        <v>v:25-03-c</v>
      </c>
      <c r="C502" t="str">
        <f>IF(CoverSheet!$C$29=3,"Q1",IF(CoverSheet!$C$29=6,"Q2",IF(CoverSheet!$C$29=9,"Q3",IF(AND(CoverSheet!$C$29=12,A502="AR"),"Q4","Q4A"))))</f>
        <v>Q4A</v>
      </c>
      <c r="D502" t="str">
        <f>CoverSheet!$C$15</f>
        <v/>
      </c>
      <c r="E502" t="s">
        <v>8087</v>
      </c>
      <c r="F502" t="s">
        <v>9026</v>
      </c>
      <c r="G502" t="s">
        <v>9027</v>
      </c>
      <c r="H502">
        <f>H161*CoverSheet!$C$33</f>
        <v>0</v>
      </c>
    </row>
    <row r="503" spans="1:9" x14ac:dyDescent="0.35">
      <c r="A503" t="str">
        <f>IF(CoverSheet!$C$9="Annual Return","AR",IF(CoverSheet!$C$9="Interim Return","IR",IF(CoverSheet!$C$9="Audited Annual Return","AAR","")))</f>
        <v/>
      </c>
      <c r="B503" t="str">
        <f>CoverSheet!$G$7</f>
        <v>v:25-03-c</v>
      </c>
      <c r="C503" t="str">
        <f>IF(CoverSheet!$C$29=3,"Q1",IF(CoverSheet!$C$29=6,"Q2",IF(CoverSheet!$C$29=9,"Q3",IF(AND(CoverSheet!$C$29=12,A503="AR"),"Q4","Q4A"))))</f>
        <v>Q4A</v>
      </c>
      <c r="D503" t="str">
        <f>CoverSheet!$C$15</f>
        <v/>
      </c>
      <c r="E503" t="s">
        <v>8087</v>
      </c>
      <c r="F503" t="s">
        <v>9028</v>
      </c>
      <c r="G503" t="s">
        <v>9029</v>
      </c>
      <c r="H503">
        <f>H162*CoverSheet!$C$33</f>
        <v>0</v>
      </c>
    </row>
    <row r="504" spans="1:9" x14ac:dyDescent="0.35">
      <c r="A504" t="str">
        <f>IF(CoverSheet!$C$9="Annual Return","AR",IF(CoverSheet!$C$9="Interim Return","IR",IF(CoverSheet!$C$9="Audited Annual Return","AAR","")))</f>
        <v/>
      </c>
      <c r="B504" t="str">
        <f>CoverSheet!$G$7</f>
        <v>v:25-03-c</v>
      </c>
      <c r="C504" t="str">
        <f>IF(CoverSheet!$C$29=3,"Q1",IF(CoverSheet!$C$29=6,"Q2",IF(CoverSheet!$C$29=9,"Q3",IF(AND(CoverSheet!$C$29=12,A504="AR"),"Q4","Q4A"))))</f>
        <v>Q4A</v>
      </c>
      <c r="D504" t="str">
        <f>CoverSheet!$C$15</f>
        <v/>
      </c>
      <c r="E504" t="s">
        <v>8087</v>
      </c>
      <c r="F504" t="s">
        <v>9030</v>
      </c>
      <c r="G504" t="s">
        <v>9031</v>
      </c>
      <c r="H504">
        <f>H163*CoverSheet!$C$33</f>
        <v>0</v>
      </c>
    </row>
    <row r="505" spans="1:9" x14ac:dyDescent="0.35">
      <c r="A505" t="str">
        <f>IF(CoverSheet!$C$9="Annual Return","AR",IF(CoverSheet!$C$9="Interim Return","IR",IF(CoverSheet!$C$9="Audited Annual Return","AAR","")))</f>
        <v/>
      </c>
      <c r="B505" t="str">
        <f>CoverSheet!$G$7</f>
        <v>v:25-03-c</v>
      </c>
      <c r="C505" t="str">
        <f>IF(CoverSheet!$C$29=3,"Q1",IF(CoverSheet!$C$29=6,"Q2",IF(CoverSheet!$C$29=9,"Q3",IF(AND(CoverSheet!$C$29=12,A505="AR"),"Q4","Q4A"))))</f>
        <v>Q4A</v>
      </c>
      <c r="D505" t="str">
        <f>CoverSheet!$C$15</f>
        <v/>
      </c>
      <c r="E505" t="s">
        <v>8087</v>
      </c>
      <c r="F505" t="s">
        <v>9032</v>
      </c>
      <c r="G505" t="s">
        <v>9033</v>
      </c>
      <c r="H505">
        <f>H164*CoverSheet!$C$33</f>
        <v>0</v>
      </c>
    </row>
    <row r="506" spans="1:9" x14ac:dyDescent="0.35">
      <c r="A506" t="str">
        <f>IF(CoverSheet!$C$9="Annual Return","AR",IF(CoverSheet!$C$9="Interim Return","IR",IF(CoverSheet!$C$9="Audited Annual Return","AAR","")))</f>
        <v/>
      </c>
      <c r="B506" t="str">
        <f>CoverSheet!$G$7</f>
        <v>v:25-03-c</v>
      </c>
      <c r="C506" t="str">
        <f>IF(CoverSheet!$C$29=3,"Q1",IF(CoverSheet!$C$29=6,"Q2",IF(CoverSheet!$C$29=9,"Q3",IF(AND(CoverSheet!$C$29=12,A506="AR"),"Q4","Q4A"))))</f>
        <v>Q4A</v>
      </c>
      <c r="D506" t="str">
        <f>CoverSheet!$C$15</f>
        <v/>
      </c>
      <c r="E506" t="s">
        <v>8087</v>
      </c>
      <c r="F506" t="s">
        <v>9034</v>
      </c>
      <c r="G506" t="s">
        <v>9035</v>
      </c>
      <c r="H506">
        <f>H165*CoverSheet!$C$33</f>
        <v>0</v>
      </c>
    </row>
    <row r="507" spans="1:9" x14ac:dyDescent="0.35">
      <c r="A507" t="str">
        <f>IF(CoverSheet!$C$9="Annual Return","AR",IF(CoverSheet!$C$9="Interim Return","IR",IF(CoverSheet!$C$9="Audited Annual Return","AAR","")))</f>
        <v/>
      </c>
      <c r="B507" t="str">
        <f>CoverSheet!$G$7</f>
        <v>v:25-03-c</v>
      </c>
      <c r="C507" t="str">
        <f>IF(CoverSheet!$C$29=3,"Q1",IF(CoverSheet!$C$29=6,"Q2",IF(CoverSheet!$C$29=9,"Q3",IF(AND(CoverSheet!$C$29=12,A507="AR"),"Q4","Q4A"))))</f>
        <v>Q4A</v>
      </c>
      <c r="D507" t="str">
        <f>CoverSheet!$C$15</f>
        <v/>
      </c>
      <c r="E507" t="s">
        <v>8087</v>
      </c>
      <c r="F507" t="s">
        <v>9036</v>
      </c>
      <c r="G507" t="s">
        <v>9037</v>
      </c>
      <c r="H507">
        <f>H166*CoverSheet!$C$33</f>
        <v>0</v>
      </c>
    </row>
    <row r="508" spans="1:9" x14ac:dyDescent="0.35">
      <c r="A508" t="str">
        <f>IF(CoverSheet!$C$9="Annual Return","AR",IF(CoverSheet!$C$9="Interim Return","IR",IF(CoverSheet!$C$9="Audited Annual Return","AAR","")))</f>
        <v/>
      </c>
      <c r="B508" t="str">
        <f>CoverSheet!$G$7</f>
        <v>v:25-03-c</v>
      </c>
      <c r="C508" t="str">
        <f>IF(CoverSheet!$C$29=3,"Q1",IF(CoverSheet!$C$29=6,"Q2",IF(CoverSheet!$C$29=9,"Q3",IF(AND(CoverSheet!$C$29=12,A508="AR"),"Q4","Q4A"))))</f>
        <v>Q4A</v>
      </c>
      <c r="D508" t="str">
        <f>CoverSheet!$C$15</f>
        <v/>
      </c>
      <c r="E508" t="s">
        <v>8087</v>
      </c>
      <c r="F508" t="s">
        <v>9038</v>
      </c>
      <c r="G508" t="s">
        <v>9039</v>
      </c>
      <c r="H508">
        <f>H167*CoverSheet!$C$33</f>
        <v>0</v>
      </c>
    </row>
    <row r="509" spans="1:9" x14ac:dyDescent="0.35">
      <c r="A509" t="str">
        <f>IF(CoverSheet!$C$9="Annual Return","AR",IF(CoverSheet!$C$9="Interim Return","IR",IF(CoverSheet!$C$9="Audited Annual Return","AAR","")))</f>
        <v/>
      </c>
      <c r="B509" t="str">
        <f>CoverSheet!$G$7</f>
        <v>v:25-03-c</v>
      </c>
      <c r="C509" t="str">
        <f>IF(CoverSheet!$C$29=3,"Q1",IF(CoverSheet!$C$29=6,"Q2",IF(CoverSheet!$C$29=9,"Q3",IF(AND(CoverSheet!$C$29=12,A509="AR"),"Q4","Q4A"))))</f>
        <v>Q4A</v>
      </c>
      <c r="D509" t="str">
        <f>CoverSheet!$C$15</f>
        <v/>
      </c>
      <c r="E509" t="s">
        <v>8087</v>
      </c>
      <c r="F509" t="s">
        <v>9040</v>
      </c>
      <c r="G509" t="s">
        <v>9041</v>
      </c>
      <c r="H509">
        <f>H168*CoverSheet!$C$33</f>
        <v>0</v>
      </c>
    </row>
    <row r="510" spans="1:9" x14ac:dyDescent="0.35">
      <c r="A510" t="str">
        <f>IF(CoverSheet!$C$9="Annual Return","AR",IF(CoverSheet!$C$9="Interim Return","IR",IF(CoverSheet!$C$9="Audited Annual Return","AAR","")))</f>
        <v/>
      </c>
      <c r="B510" t="str">
        <f>CoverSheet!$G$7</f>
        <v>v:25-03-c</v>
      </c>
      <c r="C510" t="str">
        <f>IF(CoverSheet!$C$29=3,"Q1",IF(CoverSheet!$C$29=6,"Q2",IF(CoverSheet!$C$29=9,"Q3",IF(AND(CoverSheet!$C$29=12,A510="AR"),"Q4","Q4A"))))</f>
        <v>Q4A</v>
      </c>
      <c r="D510" t="str">
        <f>CoverSheet!$C$15</f>
        <v/>
      </c>
      <c r="E510" t="s">
        <v>8087</v>
      </c>
      <c r="F510" t="s">
        <v>9042</v>
      </c>
      <c r="G510" t="s">
        <v>9043</v>
      </c>
      <c r="H510">
        <f>H169*CoverSheet!$C$33</f>
        <v>0</v>
      </c>
    </row>
    <row r="511" spans="1:9" x14ac:dyDescent="0.35">
      <c r="A511" t="str">
        <f>IF(CoverSheet!$C$9="Annual Return","AR",IF(CoverSheet!$C$9="Interim Return","IR",IF(CoverSheet!$C$9="Audited Annual Return","AAR","")))</f>
        <v/>
      </c>
      <c r="B511" t="str">
        <f>CoverSheet!$G$7</f>
        <v>v:25-03-c</v>
      </c>
      <c r="C511" t="str">
        <f>IF(CoverSheet!$C$29=3,"Q1",IF(CoverSheet!$C$29=6,"Q2",IF(CoverSheet!$C$29=9,"Q3",IF(AND(CoverSheet!$C$29=12,A511="AR"),"Q4","Q4A"))))</f>
        <v>Q4A</v>
      </c>
      <c r="D511" t="str">
        <f>CoverSheet!$C$15</f>
        <v/>
      </c>
      <c r="E511" t="s">
        <v>8087</v>
      </c>
      <c r="F511" t="s">
        <v>9044</v>
      </c>
      <c r="G511" t="s">
        <v>9045</v>
      </c>
      <c r="H511">
        <f>H170*CoverSheet!$C$33</f>
        <v>0</v>
      </c>
    </row>
    <row r="512" spans="1:9" x14ac:dyDescent="0.35">
      <c r="A512" t="str">
        <f>IF(CoverSheet!$C$9="Annual Return","AR",IF(CoverSheet!$C$9="Interim Return","IR",IF(CoverSheet!$C$9="Audited Annual Return","AAR","")))</f>
        <v/>
      </c>
      <c r="B512" t="str">
        <f>CoverSheet!$G$7</f>
        <v>v:25-03-c</v>
      </c>
      <c r="C512" t="str">
        <f>IF(CoverSheet!$C$29=3,"Q1",IF(CoverSheet!$C$29=6,"Q2",IF(CoverSheet!$C$29=9,"Q3",IF(AND(CoverSheet!$C$29=12,A512="AR"),"Q4","Q4A"))))</f>
        <v>Q4A</v>
      </c>
      <c r="D512" t="str">
        <f>CoverSheet!$C$15</f>
        <v/>
      </c>
      <c r="E512" t="s">
        <v>8087</v>
      </c>
      <c r="F512" t="s">
        <v>9046</v>
      </c>
      <c r="G512" t="s">
        <v>9047</v>
      </c>
      <c r="H512">
        <f>H171*CoverSheet!$C$33</f>
        <v>0</v>
      </c>
    </row>
    <row r="513" spans="1:8" x14ac:dyDescent="0.35">
      <c r="A513" t="str">
        <f>IF(CoverSheet!$C$9="Annual Return","AR",IF(CoverSheet!$C$9="Interim Return","IR",IF(CoverSheet!$C$9="Audited Annual Return","AAR","")))</f>
        <v/>
      </c>
      <c r="B513" t="str">
        <f>CoverSheet!$G$7</f>
        <v>v:25-03-c</v>
      </c>
      <c r="C513" t="str">
        <f>IF(CoverSheet!$C$29=3,"Q1",IF(CoverSheet!$C$29=6,"Q2",IF(CoverSheet!$C$29=9,"Q3",IF(AND(CoverSheet!$C$29=12,A513="AR"),"Q4","Q4A"))))</f>
        <v>Q4A</v>
      </c>
      <c r="D513" t="str">
        <f>CoverSheet!$C$15</f>
        <v/>
      </c>
      <c r="E513" t="s">
        <v>8087</v>
      </c>
      <c r="F513" t="s">
        <v>9048</v>
      </c>
      <c r="G513" t="s">
        <v>9049</v>
      </c>
      <c r="H513">
        <f>H172*CoverSheet!$C$33</f>
        <v>0</v>
      </c>
    </row>
    <row r="514" spans="1:8" x14ac:dyDescent="0.35">
      <c r="A514" t="str">
        <f>IF(CoverSheet!$C$9="Annual Return","AR",IF(CoverSheet!$C$9="Interim Return","IR",IF(CoverSheet!$C$9="Audited Annual Return","AAR","")))</f>
        <v/>
      </c>
      <c r="B514" t="str">
        <f>CoverSheet!$G$7</f>
        <v>v:25-03-c</v>
      </c>
      <c r="C514" t="str">
        <f>IF(CoverSheet!$C$29=3,"Q1",IF(CoverSheet!$C$29=6,"Q2",IF(CoverSheet!$C$29=9,"Q3",IF(AND(CoverSheet!$C$29=12,A514="AR"),"Q4","Q4A"))))</f>
        <v>Q4A</v>
      </c>
      <c r="D514" t="str">
        <f>CoverSheet!$C$15</f>
        <v/>
      </c>
      <c r="E514" t="s">
        <v>8087</v>
      </c>
      <c r="F514" t="s">
        <v>9050</v>
      </c>
      <c r="G514" t="s">
        <v>9051</v>
      </c>
      <c r="H514">
        <f>H173*CoverSheet!$C$33</f>
        <v>0</v>
      </c>
    </row>
    <row r="515" spans="1:8" x14ac:dyDescent="0.35">
      <c r="A515" t="str">
        <f>IF(CoverSheet!$C$9="Annual Return","AR",IF(CoverSheet!$C$9="Interim Return","IR",IF(CoverSheet!$C$9="Audited Annual Return","AAR","")))</f>
        <v/>
      </c>
      <c r="B515" t="str">
        <f>CoverSheet!$G$7</f>
        <v>v:25-03-c</v>
      </c>
      <c r="C515" t="str">
        <f>IF(CoverSheet!$C$29=3,"Q1",IF(CoverSheet!$C$29=6,"Q2",IF(CoverSheet!$C$29=9,"Q3",IF(AND(CoverSheet!$C$29=12,A515="AR"),"Q4","Q4A"))))</f>
        <v>Q4A</v>
      </c>
      <c r="D515" t="str">
        <f>CoverSheet!$C$15</f>
        <v/>
      </c>
      <c r="E515" t="s">
        <v>8087</v>
      </c>
      <c r="F515" t="s">
        <v>9052</v>
      </c>
      <c r="G515" t="s">
        <v>9053</v>
      </c>
      <c r="H515">
        <f>H174*CoverSheet!$C$33</f>
        <v>0</v>
      </c>
    </row>
    <row r="516" spans="1:8" x14ac:dyDescent="0.35">
      <c r="A516" t="str">
        <f>IF(CoverSheet!$C$9="Annual Return","AR",IF(CoverSheet!$C$9="Interim Return","IR",IF(CoverSheet!$C$9="Audited Annual Return","AAR","")))</f>
        <v/>
      </c>
      <c r="B516" t="str">
        <f>CoverSheet!$G$7</f>
        <v>v:25-03-c</v>
      </c>
      <c r="C516" t="str">
        <f>IF(CoverSheet!$C$29=3,"Q1",IF(CoverSheet!$C$29=6,"Q2",IF(CoverSheet!$C$29=9,"Q3",IF(AND(CoverSheet!$C$29=12,A516="AR"),"Q4","Q4A"))))</f>
        <v>Q4A</v>
      </c>
      <c r="D516" t="str">
        <f>CoverSheet!$C$15</f>
        <v/>
      </c>
      <c r="E516" t="s">
        <v>8087</v>
      </c>
      <c r="F516" t="s">
        <v>9054</v>
      </c>
      <c r="G516" t="s">
        <v>9055</v>
      </c>
      <c r="H516">
        <f>H175*CoverSheet!$C$33</f>
        <v>0</v>
      </c>
    </row>
    <row r="517" spans="1:8" x14ac:dyDescent="0.35">
      <c r="A517" t="str">
        <f>IF(CoverSheet!$C$9="Annual Return","AR",IF(CoverSheet!$C$9="Interim Return","IR",IF(CoverSheet!$C$9="Audited Annual Return","AAR","")))</f>
        <v/>
      </c>
      <c r="B517" t="str">
        <f>CoverSheet!$G$7</f>
        <v>v:25-03-c</v>
      </c>
      <c r="C517" t="str">
        <f>IF(CoverSheet!$C$29=3,"Q1",IF(CoverSheet!$C$29=6,"Q2",IF(CoverSheet!$C$29=9,"Q3",IF(AND(CoverSheet!$C$29=12,A517="AR"),"Q4","Q4A"))))</f>
        <v>Q4A</v>
      </c>
      <c r="D517" t="str">
        <f>CoverSheet!$C$15</f>
        <v/>
      </c>
      <c r="E517" t="s">
        <v>8087</v>
      </c>
      <c r="F517" t="s">
        <v>9056</v>
      </c>
      <c r="G517" t="s">
        <v>9057</v>
      </c>
      <c r="H517">
        <f>H176*CoverSheet!$C$33</f>
        <v>0</v>
      </c>
    </row>
    <row r="518" spans="1:8" x14ac:dyDescent="0.35">
      <c r="A518" t="str">
        <f>IF(CoverSheet!$C$9="Annual Return","AR",IF(CoverSheet!$C$9="Interim Return","IR",IF(CoverSheet!$C$9="Audited Annual Return","AAR","")))</f>
        <v/>
      </c>
      <c r="B518" t="str">
        <f>CoverSheet!$G$7</f>
        <v>v:25-03-c</v>
      </c>
      <c r="C518" t="str">
        <f>IF(CoverSheet!$C$29=3,"Q1",IF(CoverSheet!$C$29=6,"Q2",IF(CoverSheet!$C$29=9,"Q3",IF(AND(CoverSheet!$C$29=12,A518="AR"),"Q4","Q4A"))))</f>
        <v>Q4A</v>
      </c>
      <c r="D518" t="str">
        <f>CoverSheet!$C$15</f>
        <v/>
      </c>
      <c r="E518" t="s">
        <v>8087</v>
      </c>
      <c r="F518" t="s">
        <v>9058</v>
      </c>
      <c r="G518" t="s">
        <v>9059</v>
      </c>
      <c r="H518">
        <f>H177*CoverSheet!$C$33</f>
        <v>0</v>
      </c>
    </row>
    <row r="519" spans="1:8" x14ac:dyDescent="0.35">
      <c r="A519" t="str">
        <f>IF(CoverSheet!$C$9="Annual Return","AR",IF(CoverSheet!$C$9="Interim Return","IR",IF(CoverSheet!$C$9="Audited Annual Return","AAR","")))</f>
        <v/>
      </c>
      <c r="B519" t="str">
        <f>CoverSheet!$G$7</f>
        <v>v:25-03-c</v>
      </c>
      <c r="C519" t="str">
        <f>IF(CoverSheet!$C$29=3,"Q1",IF(CoverSheet!$C$29=6,"Q2",IF(CoverSheet!$C$29=9,"Q3",IF(AND(CoverSheet!$C$29=12,A519="AR"),"Q4","Q4A"))))</f>
        <v>Q4A</v>
      </c>
      <c r="D519" t="str">
        <f>CoverSheet!$C$15</f>
        <v/>
      </c>
      <c r="E519" t="s">
        <v>8087</v>
      </c>
      <c r="F519" t="s">
        <v>9060</v>
      </c>
      <c r="G519" t="s">
        <v>9061</v>
      </c>
      <c r="H519">
        <f>H178*CoverSheet!$C$33</f>
        <v>0</v>
      </c>
    </row>
    <row r="520" spans="1:8" x14ac:dyDescent="0.35">
      <c r="A520" t="str">
        <f>IF(CoverSheet!$C$9="Annual Return","AR",IF(CoverSheet!$C$9="Interim Return","IR",IF(CoverSheet!$C$9="Audited Annual Return","AAR","")))</f>
        <v/>
      </c>
      <c r="B520" t="str">
        <f>CoverSheet!$G$7</f>
        <v>v:25-03-c</v>
      </c>
      <c r="C520" t="str">
        <f>IF(CoverSheet!$C$29=3,"Q1",IF(CoverSheet!$C$29=6,"Q2",IF(CoverSheet!$C$29=9,"Q3",IF(AND(CoverSheet!$C$29=12,A520="AR"),"Q4","Q4A"))))</f>
        <v>Q4A</v>
      </c>
      <c r="D520" t="str">
        <f>CoverSheet!$C$15</f>
        <v/>
      </c>
      <c r="E520" t="s">
        <v>8087</v>
      </c>
      <c r="F520" t="s">
        <v>9062</v>
      </c>
      <c r="G520" t="s">
        <v>9063</v>
      </c>
      <c r="H520">
        <f>H179*CoverSheet!$C$33</f>
        <v>0</v>
      </c>
    </row>
    <row r="521" spans="1:8" x14ac:dyDescent="0.35">
      <c r="A521" t="str">
        <f>IF(CoverSheet!$C$9="Annual Return","AR",IF(CoverSheet!$C$9="Interim Return","IR",IF(CoverSheet!$C$9="Audited Annual Return","AAR","")))</f>
        <v/>
      </c>
      <c r="B521" t="str">
        <f>CoverSheet!$G$7</f>
        <v>v:25-03-c</v>
      </c>
      <c r="C521" t="str">
        <f>IF(CoverSheet!$C$29=3,"Q1",IF(CoverSheet!$C$29=6,"Q2",IF(CoverSheet!$C$29=9,"Q3",IF(AND(CoverSheet!$C$29=12,A521="AR"),"Q4","Q4A"))))</f>
        <v>Q4A</v>
      </c>
      <c r="D521" t="str">
        <f>CoverSheet!$C$15</f>
        <v/>
      </c>
      <c r="E521" t="s">
        <v>8087</v>
      </c>
      <c r="F521" t="s">
        <v>9064</v>
      </c>
      <c r="G521" t="s">
        <v>9065</v>
      </c>
      <c r="H521">
        <f>H180*CoverSheet!$C$33</f>
        <v>0</v>
      </c>
    </row>
    <row r="522" spans="1:8" x14ac:dyDescent="0.35">
      <c r="A522" t="str">
        <f>IF(CoverSheet!$C$9="Annual Return","AR",IF(CoverSheet!$C$9="Interim Return","IR",IF(CoverSheet!$C$9="Audited Annual Return","AAR","")))</f>
        <v/>
      </c>
      <c r="B522" t="str">
        <f>CoverSheet!$G$7</f>
        <v>v:25-03-c</v>
      </c>
      <c r="C522" t="str">
        <f>IF(CoverSheet!$C$29=3,"Q1",IF(CoverSheet!$C$29=6,"Q2",IF(CoverSheet!$C$29=9,"Q3",IF(AND(CoverSheet!$C$29=12,A522="AR"),"Q4","Q4A"))))</f>
        <v>Q4A</v>
      </c>
      <c r="D522" t="str">
        <f>CoverSheet!$C$15</f>
        <v/>
      </c>
      <c r="E522" t="s">
        <v>8087</v>
      </c>
      <c r="F522" t="s">
        <v>9066</v>
      </c>
      <c r="G522" t="s">
        <v>9067</v>
      </c>
      <c r="H522">
        <f>H181*CoverSheet!$C$33</f>
        <v>0</v>
      </c>
    </row>
    <row r="523" spans="1:8" x14ac:dyDescent="0.35">
      <c r="A523" t="str">
        <f>IF(CoverSheet!$C$9="Annual Return","AR",IF(CoverSheet!$C$9="Interim Return","IR",IF(CoverSheet!$C$9="Audited Annual Return","AAR","")))</f>
        <v/>
      </c>
      <c r="B523" t="str">
        <f>CoverSheet!$G$7</f>
        <v>v:25-03-c</v>
      </c>
      <c r="C523" t="str">
        <f>IF(CoverSheet!$C$29=3,"Q1",IF(CoverSheet!$C$29=6,"Q2",IF(CoverSheet!$C$29=9,"Q3",IF(AND(CoverSheet!$C$29=12,A523="AR"),"Q4","Q4A"))))</f>
        <v>Q4A</v>
      </c>
      <c r="D523" t="str">
        <f>CoverSheet!$C$15</f>
        <v/>
      </c>
      <c r="E523" t="s">
        <v>8087</v>
      </c>
      <c r="F523" t="s">
        <v>9068</v>
      </c>
      <c r="G523" t="s">
        <v>9069</v>
      </c>
      <c r="H523">
        <f>H182*CoverSheet!$C$33</f>
        <v>0</v>
      </c>
    </row>
    <row r="524" spans="1:8" x14ac:dyDescent="0.35">
      <c r="A524" t="str">
        <f>IF(CoverSheet!$C$9="Annual Return","AR",IF(CoverSheet!$C$9="Interim Return","IR",IF(CoverSheet!$C$9="Audited Annual Return","AAR","")))</f>
        <v/>
      </c>
      <c r="B524" t="str">
        <f>CoverSheet!$G$7</f>
        <v>v:25-03-c</v>
      </c>
      <c r="C524" t="str">
        <f>IF(CoverSheet!$C$29=3,"Q1",IF(CoverSheet!$C$29=6,"Q2",IF(CoverSheet!$C$29=9,"Q3",IF(AND(CoverSheet!$C$29=12,A524="AR"),"Q4","Q4A"))))</f>
        <v>Q4A</v>
      </c>
      <c r="D524" t="str">
        <f>CoverSheet!$C$15</f>
        <v/>
      </c>
      <c r="E524" t="s">
        <v>8087</v>
      </c>
      <c r="F524" t="s">
        <v>9070</v>
      </c>
      <c r="G524" t="s">
        <v>9071</v>
      </c>
      <c r="H524">
        <f>H183*CoverSheet!$C$33</f>
        <v>0</v>
      </c>
    </row>
    <row r="525" spans="1:8" x14ac:dyDescent="0.35">
      <c r="A525" t="str">
        <f>IF(CoverSheet!$C$9="Annual Return","AR",IF(CoverSheet!$C$9="Interim Return","IR",IF(CoverSheet!$C$9="Audited Annual Return","AAR","")))</f>
        <v/>
      </c>
      <c r="B525" t="str">
        <f>CoverSheet!$G$7</f>
        <v>v:25-03-c</v>
      </c>
      <c r="C525" t="str">
        <f>IF(CoverSheet!$C$29=3,"Q1",IF(CoverSheet!$C$29=6,"Q2",IF(CoverSheet!$C$29=9,"Q3",IF(AND(CoverSheet!$C$29=12,A525="AR"),"Q4","Q4A"))))</f>
        <v>Q4A</v>
      </c>
      <c r="D525" t="str">
        <f>CoverSheet!$C$15</f>
        <v/>
      </c>
      <c r="E525" t="s">
        <v>8087</v>
      </c>
      <c r="F525" t="s">
        <v>9072</v>
      </c>
      <c r="G525" t="s">
        <v>9073</v>
      </c>
      <c r="H525">
        <f>H184*CoverSheet!$C$33</f>
        <v>0</v>
      </c>
    </row>
    <row r="526" spans="1:8" x14ac:dyDescent="0.35">
      <c r="A526" t="str">
        <f>IF(CoverSheet!$C$9="Annual Return","AR",IF(CoverSheet!$C$9="Interim Return","IR",IF(CoverSheet!$C$9="Audited Annual Return","AAR","")))</f>
        <v/>
      </c>
      <c r="B526" t="str">
        <f>CoverSheet!$G$7</f>
        <v>v:25-03-c</v>
      </c>
      <c r="C526" t="str">
        <f>IF(CoverSheet!$C$29=3,"Q1",IF(CoverSheet!$C$29=6,"Q2",IF(CoverSheet!$C$29=9,"Q3",IF(AND(CoverSheet!$C$29=12,A526="AR"),"Q4","Q4A"))))</f>
        <v>Q4A</v>
      </c>
      <c r="D526" t="str">
        <f>CoverSheet!$C$15</f>
        <v/>
      </c>
      <c r="E526" t="s">
        <v>8087</v>
      </c>
      <c r="F526" t="s">
        <v>9074</v>
      </c>
      <c r="G526" t="s">
        <v>9075</v>
      </c>
      <c r="H526">
        <f>H185*CoverSheet!$C$33</f>
        <v>0</v>
      </c>
    </row>
    <row r="527" spans="1:8" x14ac:dyDescent="0.35">
      <c r="A527" t="str">
        <f>IF(CoverSheet!$C$9="Annual Return","AR",IF(CoverSheet!$C$9="Interim Return","IR",IF(CoverSheet!$C$9="Audited Annual Return","AAR","")))</f>
        <v/>
      </c>
      <c r="B527" t="str">
        <f>CoverSheet!$G$7</f>
        <v>v:25-03-c</v>
      </c>
      <c r="C527" t="str">
        <f>IF(CoverSheet!$C$29=3,"Q1",IF(CoverSheet!$C$29=6,"Q2",IF(CoverSheet!$C$29=9,"Q3",IF(AND(CoverSheet!$C$29=12,A527="AR"),"Q4","Q4A"))))</f>
        <v>Q4A</v>
      </c>
      <c r="D527" t="str">
        <f>CoverSheet!$C$15</f>
        <v/>
      </c>
      <c r="E527" t="s">
        <v>8087</v>
      </c>
      <c r="F527" t="s">
        <v>9076</v>
      </c>
      <c r="G527" t="s">
        <v>9077</v>
      </c>
      <c r="H527">
        <f>H186*CoverSheet!$C$33</f>
        <v>0</v>
      </c>
    </row>
    <row r="528" spans="1:8" x14ac:dyDescent="0.35">
      <c r="A528" t="str">
        <f>IF(CoverSheet!$C$9="Annual Return","AR",IF(CoverSheet!$C$9="Interim Return","IR",IF(CoverSheet!$C$9="Audited Annual Return","AAR","")))</f>
        <v/>
      </c>
      <c r="B528" t="str">
        <f>CoverSheet!$G$7</f>
        <v>v:25-03-c</v>
      </c>
      <c r="C528" t="str">
        <f>IF(CoverSheet!$C$29=3,"Q1",IF(CoverSheet!$C$29=6,"Q2",IF(CoverSheet!$C$29=9,"Q3",IF(AND(CoverSheet!$C$29=12,A528="AR"),"Q4","Q4A"))))</f>
        <v>Q4A</v>
      </c>
      <c r="D528" t="str">
        <f>CoverSheet!$C$15</f>
        <v/>
      </c>
      <c r="E528" t="s">
        <v>8087</v>
      </c>
      <c r="F528" t="s">
        <v>9078</v>
      </c>
      <c r="G528" t="s">
        <v>9079</v>
      </c>
      <c r="H528">
        <f>H187*CoverSheet!$C$33</f>
        <v>0</v>
      </c>
    </row>
    <row r="529" spans="1:9" s="382" customFormat="1" x14ac:dyDescent="0.35">
      <c r="A529" t="str">
        <f>IF(CoverSheet!$C$9="Annual Return","AR",IF(CoverSheet!$C$9="Interim Return","IR",IF(CoverSheet!$C$9="Audited Annual Return","AAR","")))</f>
        <v/>
      </c>
      <c r="B529" t="str">
        <f>CoverSheet!$G$7</f>
        <v>v:25-03-c</v>
      </c>
      <c r="C529" t="str">
        <f>IF(CoverSheet!$C$29=3,"Q1",IF(CoverSheet!$C$29=6,"Q2",IF(CoverSheet!$C$29=9,"Q3",IF(AND(CoverSheet!$C$29=12,A529="AR"),"Q4","Q4A"))))</f>
        <v>Q4A</v>
      </c>
      <c r="D529" t="str">
        <f>CoverSheet!$C$15</f>
        <v/>
      </c>
      <c r="E529" t="s">
        <v>8087</v>
      </c>
      <c r="F529" t="s">
        <v>9080</v>
      </c>
      <c r="G529" t="s">
        <v>9081</v>
      </c>
      <c r="H529">
        <f>H188*CoverSheet!$C$33</f>
        <v>0</v>
      </c>
      <c r="I529"/>
    </row>
    <row r="530" spans="1:9" x14ac:dyDescent="0.35">
      <c r="A530" t="str">
        <f>IF(CoverSheet!$C$9="Annual Return","AR",IF(CoverSheet!$C$9="Interim Return","IR",IF(CoverSheet!$C$9="Audited Annual Return","AAR","")))</f>
        <v/>
      </c>
      <c r="B530" t="str">
        <f>CoverSheet!$G$7</f>
        <v>v:25-03-c</v>
      </c>
      <c r="C530" t="str">
        <f>IF(CoverSheet!$C$29=3,"Q1",IF(CoverSheet!$C$29=6,"Q2",IF(CoverSheet!$C$29=9,"Q3",IF(AND(CoverSheet!$C$29=12,A530="AR"),"Q4","Q4A"))))</f>
        <v>Q4A</v>
      </c>
      <c r="D530" t="str">
        <f>CoverSheet!$C$15</f>
        <v/>
      </c>
      <c r="E530" t="s">
        <v>8087</v>
      </c>
      <c r="F530" t="s">
        <v>9082</v>
      </c>
      <c r="G530" t="s">
        <v>9083</v>
      </c>
      <c r="H530">
        <f>H189*CoverSheet!$C$33</f>
        <v>0</v>
      </c>
    </row>
    <row r="531" spans="1:9" x14ac:dyDescent="0.35">
      <c r="A531" t="str">
        <f>IF(CoverSheet!$C$9="Annual Return","AR",IF(CoverSheet!$C$9="Interim Return","IR",IF(CoverSheet!$C$9="Audited Annual Return","AAR","")))</f>
        <v/>
      </c>
      <c r="B531" t="str">
        <f>CoverSheet!$G$7</f>
        <v>v:25-03-c</v>
      </c>
      <c r="C531" t="str">
        <f>IF(CoverSheet!$C$29=3,"Q1",IF(CoverSheet!$C$29=6,"Q2",IF(CoverSheet!$C$29=9,"Q3",IF(AND(CoverSheet!$C$29=12,A531="AR"),"Q4","Q4A"))))</f>
        <v>Q4A</v>
      </c>
      <c r="D531" t="str">
        <f>CoverSheet!$C$15</f>
        <v/>
      </c>
      <c r="E531" t="s">
        <v>8087</v>
      </c>
      <c r="F531" t="s">
        <v>9084</v>
      </c>
      <c r="G531" t="s">
        <v>9085</v>
      </c>
      <c r="H531">
        <f>H190*CoverSheet!$C$33</f>
        <v>0</v>
      </c>
    </row>
    <row r="532" spans="1:9" x14ac:dyDescent="0.35">
      <c r="A532" t="str">
        <f>IF(CoverSheet!$C$9="Annual Return","AR",IF(CoverSheet!$C$9="Interim Return","IR",IF(CoverSheet!$C$9="Audited Annual Return","AAR","")))</f>
        <v/>
      </c>
      <c r="B532" t="str">
        <f>CoverSheet!$G$7</f>
        <v>v:25-03-c</v>
      </c>
      <c r="C532" t="str">
        <f>IF(CoverSheet!$C$29=3,"Q1",IF(CoverSheet!$C$29=6,"Q2",IF(CoverSheet!$C$29=9,"Q3",IF(AND(CoverSheet!$C$29=12,A532="AR"),"Q4","Q4A"))))</f>
        <v>Q4A</v>
      </c>
      <c r="D532" t="str">
        <f>CoverSheet!$C$15</f>
        <v/>
      </c>
      <c r="E532" t="s">
        <v>8087</v>
      </c>
      <c r="F532" t="s">
        <v>9086</v>
      </c>
      <c r="G532" t="s">
        <v>9087</v>
      </c>
      <c r="H532">
        <f>H191*CoverSheet!$C$33</f>
        <v>0</v>
      </c>
    </row>
    <row r="533" spans="1:9" x14ac:dyDescent="0.35">
      <c r="A533" t="str">
        <f>IF(CoverSheet!$C$9="Annual Return","AR",IF(CoverSheet!$C$9="Interim Return","IR",IF(CoverSheet!$C$9="Audited Annual Return","AAR","")))</f>
        <v/>
      </c>
      <c r="B533" t="str">
        <f>CoverSheet!$G$7</f>
        <v>v:25-03-c</v>
      </c>
      <c r="C533" t="str">
        <f>IF(CoverSheet!$C$29=3,"Q1",IF(CoverSheet!$C$29=6,"Q2",IF(CoverSheet!$C$29=9,"Q3",IF(AND(CoverSheet!$C$29=12,A533="AR"),"Q4","Q4A"))))</f>
        <v>Q4A</v>
      </c>
      <c r="D533" t="str">
        <f>CoverSheet!$C$15</f>
        <v/>
      </c>
      <c r="E533" t="s">
        <v>8087</v>
      </c>
      <c r="F533" t="s">
        <v>9088</v>
      </c>
      <c r="G533" t="s">
        <v>9089</v>
      </c>
      <c r="H533">
        <f>H192*CoverSheet!$C$33</f>
        <v>0</v>
      </c>
    </row>
    <row r="534" spans="1:9" x14ac:dyDescent="0.35">
      <c r="A534" t="str">
        <f>IF(CoverSheet!$C$9="Annual Return","AR",IF(CoverSheet!$C$9="Interim Return","IR",IF(CoverSheet!$C$9="Audited Annual Return","AAR","")))</f>
        <v/>
      </c>
      <c r="B534" t="str">
        <f>CoverSheet!$G$7</f>
        <v>v:25-03-c</v>
      </c>
      <c r="C534" t="str">
        <f>IF(CoverSheet!$C$29=3,"Q1",IF(CoverSheet!$C$29=6,"Q2",IF(CoverSheet!$C$29=9,"Q3",IF(AND(CoverSheet!$C$29=12,A534="AR"),"Q4","Q4A"))))</f>
        <v>Q4A</v>
      </c>
      <c r="D534" t="str">
        <f>CoverSheet!$C$15</f>
        <v/>
      </c>
      <c r="E534" t="s">
        <v>8087</v>
      </c>
      <c r="F534" t="s">
        <v>9090</v>
      </c>
      <c r="G534" t="s">
        <v>9091</v>
      </c>
      <c r="H534">
        <f>H193*CoverSheet!$C$33</f>
        <v>0</v>
      </c>
    </row>
    <row r="535" spans="1:9" x14ac:dyDescent="0.35">
      <c r="A535" t="str">
        <f>IF(CoverSheet!$C$9="Annual Return","AR",IF(CoverSheet!$C$9="Interim Return","IR",IF(CoverSheet!$C$9="Audited Annual Return","AAR","")))</f>
        <v/>
      </c>
      <c r="B535" t="str">
        <f>CoverSheet!$G$7</f>
        <v>v:25-03-c</v>
      </c>
      <c r="C535" t="str">
        <f>IF(CoverSheet!$C$29=3,"Q1",IF(CoverSheet!$C$29=6,"Q2",IF(CoverSheet!$C$29=9,"Q3",IF(AND(CoverSheet!$C$29=12,A535="AR"),"Q4","Q4A"))))</f>
        <v>Q4A</v>
      </c>
      <c r="D535" t="str">
        <f>CoverSheet!$C$15</f>
        <v/>
      </c>
      <c r="E535" t="s">
        <v>8087</v>
      </c>
      <c r="F535" t="s">
        <v>9092</v>
      </c>
      <c r="G535" t="s">
        <v>9093</v>
      </c>
      <c r="H535">
        <f>H194*CoverSheet!$C$33</f>
        <v>0</v>
      </c>
    </row>
    <row r="536" spans="1:9" x14ac:dyDescent="0.35">
      <c r="A536" t="str">
        <f>IF(CoverSheet!$C$9="Annual Return","AR",IF(CoverSheet!$C$9="Interim Return","IR",IF(CoverSheet!$C$9="Audited Annual Return","AAR","")))</f>
        <v/>
      </c>
      <c r="B536" t="str">
        <f>CoverSheet!$G$7</f>
        <v>v:25-03-c</v>
      </c>
      <c r="C536" t="str">
        <f>IF(CoverSheet!$C$29=3,"Q1",IF(CoverSheet!$C$29=6,"Q2",IF(CoverSheet!$C$29=9,"Q3",IF(AND(CoverSheet!$C$29=12,A536="AR"),"Q4","Q4A"))))</f>
        <v>Q4A</v>
      </c>
      <c r="D536" t="str">
        <f>CoverSheet!$C$15</f>
        <v/>
      </c>
      <c r="E536" t="s">
        <v>8087</v>
      </c>
      <c r="F536" t="s">
        <v>9094</v>
      </c>
      <c r="G536" t="s">
        <v>9095</v>
      </c>
      <c r="H536">
        <f>H195*CoverSheet!$C$33</f>
        <v>0</v>
      </c>
    </row>
    <row r="537" spans="1:9" x14ac:dyDescent="0.35">
      <c r="A537" t="str">
        <f>IF(CoverSheet!$C$9="Annual Return","AR",IF(CoverSheet!$C$9="Interim Return","IR",IF(CoverSheet!$C$9="Audited Annual Return","AAR","")))</f>
        <v/>
      </c>
      <c r="B537" t="str">
        <f>CoverSheet!$G$7</f>
        <v>v:25-03-c</v>
      </c>
      <c r="C537" t="str">
        <f>IF(CoverSheet!$C$29=3,"Q1",IF(CoverSheet!$C$29=6,"Q2",IF(CoverSheet!$C$29=9,"Q3",IF(AND(CoverSheet!$C$29=12,A537="AR"),"Q4","Q4A"))))</f>
        <v>Q4A</v>
      </c>
      <c r="D537" t="str">
        <f>CoverSheet!$C$15</f>
        <v/>
      </c>
      <c r="E537" t="s">
        <v>8087</v>
      </c>
      <c r="F537" t="s">
        <v>9096</v>
      </c>
      <c r="G537" t="s">
        <v>9097</v>
      </c>
      <c r="H537">
        <f>H196*CoverSheet!$C$33</f>
        <v>0</v>
      </c>
    </row>
    <row r="538" spans="1:9" x14ac:dyDescent="0.35">
      <c r="A538" t="str">
        <f>IF(CoverSheet!$C$9="Annual Return","AR",IF(CoverSheet!$C$9="Interim Return","IR",IF(CoverSheet!$C$9="Audited Annual Return","AAR","")))</f>
        <v/>
      </c>
      <c r="B538" t="str">
        <f>CoverSheet!$G$7</f>
        <v>v:25-03-c</v>
      </c>
      <c r="C538" t="str">
        <f>IF(CoverSheet!$C$29=3,"Q1",IF(CoverSheet!$C$29=6,"Q2",IF(CoverSheet!$C$29=9,"Q3",IF(AND(CoverSheet!$C$29=12,A538="AR"),"Q4","Q4A"))))</f>
        <v>Q4A</v>
      </c>
      <c r="D538" t="str">
        <f>CoverSheet!$C$15</f>
        <v/>
      </c>
      <c r="E538" t="s">
        <v>8087</v>
      </c>
      <c r="F538" t="s">
        <v>9098</v>
      </c>
      <c r="G538" t="s">
        <v>9099</v>
      </c>
      <c r="H538">
        <f>H197*CoverSheet!$C$33</f>
        <v>0</v>
      </c>
    </row>
    <row r="539" spans="1:9" x14ac:dyDescent="0.35">
      <c r="A539" t="str">
        <f>IF(CoverSheet!$C$9="Annual Return","AR",IF(CoverSheet!$C$9="Interim Return","IR",IF(CoverSheet!$C$9="Audited Annual Return","AAR","")))</f>
        <v/>
      </c>
      <c r="B539" t="str">
        <f>CoverSheet!$G$7</f>
        <v>v:25-03-c</v>
      </c>
      <c r="C539" t="str">
        <f>IF(CoverSheet!$C$29=3,"Q1",IF(CoverSheet!$C$29=6,"Q2",IF(CoverSheet!$C$29=9,"Q3",IF(AND(CoverSheet!$C$29=12,A539="AR"),"Q4","Q4A"))))</f>
        <v>Q4A</v>
      </c>
      <c r="D539" t="str">
        <f>CoverSheet!$C$15</f>
        <v/>
      </c>
      <c r="E539" t="s">
        <v>8087</v>
      </c>
      <c r="F539" t="s">
        <v>9100</v>
      </c>
      <c r="G539" t="s">
        <v>9101</v>
      </c>
      <c r="H539">
        <f>H198*CoverSheet!$C$33</f>
        <v>0</v>
      </c>
    </row>
    <row r="540" spans="1:9" x14ac:dyDescent="0.35">
      <c r="A540" t="str">
        <f>IF(CoverSheet!$C$9="Annual Return","AR",IF(CoverSheet!$C$9="Interim Return","IR",IF(CoverSheet!$C$9="Audited Annual Return","AAR","")))</f>
        <v/>
      </c>
      <c r="B540" t="str">
        <f>CoverSheet!$G$7</f>
        <v>v:25-03-c</v>
      </c>
      <c r="C540" t="str">
        <f>IF(CoverSheet!$C$29=3,"Q1",IF(CoverSheet!$C$29=6,"Q2",IF(CoverSheet!$C$29=9,"Q3",IF(AND(CoverSheet!$C$29=12,A540="AR"),"Q4","Q4A"))))</f>
        <v>Q4A</v>
      </c>
      <c r="D540" t="str">
        <f>CoverSheet!$C$15</f>
        <v/>
      </c>
      <c r="E540" t="s">
        <v>8087</v>
      </c>
      <c r="F540" t="s">
        <v>9102</v>
      </c>
      <c r="G540" t="s">
        <v>9103</v>
      </c>
      <c r="H540">
        <f>H199*CoverSheet!$C$33</f>
        <v>0</v>
      </c>
    </row>
    <row r="541" spans="1:9" x14ac:dyDescent="0.35">
      <c r="A541" t="str">
        <f>IF(CoverSheet!$C$9="Annual Return","AR",IF(CoverSheet!$C$9="Interim Return","IR",IF(CoverSheet!$C$9="Audited Annual Return","AAR","")))</f>
        <v/>
      </c>
      <c r="B541" t="str">
        <f>CoverSheet!$G$7</f>
        <v>v:25-03-c</v>
      </c>
      <c r="C541" t="str">
        <f>IF(CoverSheet!$C$29=3,"Q1",IF(CoverSheet!$C$29=6,"Q2",IF(CoverSheet!$C$29=9,"Q3",IF(AND(CoverSheet!$C$29=12,A541="AR"),"Q4","Q4A"))))</f>
        <v>Q4A</v>
      </c>
      <c r="D541" t="str">
        <f>CoverSheet!$C$15</f>
        <v/>
      </c>
      <c r="E541" t="s">
        <v>8087</v>
      </c>
      <c r="F541" t="s">
        <v>9104</v>
      </c>
      <c r="G541" t="s">
        <v>9105</v>
      </c>
      <c r="H541">
        <f>H200*CoverSheet!$C$33</f>
        <v>0</v>
      </c>
    </row>
    <row r="542" spans="1:9" x14ac:dyDescent="0.35">
      <c r="A542" t="str">
        <f>IF(CoverSheet!$C$9="Annual Return","AR",IF(CoverSheet!$C$9="Interim Return","IR",IF(CoverSheet!$C$9="Audited Annual Return","AAR","")))</f>
        <v/>
      </c>
      <c r="B542" t="str">
        <f>CoverSheet!$G$7</f>
        <v>v:25-03-c</v>
      </c>
      <c r="C542" t="str">
        <f>IF(CoverSheet!$C$29=3,"Q1",IF(CoverSheet!$C$29=6,"Q2",IF(CoverSheet!$C$29=9,"Q3",IF(AND(CoverSheet!$C$29=12,A542="AR"),"Q4","Q4A"))))</f>
        <v>Q4A</v>
      </c>
      <c r="D542" t="str">
        <f>CoverSheet!$C$15</f>
        <v/>
      </c>
      <c r="E542" t="s">
        <v>8087</v>
      </c>
      <c r="F542" t="s">
        <v>9106</v>
      </c>
      <c r="G542" t="s">
        <v>9107</v>
      </c>
      <c r="H542">
        <f>H201*CoverSheet!$C$33</f>
        <v>0</v>
      </c>
    </row>
    <row r="543" spans="1:9" x14ac:dyDescent="0.35">
      <c r="A543" t="str">
        <f>IF(CoverSheet!$C$9="Annual Return","AR",IF(CoverSheet!$C$9="Interim Return","IR",IF(CoverSheet!$C$9="Audited Annual Return","AAR","")))</f>
        <v/>
      </c>
      <c r="B543" t="str">
        <f>CoverSheet!$G$7</f>
        <v>v:25-03-c</v>
      </c>
      <c r="C543" t="str">
        <f>IF(CoverSheet!$C$29=3,"Q1",IF(CoverSheet!$C$29=6,"Q2",IF(CoverSheet!$C$29=9,"Q3",IF(AND(CoverSheet!$C$29=12,A543="AR"),"Q4","Q4A"))))</f>
        <v>Q4A</v>
      </c>
      <c r="D543" t="str">
        <f>CoverSheet!$C$15</f>
        <v/>
      </c>
      <c r="E543" t="s">
        <v>8087</v>
      </c>
      <c r="F543" t="s">
        <v>9108</v>
      </c>
      <c r="G543" t="s">
        <v>9109</v>
      </c>
      <c r="H543">
        <f>H202*CoverSheet!$C$33</f>
        <v>0</v>
      </c>
    </row>
    <row r="544" spans="1:9" x14ac:dyDescent="0.35">
      <c r="A544" t="str">
        <f>IF(CoverSheet!$C$9="Annual Return","AR",IF(CoverSheet!$C$9="Interim Return","IR",IF(CoverSheet!$C$9="Audited Annual Return","AAR","")))</f>
        <v/>
      </c>
      <c r="B544" t="str">
        <f>CoverSheet!$G$7</f>
        <v>v:25-03-c</v>
      </c>
      <c r="C544" t="str">
        <f>IF(CoverSheet!$C$29=3,"Q1",IF(CoverSheet!$C$29=6,"Q2",IF(CoverSheet!$C$29=9,"Q3",IF(AND(CoverSheet!$C$29=12,A544="AR"),"Q4","Q4A"))))</f>
        <v>Q4A</v>
      </c>
      <c r="D544" t="str">
        <f>CoverSheet!$C$15</f>
        <v/>
      </c>
      <c r="E544" t="s">
        <v>8087</v>
      </c>
      <c r="F544" t="s">
        <v>9110</v>
      </c>
      <c r="G544" t="s">
        <v>9111</v>
      </c>
      <c r="H544">
        <f>H203*CoverSheet!$C$33</f>
        <v>0</v>
      </c>
    </row>
    <row r="545" spans="1:9" x14ac:dyDescent="0.35">
      <c r="A545" t="str">
        <f>IF(CoverSheet!$C$9="Annual Return","AR",IF(CoverSheet!$C$9="Interim Return","IR",IF(CoverSheet!$C$9="Audited Annual Return","AAR","")))</f>
        <v/>
      </c>
      <c r="B545" t="str">
        <f>CoverSheet!$G$7</f>
        <v>v:25-03-c</v>
      </c>
      <c r="C545" t="str">
        <f>IF(CoverSheet!$C$29=3,"Q1",IF(CoverSheet!$C$29=6,"Q2",IF(CoverSheet!$C$29=9,"Q3",IF(AND(CoverSheet!$C$29=12,A545="AR"),"Q4","Q4A"))))</f>
        <v>Q4A</v>
      </c>
      <c r="D545" t="str">
        <f>CoverSheet!$C$15</f>
        <v/>
      </c>
      <c r="E545" t="s">
        <v>8087</v>
      </c>
      <c r="F545" t="s">
        <v>9112</v>
      </c>
      <c r="G545" t="s">
        <v>9113</v>
      </c>
      <c r="H545">
        <f>H204*CoverSheet!$C$33</f>
        <v>0</v>
      </c>
    </row>
    <row r="546" spans="1:9" x14ac:dyDescent="0.35">
      <c r="A546" t="str">
        <f>IF(CoverSheet!$C$9="Annual Return","AR",IF(CoverSheet!$C$9="Interim Return","IR",IF(CoverSheet!$C$9="Audited Annual Return","AAR","")))</f>
        <v/>
      </c>
      <c r="B546" t="str">
        <f>CoverSheet!$G$7</f>
        <v>v:25-03-c</v>
      </c>
      <c r="C546" t="str">
        <f>IF(CoverSheet!$C$29=3,"Q1",IF(CoverSheet!$C$29=6,"Q2",IF(CoverSheet!$C$29=9,"Q3",IF(AND(CoverSheet!$C$29=12,A546="AR"),"Q4","Q4A"))))</f>
        <v>Q4A</v>
      </c>
      <c r="D546" t="str">
        <f>CoverSheet!$C$15</f>
        <v/>
      </c>
      <c r="E546" t="s">
        <v>8087</v>
      </c>
      <c r="F546" t="s">
        <v>9114</v>
      </c>
      <c r="G546" t="s">
        <v>9115</v>
      </c>
      <c r="H546">
        <f>H205*CoverSheet!$C$33</f>
        <v>0</v>
      </c>
    </row>
    <row r="547" spans="1:9" x14ac:dyDescent="0.35">
      <c r="A547" t="str">
        <f>IF(CoverSheet!$C$9="Annual Return","AR",IF(CoverSheet!$C$9="Interim Return","IR",IF(CoverSheet!$C$9="Audited Annual Return","AAR","")))</f>
        <v/>
      </c>
      <c r="B547" t="str">
        <f>CoverSheet!$G$7</f>
        <v>v:25-03-c</v>
      </c>
      <c r="C547" t="str">
        <f>IF(CoverSheet!$C$29=3,"Q1",IF(CoverSheet!$C$29=6,"Q2",IF(CoverSheet!$C$29=9,"Q3",IF(AND(CoverSheet!$C$29=12,A547="AR"),"Q4","Q4A"))))</f>
        <v>Q4A</v>
      </c>
      <c r="D547" t="str">
        <f>CoverSheet!$C$15</f>
        <v/>
      </c>
      <c r="E547" t="s">
        <v>8087</v>
      </c>
      <c r="F547" t="s">
        <v>9116</v>
      </c>
      <c r="G547" t="s">
        <v>9117</v>
      </c>
      <c r="H547">
        <f>H206*CoverSheet!$C$33</f>
        <v>0</v>
      </c>
    </row>
    <row r="548" spans="1:9" x14ac:dyDescent="0.35">
      <c r="A548" t="str">
        <f>IF(CoverSheet!$C$9="Annual Return","AR",IF(CoverSheet!$C$9="Interim Return","IR",IF(CoverSheet!$C$9="Audited Annual Return","AAR","")))</f>
        <v/>
      </c>
      <c r="B548" t="str">
        <f>CoverSheet!$G$7</f>
        <v>v:25-03-c</v>
      </c>
      <c r="C548" t="str">
        <f>IF(CoverSheet!$C$29=3,"Q1",IF(CoverSheet!$C$29=6,"Q2",IF(CoverSheet!$C$29=9,"Q3",IF(AND(CoverSheet!$C$29=12,A548="AR"),"Q4","Q4A"))))</f>
        <v>Q4A</v>
      </c>
      <c r="D548" t="str">
        <f>CoverSheet!$C$15</f>
        <v/>
      </c>
      <c r="E548" t="s">
        <v>8087</v>
      </c>
      <c r="F548" t="s">
        <v>9118</v>
      </c>
      <c r="G548" t="s">
        <v>9119</v>
      </c>
      <c r="H548">
        <f>H207*CoverSheet!$C$33</f>
        <v>0</v>
      </c>
    </row>
    <row r="549" spans="1:9" x14ac:dyDescent="0.35">
      <c r="A549" t="str">
        <f>IF(CoverSheet!$C$9="Annual Return","AR",IF(CoverSheet!$C$9="Interim Return","IR",IF(CoverSheet!$C$9="Audited Annual Return","AAR","")))</f>
        <v/>
      </c>
      <c r="B549" t="str">
        <f>CoverSheet!$G$7</f>
        <v>v:25-03-c</v>
      </c>
      <c r="C549" t="str">
        <f>IF(CoverSheet!$C$29=3,"Q1",IF(CoverSheet!$C$29=6,"Q2",IF(CoverSheet!$C$29=9,"Q3",IF(AND(CoverSheet!$C$29=12,A549="AR"),"Q4","Q4A"))))</f>
        <v>Q4A</v>
      </c>
      <c r="D549" t="str">
        <f>CoverSheet!$C$15</f>
        <v/>
      </c>
      <c r="E549" t="s">
        <v>8087</v>
      </c>
      <c r="F549" t="s">
        <v>9120</v>
      </c>
      <c r="G549" t="s">
        <v>9121</v>
      </c>
      <c r="H549">
        <f>H208*CoverSheet!$C$33</f>
        <v>0</v>
      </c>
    </row>
    <row r="550" spans="1:9" x14ac:dyDescent="0.35">
      <c r="A550" t="str">
        <f>IF(CoverSheet!$C$9="Annual Return","AR",IF(CoverSheet!$C$9="Interim Return","IR",IF(CoverSheet!$C$9="Audited Annual Return","AAR","")))</f>
        <v/>
      </c>
      <c r="B550" t="str">
        <f>CoverSheet!$G$7</f>
        <v>v:25-03-c</v>
      </c>
      <c r="C550" t="str">
        <f>IF(CoverSheet!$C$29=3,"Q1",IF(CoverSheet!$C$29=6,"Q2",IF(CoverSheet!$C$29=9,"Q3",IF(AND(CoverSheet!$C$29=12,A550="AR"),"Q4","Q4A"))))</f>
        <v>Q4A</v>
      </c>
      <c r="D550" t="str">
        <f>CoverSheet!$C$15</f>
        <v/>
      </c>
      <c r="E550" t="s">
        <v>8087</v>
      </c>
      <c r="F550" t="s">
        <v>9122</v>
      </c>
      <c r="G550" t="s">
        <v>9123</v>
      </c>
      <c r="H550">
        <f>H209*CoverSheet!$C$33</f>
        <v>0</v>
      </c>
    </row>
    <row r="551" spans="1:9" x14ac:dyDescent="0.35">
      <c r="A551" t="str">
        <f>IF(CoverSheet!$C$9="Annual Return","AR",IF(CoverSheet!$C$9="Interim Return","IR",IF(CoverSheet!$C$9="Audited Annual Return","AAR","")))</f>
        <v/>
      </c>
      <c r="B551" t="str">
        <f>CoverSheet!$G$7</f>
        <v>v:25-03-c</v>
      </c>
      <c r="C551" t="str">
        <f>IF(CoverSheet!$C$29=3,"Q1",IF(CoverSheet!$C$29=6,"Q2",IF(CoverSheet!$C$29=9,"Q3",IF(AND(CoverSheet!$C$29=12,A551="AR"),"Q4","Q4A"))))</f>
        <v>Q4A</v>
      </c>
      <c r="D551" t="str">
        <f>CoverSheet!$C$15</f>
        <v/>
      </c>
      <c r="E551" t="s">
        <v>8087</v>
      </c>
      <c r="F551" t="s">
        <v>9124</v>
      </c>
      <c r="G551" t="s">
        <v>9125</v>
      </c>
      <c r="H551">
        <f>H210*CoverSheet!$C$33</f>
        <v>0</v>
      </c>
    </row>
    <row r="552" spans="1:9" x14ac:dyDescent="0.35">
      <c r="A552" t="str">
        <f>IF(CoverSheet!$C$9="Annual Return","AR",IF(CoverSheet!$C$9="Interim Return","IR",IF(CoverSheet!$C$9="Audited Annual Return","AAR","")))</f>
        <v/>
      </c>
      <c r="B552" t="str">
        <f>CoverSheet!$G$7</f>
        <v>v:25-03-c</v>
      </c>
      <c r="C552" t="str">
        <f>IF(CoverSheet!$C$29=3,"Q1",IF(CoverSheet!$C$29=6,"Q2",IF(CoverSheet!$C$29=9,"Q3",IF(AND(CoverSheet!$C$29=12,A552="AR"),"Q4","Q4A"))))</f>
        <v>Q4A</v>
      </c>
      <c r="D552" t="str">
        <f>CoverSheet!$C$15</f>
        <v/>
      </c>
      <c r="E552" t="s">
        <v>8087</v>
      </c>
      <c r="F552" t="s">
        <v>9126</v>
      </c>
      <c r="G552" t="s">
        <v>9127</v>
      </c>
      <c r="H552">
        <f>H211*CoverSheet!$C$33</f>
        <v>0</v>
      </c>
    </row>
    <row r="553" spans="1:9" x14ac:dyDescent="0.35">
      <c r="A553" t="str">
        <f>IF(CoverSheet!$C$9="Annual Return","AR",IF(CoverSheet!$C$9="Interim Return","IR",IF(CoverSheet!$C$9="Audited Annual Return","AAR","")))</f>
        <v/>
      </c>
      <c r="B553" t="str">
        <f>CoverSheet!$G$7</f>
        <v>v:25-03-c</v>
      </c>
      <c r="C553" t="str">
        <f>IF(CoverSheet!$C$29=3,"Q1",IF(CoverSheet!$C$29=6,"Q2",IF(CoverSheet!$C$29=9,"Q3",IF(AND(CoverSheet!$C$29=12,A553="AR"),"Q4","Q4A"))))</f>
        <v>Q4A</v>
      </c>
      <c r="D553" t="str">
        <f>CoverSheet!$C$15</f>
        <v/>
      </c>
      <c r="E553" t="s">
        <v>8087</v>
      </c>
      <c r="F553" t="s">
        <v>9128</v>
      </c>
      <c r="G553" t="s">
        <v>9129</v>
      </c>
      <c r="H553">
        <f>H212*CoverSheet!$C$33</f>
        <v>0</v>
      </c>
    </row>
    <row r="554" spans="1:9" x14ac:dyDescent="0.35">
      <c r="A554" t="str">
        <f>IF(CoverSheet!$C$9="Annual Return","AR",IF(CoverSheet!$C$9="Interim Return","IR",IF(CoverSheet!$C$9="Audited Annual Return","AAR","")))</f>
        <v/>
      </c>
      <c r="B554" t="str">
        <f>CoverSheet!$G$7</f>
        <v>v:25-03-c</v>
      </c>
      <c r="C554" t="str">
        <f>IF(CoverSheet!$C$29=3,"Q1",IF(CoverSheet!$C$29=6,"Q2",IF(CoverSheet!$C$29=9,"Q3",IF(AND(CoverSheet!$C$29=12,A554="AR"),"Q4","Q4A"))))</f>
        <v>Q4A</v>
      </c>
      <c r="D554" t="str">
        <f>CoverSheet!$C$15</f>
        <v/>
      </c>
      <c r="E554" t="s">
        <v>8087</v>
      </c>
      <c r="F554" t="s">
        <v>9130</v>
      </c>
      <c r="G554" t="s">
        <v>9131</v>
      </c>
      <c r="H554">
        <f>H213*CoverSheet!$C$33</f>
        <v>0</v>
      </c>
    </row>
    <row r="555" spans="1:9" x14ac:dyDescent="0.35">
      <c r="A555" t="str">
        <f>IF(CoverSheet!$C$9="Annual Return","AR",IF(CoverSheet!$C$9="Interim Return","IR",IF(CoverSheet!$C$9="Audited Annual Return","AAR","")))</f>
        <v/>
      </c>
      <c r="B555" t="str">
        <f>CoverSheet!$G$7</f>
        <v>v:25-03-c</v>
      </c>
      <c r="C555" t="str">
        <f>IF(CoverSheet!$C$29=3,"Q1",IF(CoverSheet!$C$29=6,"Q2",IF(CoverSheet!$C$29=9,"Q3",IF(AND(CoverSheet!$C$29=12,A555="AR"),"Q4","Q4A"))))</f>
        <v>Q4A</v>
      </c>
      <c r="D555" t="str">
        <f>CoverSheet!$C$15</f>
        <v/>
      </c>
      <c r="E555" t="s">
        <v>8087</v>
      </c>
      <c r="F555" t="s">
        <v>9132</v>
      </c>
      <c r="G555" t="s">
        <v>9133</v>
      </c>
      <c r="H555">
        <f>H214*CoverSheet!$C$33</f>
        <v>0</v>
      </c>
    </row>
    <row r="556" spans="1:9" x14ac:dyDescent="0.35">
      <c r="A556" t="str">
        <f>IF(CoverSheet!$C$9="Annual Return","AR",IF(CoverSheet!$C$9="Interim Return","IR",IF(CoverSheet!$C$9="Audited Annual Return","AAR","")))</f>
        <v/>
      </c>
      <c r="B556" t="str">
        <f>CoverSheet!$G$7</f>
        <v>v:25-03-c</v>
      </c>
      <c r="C556" t="str">
        <f>IF(CoverSheet!$C$29=3,"Q1",IF(CoverSheet!$C$29=6,"Q2",IF(CoverSheet!$C$29=9,"Q3",IF(AND(CoverSheet!$C$29=12,A556="AR"),"Q4","Q4A"))))</f>
        <v>Q4A</v>
      </c>
      <c r="D556" t="str">
        <f>CoverSheet!$C$15</f>
        <v/>
      </c>
      <c r="E556" t="s">
        <v>8087</v>
      </c>
      <c r="F556" t="s">
        <v>9134</v>
      </c>
      <c r="G556" t="s">
        <v>9135</v>
      </c>
      <c r="H556">
        <f>H215*CoverSheet!$C$33</f>
        <v>0</v>
      </c>
    </row>
    <row r="557" spans="1:9" x14ac:dyDescent="0.35">
      <c r="A557" t="str">
        <f>IF(CoverSheet!$C$9="Annual Return","AR",IF(CoverSheet!$C$9="Interim Return","IR",IF(CoverSheet!$C$9="Audited Annual Return","AAR","")))</f>
        <v/>
      </c>
      <c r="B557" t="str">
        <f>CoverSheet!$G$7</f>
        <v>v:25-03-c</v>
      </c>
      <c r="C557" t="str">
        <f>IF(CoverSheet!$C$29=3,"Q1",IF(CoverSheet!$C$29=6,"Q2",IF(CoverSheet!$C$29=9,"Q3",IF(AND(CoverSheet!$C$29=12,A557="AR"),"Q4","Q4A"))))</f>
        <v>Q4A</v>
      </c>
      <c r="D557" t="str">
        <f>CoverSheet!$C$15</f>
        <v/>
      </c>
      <c r="E557" t="s">
        <v>8087</v>
      </c>
      <c r="F557" t="s">
        <v>9136</v>
      </c>
      <c r="G557" t="s">
        <v>9137</v>
      </c>
      <c r="H557">
        <f>H216*CoverSheet!$C$33</f>
        <v>0</v>
      </c>
    </row>
    <row r="558" spans="1:9" x14ac:dyDescent="0.35">
      <c r="A558" t="str">
        <f>IF(CoverSheet!$C$9="Annual Return","AR",IF(CoverSheet!$C$9="Interim Return","IR",IF(CoverSheet!$C$9="Audited Annual Return","AAR","")))</f>
        <v/>
      </c>
      <c r="B558" t="str">
        <f>CoverSheet!$G$7</f>
        <v>v:25-03-c</v>
      </c>
      <c r="C558" t="str">
        <f>IF(CoverSheet!$C$29=3,"Q1",IF(CoverSheet!$C$29=6,"Q2",IF(CoverSheet!$C$29=9,"Q3",IF(AND(CoverSheet!$C$29=12,A558="AR"),"Q4","Q4A"))))</f>
        <v>Q4A</v>
      </c>
      <c r="D558" t="str">
        <f>CoverSheet!$C$15</f>
        <v/>
      </c>
      <c r="E558" t="s">
        <v>8087</v>
      </c>
      <c r="F558" t="s">
        <v>9138</v>
      </c>
      <c r="G558" t="s">
        <v>9139</v>
      </c>
      <c r="H558">
        <f>H217*CoverSheet!$C$33</f>
        <v>0</v>
      </c>
    </row>
    <row r="559" spans="1:9" x14ac:dyDescent="0.35">
      <c r="A559" t="str">
        <f>IF(CoverSheet!$C$9="Annual Return","AR",IF(CoverSheet!$C$9="Interim Return","IR",IF(CoverSheet!$C$9="Audited Annual Return","AAR","")))</f>
        <v/>
      </c>
      <c r="B559" t="str">
        <f>CoverSheet!$G$7</f>
        <v>v:25-03-c</v>
      </c>
      <c r="C559" t="str">
        <f>IF(CoverSheet!$C$29=3,"Q1",IF(CoverSheet!$C$29=6,"Q2",IF(CoverSheet!$C$29=9,"Q3",IF(AND(CoverSheet!$C$29=12,A559="AR"),"Q4","Q4A"))))</f>
        <v>Q4A</v>
      </c>
      <c r="D559" t="str">
        <f>CoverSheet!$C$15</f>
        <v/>
      </c>
      <c r="E559" t="s">
        <v>8087</v>
      </c>
      <c r="F559" t="s">
        <v>9140</v>
      </c>
      <c r="G559" t="s">
        <v>9141</v>
      </c>
      <c r="H559">
        <f>H218*CoverSheet!$C$33</f>
        <v>0</v>
      </c>
    </row>
    <row r="560" spans="1:9" s="382" customFormat="1" x14ac:dyDescent="0.35">
      <c r="A560" t="str">
        <f>IF(CoverSheet!$C$9="Annual Return","AR",IF(CoverSheet!$C$9="Interim Return","IR",IF(CoverSheet!$C$9="Audited Annual Return","AAR","")))</f>
        <v/>
      </c>
      <c r="B560" t="str">
        <f>CoverSheet!$G$7</f>
        <v>v:25-03-c</v>
      </c>
      <c r="C560" t="str">
        <f>IF(CoverSheet!$C$29=3,"Q1",IF(CoverSheet!$C$29=6,"Q2",IF(CoverSheet!$C$29=9,"Q3",IF(AND(CoverSheet!$C$29=12,A560="AR"),"Q4","Q4A"))))</f>
        <v>Q4A</v>
      </c>
      <c r="D560" t="str">
        <f>CoverSheet!$C$15</f>
        <v/>
      </c>
      <c r="E560" t="s">
        <v>8087</v>
      </c>
      <c r="F560" t="s">
        <v>9142</v>
      </c>
      <c r="G560" t="s">
        <v>9143</v>
      </c>
      <c r="H560">
        <f>H219*CoverSheet!$C$33</f>
        <v>0</v>
      </c>
      <c r="I560"/>
    </row>
    <row r="561" spans="1:8" x14ac:dyDescent="0.35">
      <c r="A561" t="str">
        <f>IF(CoverSheet!$C$9="Annual Return","AR",IF(CoverSheet!$C$9="Interim Return","IR",IF(CoverSheet!$C$9="Audited Annual Return","AAR","")))</f>
        <v/>
      </c>
      <c r="B561" t="str">
        <f>CoverSheet!$G$7</f>
        <v>v:25-03-c</v>
      </c>
      <c r="C561" t="str">
        <f>IF(CoverSheet!$C$29=3,"Q1",IF(CoverSheet!$C$29=6,"Q2",IF(CoverSheet!$C$29=9,"Q3",IF(AND(CoverSheet!$C$29=12,A561="AR"),"Q4","Q4A"))))</f>
        <v>Q4A</v>
      </c>
      <c r="D561" t="str">
        <f>CoverSheet!$C$15</f>
        <v/>
      </c>
      <c r="E561" t="s">
        <v>8087</v>
      </c>
      <c r="F561" t="s">
        <v>9144</v>
      </c>
      <c r="G561" t="s">
        <v>9145</v>
      </c>
      <c r="H561">
        <f>H220*CoverSheet!$C$33</f>
        <v>0</v>
      </c>
    </row>
    <row r="562" spans="1:8" x14ac:dyDescent="0.35">
      <c r="A562" t="str">
        <f>IF(CoverSheet!$C$9="Annual Return","AR",IF(CoverSheet!$C$9="Interim Return","IR",IF(CoverSheet!$C$9="Audited Annual Return","AAR","")))</f>
        <v/>
      </c>
      <c r="B562" t="str">
        <f>CoverSheet!$G$7</f>
        <v>v:25-03-c</v>
      </c>
      <c r="C562" t="str">
        <f>IF(CoverSheet!$C$29=3,"Q1",IF(CoverSheet!$C$29=6,"Q2",IF(CoverSheet!$C$29=9,"Q3",IF(AND(CoverSheet!$C$29=12,A562="AR"),"Q4","Q4A"))))</f>
        <v>Q4A</v>
      </c>
      <c r="D562" t="str">
        <f>CoverSheet!$C$15</f>
        <v/>
      </c>
      <c r="E562" t="s">
        <v>8087</v>
      </c>
      <c r="F562" t="s">
        <v>9146</v>
      </c>
      <c r="G562" t="s">
        <v>9147</v>
      </c>
      <c r="H562">
        <f>H221*CoverSheet!$C$33</f>
        <v>0</v>
      </c>
    </row>
    <row r="563" spans="1:8" x14ac:dyDescent="0.35">
      <c r="A563" t="str">
        <f>IF(CoverSheet!$C$9="Annual Return","AR",IF(CoverSheet!$C$9="Interim Return","IR",IF(CoverSheet!$C$9="Audited Annual Return","AAR","")))</f>
        <v/>
      </c>
      <c r="B563" t="str">
        <f>CoverSheet!$G$7</f>
        <v>v:25-03-c</v>
      </c>
      <c r="C563" t="str">
        <f>IF(CoverSheet!$C$29=3,"Q1",IF(CoverSheet!$C$29=6,"Q2",IF(CoverSheet!$C$29=9,"Q3",IF(AND(CoverSheet!$C$29=12,A563="AR"),"Q4","Q4A"))))</f>
        <v>Q4A</v>
      </c>
      <c r="D563" t="str">
        <f>CoverSheet!$C$15</f>
        <v/>
      </c>
      <c r="E563" t="s">
        <v>8087</v>
      </c>
      <c r="F563" t="s">
        <v>9148</v>
      </c>
      <c r="G563" t="s">
        <v>9149</v>
      </c>
      <c r="H563">
        <f>H222*CoverSheet!$C$33</f>
        <v>0</v>
      </c>
    </row>
    <row r="564" spans="1:8" x14ac:dyDescent="0.35">
      <c r="A564" t="str">
        <f>IF(CoverSheet!$C$9="Annual Return","AR",IF(CoverSheet!$C$9="Interim Return","IR",IF(CoverSheet!$C$9="Audited Annual Return","AAR","")))</f>
        <v/>
      </c>
      <c r="B564" t="str">
        <f>CoverSheet!$G$7</f>
        <v>v:25-03-c</v>
      </c>
      <c r="C564" t="str">
        <f>IF(CoverSheet!$C$29=3,"Q1",IF(CoverSheet!$C$29=6,"Q2",IF(CoverSheet!$C$29=9,"Q3",IF(AND(CoverSheet!$C$29=12,A564="AR"),"Q4","Q4A"))))</f>
        <v>Q4A</v>
      </c>
      <c r="D564" t="str">
        <f>CoverSheet!$C$15</f>
        <v/>
      </c>
      <c r="E564" t="s">
        <v>8087</v>
      </c>
      <c r="F564" t="s">
        <v>9150</v>
      </c>
      <c r="G564" t="s">
        <v>9151</v>
      </c>
      <c r="H564">
        <f>H223*CoverSheet!$C$33</f>
        <v>0</v>
      </c>
    </row>
    <row r="565" spans="1:8" x14ac:dyDescent="0.35">
      <c r="A565" t="str">
        <f>IF(CoverSheet!$C$9="Annual Return","AR",IF(CoverSheet!$C$9="Interim Return","IR",IF(CoverSheet!$C$9="Audited Annual Return","AAR","")))</f>
        <v/>
      </c>
      <c r="B565" t="str">
        <f>CoverSheet!$G$7</f>
        <v>v:25-03-c</v>
      </c>
      <c r="C565" t="str">
        <f>IF(CoverSheet!$C$29=3,"Q1",IF(CoverSheet!$C$29=6,"Q2",IF(CoverSheet!$C$29=9,"Q3",IF(AND(CoverSheet!$C$29=12,A565="AR"),"Q4","Q4A"))))</f>
        <v>Q4A</v>
      </c>
      <c r="D565" t="str">
        <f>CoverSheet!$C$15</f>
        <v/>
      </c>
      <c r="E565" t="s">
        <v>8087</v>
      </c>
      <c r="F565" t="s">
        <v>9152</v>
      </c>
      <c r="G565" t="s">
        <v>9153</v>
      </c>
      <c r="H565">
        <f>H224*CoverSheet!$C$33</f>
        <v>0</v>
      </c>
    </row>
    <row r="566" spans="1:8" x14ac:dyDescent="0.35">
      <c r="A566" t="str">
        <f>IF(CoverSheet!$C$9="Annual Return","AR",IF(CoverSheet!$C$9="Interim Return","IR",IF(CoverSheet!$C$9="Audited Annual Return","AAR","")))</f>
        <v/>
      </c>
      <c r="B566" t="str">
        <f>CoverSheet!$G$7</f>
        <v>v:25-03-c</v>
      </c>
      <c r="C566" t="str">
        <f>IF(CoverSheet!$C$29=3,"Q1",IF(CoverSheet!$C$29=6,"Q2",IF(CoverSheet!$C$29=9,"Q3",IF(AND(CoverSheet!$C$29=12,A566="AR"),"Q4","Q4A"))))</f>
        <v>Q4A</v>
      </c>
      <c r="D566" t="str">
        <f>CoverSheet!$C$15</f>
        <v/>
      </c>
      <c r="E566" t="s">
        <v>8087</v>
      </c>
      <c r="F566" t="s">
        <v>9154</v>
      </c>
      <c r="G566" t="s">
        <v>9155</v>
      </c>
      <c r="H566">
        <f>H225*CoverSheet!$C$33</f>
        <v>0</v>
      </c>
    </row>
    <row r="567" spans="1:8" x14ac:dyDescent="0.35">
      <c r="A567" t="str">
        <f>IF(CoverSheet!$C$9="Annual Return","AR",IF(CoverSheet!$C$9="Interim Return","IR",IF(CoverSheet!$C$9="Audited Annual Return","AAR","")))</f>
        <v/>
      </c>
      <c r="B567" t="str">
        <f>CoverSheet!$G$7</f>
        <v>v:25-03-c</v>
      </c>
      <c r="C567" t="str">
        <f>IF(CoverSheet!$C$29=3,"Q1",IF(CoverSheet!$C$29=6,"Q2",IF(CoverSheet!$C$29=9,"Q3",IF(AND(CoverSheet!$C$29=12,A567="AR"),"Q4","Q4A"))))</f>
        <v>Q4A</v>
      </c>
      <c r="D567" t="str">
        <f>CoverSheet!$C$15</f>
        <v/>
      </c>
      <c r="E567" t="s">
        <v>8087</v>
      </c>
      <c r="F567" t="s">
        <v>9156</v>
      </c>
      <c r="G567" t="s">
        <v>9157</v>
      </c>
      <c r="H567">
        <f>H226*CoverSheet!$C$33</f>
        <v>0</v>
      </c>
    </row>
    <row r="568" spans="1:8" x14ac:dyDescent="0.35">
      <c r="A568" t="str">
        <f>IF(CoverSheet!$C$9="Annual Return","AR",IF(CoverSheet!$C$9="Interim Return","IR",IF(CoverSheet!$C$9="Audited Annual Return","AAR","")))</f>
        <v/>
      </c>
      <c r="B568" t="str">
        <f>CoverSheet!$G$7</f>
        <v>v:25-03-c</v>
      </c>
      <c r="C568" t="str">
        <f>IF(CoverSheet!$C$29=3,"Q1",IF(CoverSheet!$C$29=6,"Q2",IF(CoverSheet!$C$29=9,"Q3",IF(AND(CoverSheet!$C$29=12,A568="AR"),"Q4","Q4A"))))</f>
        <v>Q4A</v>
      </c>
      <c r="D568" t="str">
        <f>CoverSheet!$C$15</f>
        <v/>
      </c>
      <c r="E568" t="s">
        <v>8087</v>
      </c>
      <c r="F568" t="s">
        <v>9158</v>
      </c>
      <c r="G568" t="s">
        <v>9159</v>
      </c>
      <c r="H568">
        <f>H227*CoverSheet!$C$33</f>
        <v>0</v>
      </c>
    </row>
    <row r="569" spans="1:8" x14ac:dyDescent="0.35">
      <c r="A569" t="str">
        <f>IF(CoverSheet!$C$9="Annual Return","AR",IF(CoverSheet!$C$9="Interim Return","IR",IF(CoverSheet!$C$9="Audited Annual Return","AAR","")))</f>
        <v/>
      </c>
      <c r="B569" t="str">
        <f>CoverSheet!$G$7</f>
        <v>v:25-03-c</v>
      </c>
      <c r="C569" t="str">
        <f>IF(CoverSheet!$C$29=3,"Q1",IF(CoverSheet!$C$29=6,"Q2",IF(CoverSheet!$C$29=9,"Q3",IF(AND(CoverSheet!$C$29=12,A569="AR"),"Q4","Q4A"))))</f>
        <v>Q4A</v>
      </c>
      <c r="D569" t="str">
        <f>CoverSheet!$C$15</f>
        <v/>
      </c>
      <c r="E569" t="s">
        <v>8087</v>
      </c>
      <c r="F569" t="s">
        <v>9160</v>
      </c>
      <c r="G569" t="s">
        <v>9161</v>
      </c>
      <c r="H569">
        <f>H228*CoverSheet!$C$33</f>
        <v>0</v>
      </c>
    </row>
    <row r="570" spans="1:8" x14ac:dyDescent="0.35">
      <c r="A570" t="str">
        <f>IF(CoverSheet!$C$9="Annual Return","AR",IF(CoverSheet!$C$9="Interim Return","IR",IF(CoverSheet!$C$9="Audited Annual Return","AAR","")))</f>
        <v/>
      </c>
      <c r="B570" t="str">
        <f>CoverSheet!$G$7</f>
        <v>v:25-03-c</v>
      </c>
      <c r="C570" t="str">
        <f>IF(CoverSheet!$C$29=3,"Q1",IF(CoverSheet!$C$29=6,"Q2",IF(CoverSheet!$C$29=9,"Q3",IF(AND(CoverSheet!$C$29=12,A570="AR"),"Q4","Q4A"))))</f>
        <v>Q4A</v>
      </c>
      <c r="D570" t="str">
        <f>CoverSheet!$C$15</f>
        <v/>
      </c>
      <c r="E570" t="s">
        <v>8087</v>
      </c>
      <c r="F570" t="s">
        <v>9162</v>
      </c>
      <c r="G570" t="s">
        <v>9163</v>
      </c>
      <c r="H570">
        <f>H229*CoverSheet!$C$33</f>
        <v>0</v>
      </c>
    </row>
    <row r="571" spans="1:8" x14ac:dyDescent="0.35">
      <c r="A571" t="str">
        <f>IF(CoverSheet!$C$9="Annual Return","AR",IF(CoverSheet!$C$9="Interim Return","IR",IF(CoverSheet!$C$9="Audited Annual Return","AAR","")))</f>
        <v/>
      </c>
      <c r="B571" t="str">
        <f>CoverSheet!$G$7</f>
        <v>v:25-03-c</v>
      </c>
      <c r="C571" t="str">
        <f>IF(CoverSheet!$C$29=3,"Q1",IF(CoverSheet!$C$29=6,"Q2",IF(CoverSheet!$C$29=9,"Q3",IF(AND(CoverSheet!$C$29=12,A571="AR"),"Q4","Q4A"))))</f>
        <v>Q4A</v>
      </c>
      <c r="D571" t="str">
        <f>CoverSheet!$C$15</f>
        <v/>
      </c>
      <c r="E571" t="s">
        <v>8087</v>
      </c>
      <c r="F571" t="s">
        <v>9164</v>
      </c>
      <c r="G571" t="s">
        <v>9165</v>
      </c>
      <c r="H571">
        <f>H230*CoverSheet!$C$33</f>
        <v>0</v>
      </c>
    </row>
    <row r="572" spans="1:8" x14ac:dyDescent="0.35">
      <c r="A572" t="str">
        <f>IF(CoverSheet!$C$9="Annual Return","AR",IF(CoverSheet!$C$9="Interim Return","IR",IF(CoverSheet!$C$9="Audited Annual Return","AAR","")))</f>
        <v/>
      </c>
      <c r="B572" t="str">
        <f>CoverSheet!$G$7</f>
        <v>v:25-03-c</v>
      </c>
      <c r="C572" t="str">
        <f>IF(CoverSheet!$C$29=3,"Q1",IF(CoverSheet!$C$29=6,"Q2",IF(CoverSheet!$C$29=9,"Q3",IF(AND(CoverSheet!$C$29=12,A572="AR"),"Q4","Q4A"))))</f>
        <v>Q4A</v>
      </c>
      <c r="D572" t="str">
        <f>CoverSheet!$C$15</f>
        <v/>
      </c>
      <c r="E572" t="s">
        <v>8087</v>
      </c>
      <c r="F572" t="s">
        <v>9166</v>
      </c>
      <c r="G572" t="s">
        <v>9167</v>
      </c>
      <c r="H572">
        <f>H231*CoverSheet!$C$33</f>
        <v>0</v>
      </c>
    </row>
    <row r="573" spans="1:8" x14ac:dyDescent="0.35">
      <c r="A573" t="str">
        <f>IF(CoverSheet!$C$9="Annual Return","AR",IF(CoverSheet!$C$9="Interim Return","IR",IF(CoverSheet!$C$9="Audited Annual Return","AAR","")))</f>
        <v/>
      </c>
      <c r="B573" t="str">
        <f>CoverSheet!$G$7</f>
        <v>v:25-03-c</v>
      </c>
      <c r="C573" t="str">
        <f>IF(CoverSheet!$C$29=3,"Q1",IF(CoverSheet!$C$29=6,"Q2",IF(CoverSheet!$C$29=9,"Q3",IF(AND(CoverSheet!$C$29=12,A573="AR"),"Q4","Q4A"))))</f>
        <v>Q4A</v>
      </c>
      <c r="D573" t="str">
        <f>CoverSheet!$C$15</f>
        <v/>
      </c>
      <c r="E573" t="s">
        <v>8087</v>
      </c>
      <c r="F573" t="s">
        <v>9168</v>
      </c>
      <c r="G573" t="s">
        <v>9169</v>
      </c>
      <c r="H573">
        <f>H232*CoverSheet!$C$33</f>
        <v>0</v>
      </c>
    </row>
    <row r="574" spans="1:8" x14ac:dyDescent="0.35">
      <c r="A574" t="str">
        <f>IF(CoverSheet!$C$9="Annual Return","AR",IF(CoverSheet!$C$9="Interim Return","IR",IF(CoverSheet!$C$9="Audited Annual Return","AAR","")))</f>
        <v/>
      </c>
      <c r="B574" t="str">
        <f>CoverSheet!$G$7</f>
        <v>v:25-03-c</v>
      </c>
      <c r="C574" t="str">
        <f>IF(CoverSheet!$C$29=3,"Q1",IF(CoverSheet!$C$29=6,"Q2",IF(CoverSheet!$C$29=9,"Q3",IF(AND(CoverSheet!$C$29=12,A574="AR"),"Q4","Q4A"))))</f>
        <v>Q4A</v>
      </c>
      <c r="D574" t="str">
        <f>CoverSheet!$C$15</f>
        <v/>
      </c>
      <c r="E574" t="s">
        <v>8087</v>
      </c>
      <c r="F574" t="s">
        <v>9170</v>
      </c>
      <c r="G574" t="s">
        <v>9171</v>
      </c>
      <c r="H574">
        <f>H233*CoverSheet!$C$33</f>
        <v>0</v>
      </c>
    </row>
    <row r="575" spans="1:8" x14ac:dyDescent="0.35">
      <c r="A575" t="str">
        <f>IF(CoverSheet!$C$9="Annual Return","AR",IF(CoverSheet!$C$9="Interim Return","IR",IF(CoverSheet!$C$9="Audited Annual Return","AAR","")))</f>
        <v/>
      </c>
      <c r="B575" t="str">
        <f>CoverSheet!$G$7</f>
        <v>v:25-03-c</v>
      </c>
      <c r="C575" t="str">
        <f>IF(CoverSheet!$C$29=3,"Q1",IF(CoverSheet!$C$29=6,"Q2",IF(CoverSheet!$C$29=9,"Q3",IF(AND(CoverSheet!$C$29=12,A575="AR"),"Q4","Q4A"))))</f>
        <v>Q4A</v>
      </c>
      <c r="D575" t="str">
        <f>CoverSheet!$C$15</f>
        <v/>
      </c>
      <c r="E575" t="s">
        <v>8087</v>
      </c>
      <c r="F575" t="s">
        <v>9172</v>
      </c>
      <c r="G575" t="s">
        <v>9173</v>
      </c>
      <c r="H575">
        <f>H234*CoverSheet!$C$33</f>
        <v>0</v>
      </c>
    </row>
    <row r="576" spans="1:8" x14ac:dyDescent="0.35">
      <c r="A576" t="str">
        <f>IF(CoverSheet!$C$9="Annual Return","AR",IF(CoverSheet!$C$9="Interim Return","IR",IF(CoverSheet!$C$9="Audited Annual Return","AAR","")))</f>
        <v/>
      </c>
      <c r="B576" t="str">
        <f>CoverSheet!$G$7</f>
        <v>v:25-03-c</v>
      </c>
      <c r="C576" t="str">
        <f>IF(CoverSheet!$C$29=3,"Q1",IF(CoverSheet!$C$29=6,"Q2",IF(CoverSheet!$C$29=9,"Q3",IF(AND(CoverSheet!$C$29=12,A576="AR"),"Q4","Q4A"))))</f>
        <v>Q4A</v>
      </c>
      <c r="D576" t="str">
        <f>CoverSheet!$C$15</f>
        <v/>
      </c>
      <c r="E576" t="s">
        <v>8087</v>
      </c>
      <c r="F576" t="s">
        <v>9174</v>
      </c>
      <c r="G576" t="s">
        <v>9175</v>
      </c>
      <c r="H576">
        <f>H235*CoverSheet!$C$33</f>
        <v>0</v>
      </c>
    </row>
    <row r="577" spans="1:9" x14ac:dyDescent="0.35">
      <c r="A577" t="str">
        <f>IF(CoverSheet!$C$9="Annual Return","AR",IF(CoverSheet!$C$9="Interim Return","IR",IF(CoverSheet!$C$9="Audited Annual Return","AAR","")))</f>
        <v/>
      </c>
      <c r="B577" t="str">
        <f>CoverSheet!$G$7</f>
        <v>v:25-03-c</v>
      </c>
      <c r="C577" t="str">
        <f>IF(CoverSheet!$C$29=3,"Q1",IF(CoverSheet!$C$29=6,"Q2",IF(CoverSheet!$C$29=9,"Q3",IF(AND(CoverSheet!$C$29=12,A577="AR"),"Q4","Q4A"))))</f>
        <v>Q4A</v>
      </c>
      <c r="D577" t="str">
        <f>CoverSheet!$C$15</f>
        <v/>
      </c>
      <c r="E577" t="s">
        <v>8087</v>
      </c>
      <c r="F577" t="s">
        <v>9176</v>
      </c>
      <c r="G577" t="s">
        <v>9177</v>
      </c>
      <c r="H577">
        <f>H236*CoverSheet!$C$33</f>
        <v>0</v>
      </c>
    </row>
    <row r="578" spans="1:9" x14ac:dyDescent="0.35">
      <c r="A578" t="str">
        <f>IF(CoverSheet!$C$9="Annual Return","AR",IF(CoverSheet!$C$9="Interim Return","IR",IF(CoverSheet!$C$9="Audited Annual Return","AAR","")))</f>
        <v/>
      </c>
      <c r="B578" t="str">
        <f>CoverSheet!$G$7</f>
        <v>v:25-03-c</v>
      </c>
      <c r="C578" t="str">
        <f>IF(CoverSheet!$C$29=3,"Q1",IF(CoverSheet!$C$29=6,"Q2",IF(CoverSheet!$C$29=9,"Q3",IF(AND(CoverSheet!$C$29=12,A578="AR"),"Q4","Q4A"))))</f>
        <v>Q4A</v>
      </c>
      <c r="D578" t="str">
        <f>CoverSheet!$C$15</f>
        <v/>
      </c>
      <c r="E578" t="s">
        <v>8087</v>
      </c>
      <c r="F578" t="s">
        <v>9178</v>
      </c>
      <c r="G578" t="s">
        <v>9179</v>
      </c>
      <c r="H578">
        <f>H237*CoverSheet!$C$33</f>
        <v>0</v>
      </c>
    </row>
    <row r="579" spans="1:9" x14ac:dyDescent="0.35">
      <c r="A579" t="str">
        <f>IF(CoverSheet!$C$9="Annual Return","AR",IF(CoverSheet!$C$9="Interim Return","IR",IF(CoverSheet!$C$9="Audited Annual Return","AAR","")))</f>
        <v/>
      </c>
      <c r="B579" t="str">
        <f>CoverSheet!$G$7</f>
        <v>v:25-03-c</v>
      </c>
      <c r="C579" t="str">
        <f>IF(CoverSheet!$C$29=3,"Q1",IF(CoverSheet!$C$29=6,"Q2",IF(CoverSheet!$C$29=9,"Q3",IF(AND(CoverSheet!$C$29=12,A579="AR"),"Q4","Q4A"))))</f>
        <v>Q4A</v>
      </c>
      <c r="D579" t="str">
        <f>CoverSheet!$C$15</f>
        <v/>
      </c>
      <c r="E579" t="s">
        <v>8087</v>
      </c>
      <c r="F579" t="s">
        <v>9180</v>
      </c>
      <c r="G579" t="s">
        <v>9181</v>
      </c>
      <c r="H579">
        <f>H238*CoverSheet!$C$33</f>
        <v>0</v>
      </c>
    </row>
    <row r="580" spans="1:9" x14ac:dyDescent="0.35">
      <c r="A580" t="str">
        <f>IF(CoverSheet!$C$9="Annual Return","AR",IF(CoverSheet!$C$9="Interim Return","IR",IF(CoverSheet!$C$9="Audited Annual Return","AAR","")))</f>
        <v/>
      </c>
      <c r="B580" t="str">
        <f>CoverSheet!$G$7</f>
        <v>v:25-03-c</v>
      </c>
      <c r="C580" t="str">
        <f>IF(CoverSheet!$C$29=3,"Q1",IF(CoverSheet!$C$29=6,"Q2",IF(CoverSheet!$C$29=9,"Q3",IF(AND(CoverSheet!$C$29=12,A580="AR"),"Q4","Q4A"))))</f>
        <v>Q4A</v>
      </c>
      <c r="D580" t="str">
        <f>CoverSheet!$C$15</f>
        <v/>
      </c>
      <c r="E580" t="s">
        <v>8087</v>
      </c>
      <c r="F580" t="s">
        <v>9182</v>
      </c>
      <c r="G580" t="s">
        <v>9183</v>
      </c>
      <c r="H580">
        <f>H239*CoverSheet!$C$33</f>
        <v>0</v>
      </c>
    </row>
    <row r="581" spans="1:9" x14ac:dyDescent="0.35">
      <c r="A581" t="str">
        <f>IF(CoverSheet!$C$9="Annual Return","AR",IF(CoverSheet!$C$9="Interim Return","IR",IF(CoverSheet!$C$9="Audited Annual Return","AAR","")))</f>
        <v/>
      </c>
      <c r="B581" t="str">
        <f>CoverSheet!$G$7</f>
        <v>v:25-03-c</v>
      </c>
      <c r="C581" t="str">
        <f>IF(CoverSheet!$C$29=3,"Q1",IF(CoverSheet!$C$29=6,"Q2",IF(CoverSheet!$C$29=9,"Q3",IF(AND(CoverSheet!$C$29=12,A581="AR"),"Q4","Q4A"))))</f>
        <v>Q4A</v>
      </c>
      <c r="D581" t="str">
        <f>CoverSheet!$C$15</f>
        <v/>
      </c>
      <c r="E581" t="s">
        <v>8087</v>
      </c>
      <c r="F581" t="s">
        <v>9184</v>
      </c>
      <c r="G581" t="s">
        <v>9185</v>
      </c>
      <c r="H581">
        <f>H240*CoverSheet!$C$33</f>
        <v>0</v>
      </c>
    </row>
    <row r="582" spans="1:9" x14ac:dyDescent="0.35">
      <c r="A582" t="str">
        <f>IF(CoverSheet!$C$9="Annual Return","AR",IF(CoverSheet!$C$9="Interim Return","IR",IF(CoverSheet!$C$9="Audited Annual Return","AAR","")))</f>
        <v/>
      </c>
      <c r="B582" t="str">
        <f>CoverSheet!$G$7</f>
        <v>v:25-03-c</v>
      </c>
      <c r="C582" t="str">
        <f>IF(CoverSheet!$C$29=3,"Q1",IF(CoverSheet!$C$29=6,"Q2",IF(CoverSheet!$C$29=9,"Q3",IF(AND(CoverSheet!$C$29=12,A582="AR"),"Q4","Q4A"))))</f>
        <v>Q4A</v>
      </c>
      <c r="D582" t="str">
        <f>CoverSheet!$C$15</f>
        <v/>
      </c>
      <c r="E582" t="s">
        <v>8087</v>
      </c>
      <c r="F582" t="s">
        <v>9186</v>
      </c>
      <c r="G582" t="s">
        <v>9187</v>
      </c>
      <c r="H582">
        <f>H241*CoverSheet!$C$33</f>
        <v>0</v>
      </c>
    </row>
    <row r="583" spans="1:9" x14ac:dyDescent="0.35">
      <c r="A583" t="str">
        <f>IF(CoverSheet!$C$9="Annual Return","AR",IF(CoverSheet!$C$9="Interim Return","IR",IF(CoverSheet!$C$9="Audited Annual Return","AAR","")))</f>
        <v/>
      </c>
      <c r="B583" t="str">
        <f>CoverSheet!$G$7</f>
        <v>v:25-03-c</v>
      </c>
      <c r="C583" t="str">
        <f>IF(CoverSheet!$C$29=3,"Q1",IF(CoverSheet!$C$29=6,"Q2",IF(CoverSheet!$C$29=9,"Q3",IF(AND(CoverSheet!$C$29=12,A583="AR"),"Q4","Q4A"))))</f>
        <v>Q4A</v>
      </c>
      <c r="D583" t="str">
        <f>CoverSheet!$C$15</f>
        <v/>
      </c>
      <c r="E583" t="s">
        <v>8087</v>
      </c>
      <c r="F583" t="s">
        <v>9188</v>
      </c>
      <c r="G583" t="s">
        <v>9189</v>
      </c>
      <c r="H583">
        <f>H242*CoverSheet!$C$33</f>
        <v>0</v>
      </c>
    </row>
    <row r="584" spans="1:9" x14ac:dyDescent="0.35">
      <c r="A584" t="str">
        <f>IF(CoverSheet!$C$9="Annual Return","AR",IF(CoverSheet!$C$9="Interim Return","IR",IF(CoverSheet!$C$9="Audited Annual Return","AAR","")))</f>
        <v/>
      </c>
      <c r="B584" t="str">
        <f>CoverSheet!$G$7</f>
        <v>v:25-03-c</v>
      </c>
      <c r="C584" t="str">
        <f>IF(CoverSheet!$C$29=3,"Q1",IF(CoverSheet!$C$29=6,"Q2",IF(CoverSheet!$C$29=9,"Q3",IF(AND(CoverSheet!$C$29=12,A584="AR"),"Q4","Q4A"))))</f>
        <v>Q4A</v>
      </c>
      <c r="D584" t="str">
        <f>CoverSheet!$C$15</f>
        <v/>
      </c>
      <c r="E584" t="s">
        <v>8087</v>
      </c>
      <c r="F584" t="s">
        <v>9190</v>
      </c>
      <c r="G584" t="s">
        <v>9191</v>
      </c>
      <c r="H584">
        <f>H243*CoverSheet!$C$33</f>
        <v>0</v>
      </c>
    </row>
    <row r="585" spans="1:9" x14ac:dyDescent="0.35">
      <c r="A585" t="str">
        <f>IF(CoverSheet!$C$9="Annual Return","AR",IF(CoverSheet!$C$9="Interim Return","IR",IF(CoverSheet!$C$9="Audited Annual Return","AAR","")))</f>
        <v/>
      </c>
      <c r="B585" t="str">
        <f>CoverSheet!$G$7</f>
        <v>v:25-03-c</v>
      </c>
      <c r="C585" t="str">
        <f>IF(CoverSheet!$C$29=3,"Q1",IF(CoverSheet!$C$29=6,"Q2",IF(CoverSheet!$C$29=9,"Q3",IF(AND(CoverSheet!$C$29=12,A585="AR"),"Q4","Q4A"))))</f>
        <v>Q4A</v>
      </c>
      <c r="D585" t="str">
        <f>CoverSheet!$C$15</f>
        <v/>
      </c>
      <c r="E585" t="s">
        <v>8087</v>
      </c>
      <c r="F585" t="s">
        <v>9192</v>
      </c>
      <c r="G585" t="s">
        <v>9193</v>
      </c>
      <c r="H585">
        <f>H244*CoverSheet!$C$33</f>
        <v>0</v>
      </c>
    </row>
    <row r="586" spans="1:9" x14ac:dyDescent="0.35">
      <c r="A586" t="str">
        <f>IF(CoverSheet!$C$9="Annual Return","AR",IF(CoverSheet!$C$9="Interim Return","IR",IF(CoverSheet!$C$9="Audited Annual Return","AAR","")))</f>
        <v/>
      </c>
      <c r="B586" t="str">
        <f>CoverSheet!$G$7</f>
        <v>v:25-03-c</v>
      </c>
      <c r="C586" t="str">
        <f>IF(CoverSheet!$C$29=3,"Q1",IF(CoverSheet!$C$29=6,"Q2",IF(CoverSheet!$C$29=9,"Q3",IF(AND(CoverSheet!$C$29=12,A586="AR"),"Q4","Q4A"))))</f>
        <v>Q4A</v>
      </c>
      <c r="D586" t="str">
        <f>CoverSheet!$C$15</f>
        <v/>
      </c>
      <c r="E586" t="s">
        <v>8087</v>
      </c>
      <c r="F586" t="s">
        <v>9194</v>
      </c>
      <c r="G586" t="s">
        <v>9195</v>
      </c>
      <c r="H586">
        <f>H245*CoverSheet!$C$33</f>
        <v>0</v>
      </c>
    </row>
    <row r="587" spans="1:9" x14ac:dyDescent="0.35">
      <c r="A587" t="str">
        <f>IF(CoverSheet!$C$9="Annual Return","AR",IF(CoverSheet!$C$9="Interim Return","IR",IF(CoverSheet!$C$9="Audited Annual Return","AAR","")))</f>
        <v/>
      </c>
      <c r="B587" t="str">
        <f>CoverSheet!$G$7</f>
        <v>v:25-03-c</v>
      </c>
      <c r="C587" t="str">
        <f>IF(CoverSheet!$C$29=3,"Q1",IF(CoverSheet!$C$29=6,"Q2",IF(CoverSheet!$C$29=9,"Q3",IF(AND(CoverSheet!$C$29=12,A587="AR"),"Q4","Q4A"))))</f>
        <v>Q4A</v>
      </c>
      <c r="D587" t="str">
        <f>CoverSheet!$C$15</f>
        <v/>
      </c>
      <c r="E587" t="s">
        <v>8087</v>
      </c>
      <c r="F587" t="s">
        <v>9196</v>
      </c>
      <c r="G587" t="s">
        <v>9197</v>
      </c>
      <c r="H587">
        <f>H246*CoverSheet!$C$33</f>
        <v>0</v>
      </c>
    </row>
    <row r="588" spans="1:9" x14ac:dyDescent="0.35">
      <c r="A588" t="str">
        <f>IF(CoverSheet!$C$9="Annual Return","AR",IF(CoverSheet!$C$9="Interim Return","IR",IF(CoverSheet!$C$9="Audited Annual Return","AAR","")))</f>
        <v/>
      </c>
      <c r="B588" t="str">
        <f>CoverSheet!$G$7</f>
        <v>v:25-03-c</v>
      </c>
      <c r="C588" t="str">
        <f>IF(CoverSheet!$C$29=3,"Q1",IF(CoverSheet!$C$29=6,"Q2",IF(CoverSheet!$C$29=9,"Q3",IF(AND(CoverSheet!$C$29=12,A588="AR"),"Q4","Q4A"))))</f>
        <v>Q4A</v>
      </c>
      <c r="D588" t="str">
        <f>CoverSheet!$C$15</f>
        <v/>
      </c>
      <c r="E588" t="s">
        <v>8087</v>
      </c>
      <c r="F588" t="s">
        <v>9198</v>
      </c>
      <c r="G588" t="s">
        <v>9199</v>
      </c>
      <c r="H588">
        <f>H247*CoverSheet!$C$33</f>
        <v>0</v>
      </c>
    </row>
    <row r="589" spans="1:9" x14ac:dyDescent="0.35">
      <c r="A589" t="str">
        <f>IF(CoverSheet!$C$9="Annual Return","AR",IF(CoverSheet!$C$9="Interim Return","IR",IF(CoverSheet!$C$9="Audited Annual Return","AAR","")))</f>
        <v/>
      </c>
      <c r="B589" t="str">
        <f>CoverSheet!$G$7</f>
        <v>v:25-03-c</v>
      </c>
      <c r="C589" t="str">
        <f>IF(CoverSheet!$C$29=3,"Q1",IF(CoverSheet!$C$29=6,"Q2",IF(CoverSheet!$C$29=9,"Q3",IF(AND(CoverSheet!$C$29=12,A589="AR"),"Q4","Q4A"))))</f>
        <v>Q4A</v>
      </c>
      <c r="D589" t="str">
        <f>CoverSheet!$C$15</f>
        <v/>
      </c>
      <c r="E589" t="s">
        <v>8087</v>
      </c>
      <c r="F589" t="s">
        <v>9200</v>
      </c>
      <c r="G589" t="s">
        <v>9201</v>
      </c>
      <c r="H589">
        <f>H248*CoverSheet!$C$33</f>
        <v>0</v>
      </c>
    </row>
    <row r="590" spans="1:9" x14ac:dyDescent="0.35">
      <c r="A590" t="str">
        <f>IF(CoverSheet!$C$9="Annual Return","AR",IF(CoverSheet!$C$9="Interim Return","IR",IF(CoverSheet!$C$9="Audited Annual Return","AAR","")))</f>
        <v/>
      </c>
      <c r="B590" t="str">
        <f>CoverSheet!$G$7</f>
        <v>v:25-03-c</v>
      </c>
      <c r="C590" t="str">
        <f>IF(CoverSheet!$C$29=3,"Q1",IF(CoverSheet!$C$29=6,"Q2",IF(CoverSheet!$C$29=9,"Q3",IF(AND(CoverSheet!$C$29=12,A590="AR"),"Q4","Q4A"))))</f>
        <v>Q4A</v>
      </c>
      <c r="D590" t="str">
        <f>CoverSheet!$C$15</f>
        <v/>
      </c>
      <c r="E590" t="s">
        <v>8087</v>
      </c>
      <c r="F590" t="s">
        <v>9202</v>
      </c>
      <c r="G590" t="s">
        <v>9203</v>
      </c>
      <c r="H590">
        <f>H249*CoverSheet!$C$33</f>
        <v>0</v>
      </c>
    </row>
    <row r="591" spans="1:9" s="382" customFormat="1" x14ac:dyDescent="0.35">
      <c r="A591" t="str">
        <f>IF(CoverSheet!$C$9="Annual Return","AR",IF(CoverSheet!$C$9="Interim Return","IR",IF(CoverSheet!$C$9="Audited Annual Return","AAR","")))</f>
        <v/>
      </c>
      <c r="B591" t="str">
        <f>CoverSheet!$G$7</f>
        <v>v:25-03-c</v>
      </c>
      <c r="C591" t="str">
        <f>IF(CoverSheet!$C$29=3,"Q1",IF(CoverSheet!$C$29=6,"Q2",IF(CoverSheet!$C$29=9,"Q3",IF(AND(CoverSheet!$C$29=12,A591="AR"),"Q4","Q4A"))))</f>
        <v>Q4A</v>
      </c>
      <c r="D591" t="str">
        <f>CoverSheet!$C$15</f>
        <v/>
      </c>
      <c r="E591" t="s">
        <v>8087</v>
      </c>
      <c r="F591" t="s">
        <v>9204</v>
      </c>
      <c r="G591" t="s">
        <v>9205</v>
      </c>
      <c r="H591">
        <f>H250*CoverSheet!$C$33</f>
        <v>0</v>
      </c>
      <c r="I591"/>
    </row>
    <row r="592" spans="1:9" s="374" customFormat="1" x14ac:dyDescent="0.35">
      <c r="A592" t="str">
        <f>IF(CoverSheet!$C$9="Annual Return","AR",IF(CoverSheet!$C$9="Interim Return","IR",IF(CoverSheet!$C$9="Audited Annual Return","AAR","")))</f>
        <v/>
      </c>
      <c r="B592" t="str">
        <f>CoverSheet!$G$7</f>
        <v>v:25-03-c</v>
      </c>
      <c r="C592" t="str">
        <f>IF(CoverSheet!$C$29=3,"Q1",IF(CoverSheet!$C$29=6,"Q2",IF(CoverSheet!$C$29=9,"Q3",IF(AND(CoverSheet!$C$29=12,A592="AR"),"Q4","Q4A"))))</f>
        <v>Q4A</v>
      </c>
      <c r="D592" t="str">
        <f>CoverSheet!$C$15</f>
        <v/>
      </c>
      <c r="E592" t="s">
        <v>8087</v>
      </c>
      <c r="F592" t="s">
        <v>9206</v>
      </c>
      <c r="G592" t="s">
        <v>9207</v>
      </c>
      <c r="H592">
        <f>H251*CoverSheet!$C$33</f>
        <v>0</v>
      </c>
      <c r="I592"/>
    </row>
    <row r="593" spans="1:9" s="374" customFormat="1" x14ac:dyDescent="0.35">
      <c r="A593" t="str">
        <f>IF(CoverSheet!$C$9="Annual Return","AR",IF(CoverSheet!$C$9="Interim Return","IR",IF(CoverSheet!$C$9="Audited Annual Return","AAR","")))</f>
        <v/>
      </c>
      <c r="B593" t="str">
        <f>CoverSheet!$G$7</f>
        <v>v:25-03-c</v>
      </c>
      <c r="C593" t="str">
        <f>IF(CoverSheet!$C$29=3,"Q1",IF(CoverSheet!$C$29=6,"Q2",IF(CoverSheet!$C$29=9,"Q3",IF(AND(CoverSheet!$C$29=12,A593="AR"),"Q4","Q4A"))))</f>
        <v>Q4A</v>
      </c>
      <c r="D593" t="str">
        <f>CoverSheet!$C$15</f>
        <v/>
      </c>
      <c r="E593" t="s">
        <v>8087</v>
      </c>
      <c r="F593" t="s">
        <v>9208</v>
      </c>
      <c r="G593" t="s">
        <v>9209</v>
      </c>
      <c r="H593">
        <f>H252*CoverSheet!$C$33</f>
        <v>0</v>
      </c>
      <c r="I593"/>
    </row>
    <row r="594" spans="1:9" s="374" customFormat="1" x14ac:dyDescent="0.35">
      <c r="A594" t="str">
        <f>IF(CoverSheet!$C$9="Annual Return","AR",IF(CoverSheet!$C$9="Interim Return","IR",IF(CoverSheet!$C$9="Audited Annual Return","AAR","")))</f>
        <v/>
      </c>
      <c r="B594" t="str">
        <f>CoverSheet!$G$7</f>
        <v>v:25-03-c</v>
      </c>
      <c r="C594" t="str">
        <f>IF(CoverSheet!$C$29=3,"Q1",IF(CoverSheet!$C$29=6,"Q2",IF(CoverSheet!$C$29=9,"Q3",IF(AND(CoverSheet!$C$29=12,A594="AR"),"Q4","Q4A"))))</f>
        <v>Q4A</v>
      </c>
      <c r="D594" t="str">
        <f>CoverSheet!$C$15</f>
        <v/>
      </c>
      <c r="E594" t="s">
        <v>8087</v>
      </c>
      <c r="F594" t="s">
        <v>9210</v>
      </c>
      <c r="G594" t="s">
        <v>9211</v>
      </c>
      <c r="H594">
        <f>H253*CoverSheet!$C$33</f>
        <v>0</v>
      </c>
      <c r="I594"/>
    </row>
    <row r="595" spans="1:9" s="374" customFormat="1" x14ac:dyDescent="0.35">
      <c r="A595" t="str">
        <f>IF(CoverSheet!$C$9="Annual Return","AR",IF(CoverSheet!$C$9="Interim Return","IR",IF(CoverSheet!$C$9="Audited Annual Return","AAR","")))</f>
        <v/>
      </c>
      <c r="B595" t="str">
        <f>CoverSheet!$G$7</f>
        <v>v:25-03-c</v>
      </c>
      <c r="C595" t="str">
        <f>IF(CoverSheet!$C$29=3,"Q1",IF(CoverSheet!$C$29=6,"Q2",IF(CoverSheet!$C$29=9,"Q3",IF(AND(CoverSheet!$C$29=12,A595="AR"),"Q4","Q4A"))))</f>
        <v>Q4A</v>
      </c>
      <c r="D595" t="str">
        <f>CoverSheet!$C$15</f>
        <v/>
      </c>
      <c r="E595" t="s">
        <v>8087</v>
      </c>
      <c r="F595" t="s">
        <v>9212</v>
      </c>
      <c r="G595" t="s">
        <v>9213</v>
      </c>
      <c r="H595">
        <f>H254*CoverSheet!$C$33</f>
        <v>0</v>
      </c>
      <c r="I595"/>
    </row>
    <row r="596" spans="1:9" s="374" customFormat="1" x14ac:dyDescent="0.35">
      <c r="A596" t="str">
        <f>IF(CoverSheet!$C$9="Annual Return","AR",IF(CoverSheet!$C$9="Interim Return","IR",IF(CoverSheet!$C$9="Audited Annual Return","AAR","")))</f>
        <v/>
      </c>
      <c r="B596" t="str">
        <f>CoverSheet!$G$7</f>
        <v>v:25-03-c</v>
      </c>
      <c r="C596" t="str">
        <f>IF(CoverSheet!$C$29=3,"Q1",IF(CoverSheet!$C$29=6,"Q2",IF(CoverSheet!$C$29=9,"Q3",IF(AND(CoverSheet!$C$29=12,A596="AR"),"Q4","Q4A"))))</f>
        <v>Q4A</v>
      </c>
      <c r="D596" t="str">
        <f>CoverSheet!$C$15</f>
        <v/>
      </c>
      <c r="E596" t="s">
        <v>8087</v>
      </c>
      <c r="F596" t="s">
        <v>9214</v>
      </c>
      <c r="G596" t="s">
        <v>9215</v>
      </c>
      <c r="H596">
        <f>H255*CoverSheet!$C$33</f>
        <v>0</v>
      </c>
      <c r="I596"/>
    </row>
    <row r="597" spans="1:9" s="374" customFormat="1" x14ac:dyDescent="0.35">
      <c r="A597" t="str">
        <f>IF(CoverSheet!$C$9="Annual Return","AR",IF(CoverSheet!$C$9="Interim Return","IR",IF(CoverSheet!$C$9="Audited Annual Return","AAR","")))</f>
        <v/>
      </c>
      <c r="B597" t="str">
        <f>CoverSheet!$G$7</f>
        <v>v:25-03-c</v>
      </c>
      <c r="C597" t="str">
        <f>IF(CoverSheet!$C$29=3,"Q1",IF(CoverSheet!$C$29=6,"Q2",IF(CoverSheet!$C$29=9,"Q3",IF(AND(CoverSheet!$C$29=12,A597="AR"),"Q4","Q4A"))))</f>
        <v>Q4A</v>
      </c>
      <c r="D597" t="str">
        <f>CoverSheet!$C$15</f>
        <v/>
      </c>
      <c r="E597" t="s">
        <v>8087</v>
      </c>
      <c r="F597" t="s">
        <v>9216</v>
      </c>
      <c r="G597" t="s">
        <v>9217</v>
      </c>
      <c r="H597">
        <f>H256*CoverSheet!$C$33</f>
        <v>0</v>
      </c>
      <c r="I597"/>
    </row>
    <row r="598" spans="1:9" s="374" customFormat="1" x14ac:dyDescent="0.35">
      <c r="A598" t="str">
        <f>IF(CoverSheet!$C$9="Annual Return","AR",IF(CoverSheet!$C$9="Interim Return","IR",IF(CoverSheet!$C$9="Audited Annual Return","AAR","")))</f>
        <v/>
      </c>
      <c r="B598" t="str">
        <f>CoverSheet!$G$7</f>
        <v>v:25-03-c</v>
      </c>
      <c r="C598" t="str">
        <f>IF(CoverSheet!$C$29=3,"Q1",IF(CoverSheet!$C$29=6,"Q2",IF(CoverSheet!$C$29=9,"Q3",IF(AND(CoverSheet!$C$29=12,A598="AR"),"Q4","Q4A"))))</f>
        <v>Q4A</v>
      </c>
      <c r="D598" t="str">
        <f>CoverSheet!$C$15</f>
        <v/>
      </c>
      <c r="E598" t="s">
        <v>8087</v>
      </c>
      <c r="F598" t="s">
        <v>9218</v>
      </c>
      <c r="G598" t="s">
        <v>9219</v>
      </c>
      <c r="H598">
        <f>H257*CoverSheet!$C$33</f>
        <v>0</v>
      </c>
      <c r="I598"/>
    </row>
    <row r="599" spans="1:9" s="374" customFormat="1" x14ac:dyDescent="0.35">
      <c r="A599" t="str">
        <f>IF(CoverSheet!$C$9="Annual Return","AR",IF(CoverSheet!$C$9="Interim Return","IR",IF(CoverSheet!$C$9="Audited Annual Return","AAR","")))</f>
        <v/>
      </c>
      <c r="B599" t="str">
        <f>CoverSheet!$G$7</f>
        <v>v:25-03-c</v>
      </c>
      <c r="C599" t="str">
        <f>IF(CoverSheet!$C$29=3,"Q1",IF(CoverSheet!$C$29=6,"Q2",IF(CoverSheet!$C$29=9,"Q3",IF(AND(CoverSheet!$C$29=12,A599="AR"),"Q4","Q4A"))))</f>
        <v>Q4A</v>
      </c>
      <c r="D599" t="str">
        <f>CoverSheet!$C$15</f>
        <v/>
      </c>
      <c r="E599" t="s">
        <v>8087</v>
      </c>
      <c r="F599" t="s">
        <v>9220</v>
      </c>
      <c r="G599" t="s">
        <v>9221</v>
      </c>
      <c r="H599">
        <f>H258*CoverSheet!$C$33</f>
        <v>0</v>
      </c>
      <c r="I599"/>
    </row>
    <row r="600" spans="1:9" s="374" customFormat="1" x14ac:dyDescent="0.35">
      <c r="A600" t="str">
        <f>IF(CoverSheet!$C$9="Annual Return","AR",IF(CoverSheet!$C$9="Interim Return","IR",IF(CoverSheet!$C$9="Audited Annual Return","AAR","")))</f>
        <v/>
      </c>
      <c r="B600" t="str">
        <f>CoverSheet!$G$7</f>
        <v>v:25-03-c</v>
      </c>
      <c r="C600" t="str">
        <f>IF(CoverSheet!$C$29=3,"Q1",IF(CoverSheet!$C$29=6,"Q2",IF(CoverSheet!$C$29=9,"Q3",IF(AND(CoverSheet!$C$29=12,A600="AR"),"Q4","Q4A"))))</f>
        <v>Q4A</v>
      </c>
      <c r="D600" t="str">
        <f>CoverSheet!$C$15</f>
        <v/>
      </c>
      <c r="E600" t="s">
        <v>8087</v>
      </c>
      <c r="F600" t="s">
        <v>9222</v>
      </c>
      <c r="G600" t="s">
        <v>9223</v>
      </c>
      <c r="H600">
        <f>H259*CoverSheet!$C$33</f>
        <v>0</v>
      </c>
      <c r="I600"/>
    </row>
    <row r="601" spans="1:9" s="374" customFormat="1" x14ac:dyDescent="0.35">
      <c r="A601" t="str">
        <f>IF(CoverSheet!$C$9="Annual Return","AR",IF(CoverSheet!$C$9="Interim Return","IR",IF(CoverSheet!$C$9="Audited Annual Return","AAR","")))</f>
        <v/>
      </c>
      <c r="B601" t="str">
        <f>CoverSheet!$G$7</f>
        <v>v:25-03-c</v>
      </c>
      <c r="C601" t="str">
        <f>IF(CoverSheet!$C$29=3,"Q1",IF(CoverSheet!$C$29=6,"Q2",IF(CoverSheet!$C$29=9,"Q3",IF(AND(CoverSheet!$C$29=12,A601="AR"),"Q4","Q4A"))))</f>
        <v>Q4A</v>
      </c>
      <c r="D601" t="str">
        <f>CoverSheet!$C$15</f>
        <v/>
      </c>
      <c r="E601" t="s">
        <v>8087</v>
      </c>
      <c r="F601" t="s">
        <v>9224</v>
      </c>
      <c r="G601" t="s">
        <v>9225</v>
      </c>
      <c r="H601">
        <f>H260*CoverSheet!$C$33</f>
        <v>0</v>
      </c>
      <c r="I601"/>
    </row>
    <row r="602" spans="1:9" s="374" customFormat="1" x14ac:dyDescent="0.35">
      <c r="A602" t="str">
        <f>IF(CoverSheet!$C$9="Annual Return","AR",IF(CoverSheet!$C$9="Interim Return","IR",IF(CoverSheet!$C$9="Audited Annual Return","AAR","")))</f>
        <v/>
      </c>
      <c r="B602" t="str">
        <f>CoverSheet!$G$7</f>
        <v>v:25-03-c</v>
      </c>
      <c r="C602" t="str">
        <f>IF(CoverSheet!$C$29=3,"Q1",IF(CoverSheet!$C$29=6,"Q2",IF(CoverSheet!$C$29=9,"Q3",IF(AND(CoverSheet!$C$29=12,A602="AR"),"Q4","Q4A"))))</f>
        <v>Q4A</v>
      </c>
      <c r="D602" t="str">
        <f>CoverSheet!$C$15</f>
        <v/>
      </c>
      <c r="E602" t="s">
        <v>8087</v>
      </c>
      <c r="F602" t="s">
        <v>9226</v>
      </c>
      <c r="G602" t="s">
        <v>9227</v>
      </c>
      <c r="H602">
        <f>H261*CoverSheet!$C$33</f>
        <v>0</v>
      </c>
      <c r="I602"/>
    </row>
    <row r="603" spans="1:9" s="374" customFormat="1" x14ac:dyDescent="0.35">
      <c r="A603" t="str">
        <f>IF(CoverSheet!$C$9="Annual Return","AR",IF(CoverSheet!$C$9="Interim Return","IR",IF(CoverSheet!$C$9="Audited Annual Return","AAR","")))</f>
        <v/>
      </c>
      <c r="B603" t="str">
        <f>CoverSheet!$G$7</f>
        <v>v:25-03-c</v>
      </c>
      <c r="C603" t="str">
        <f>IF(CoverSheet!$C$29=3,"Q1",IF(CoverSheet!$C$29=6,"Q2",IF(CoverSheet!$C$29=9,"Q3",IF(AND(CoverSheet!$C$29=12,A603="AR"),"Q4","Q4A"))))</f>
        <v>Q4A</v>
      </c>
      <c r="D603" t="str">
        <f>CoverSheet!$C$15</f>
        <v/>
      </c>
      <c r="E603" t="s">
        <v>8087</v>
      </c>
      <c r="F603" t="s">
        <v>9228</v>
      </c>
      <c r="G603" t="s">
        <v>9229</v>
      </c>
      <c r="H603">
        <f>H262*CoverSheet!$C$33</f>
        <v>0</v>
      </c>
      <c r="I603"/>
    </row>
    <row r="604" spans="1:9" s="374" customFormat="1" x14ac:dyDescent="0.35">
      <c r="A604" t="str">
        <f>IF(CoverSheet!$C$9="Annual Return","AR",IF(CoverSheet!$C$9="Interim Return","IR",IF(CoverSheet!$C$9="Audited Annual Return","AAR","")))</f>
        <v/>
      </c>
      <c r="B604" t="str">
        <f>CoverSheet!$G$7</f>
        <v>v:25-03-c</v>
      </c>
      <c r="C604" t="str">
        <f>IF(CoverSheet!$C$29=3,"Q1",IF(CoverSheet!$C$29=6,"Q2",IF(CoverSheet!$C$29=9,"Q3",IF(AND(CoverSheet!$C$29=12,A604="AR"),"Q4","Q4A"))))</f>
        <v>Q4A</v>
      </c>
      <c r="D604" t="str">
        <f>CoverSheet!$C$15</f>
        <v/>
      </c>
      <c r="E604" t="s">
        <v>8087</v>
      </c>
      <c r="F604" t="s">
        <v>9230</v>
      </c>
      <c r="G604" t="s">
        <v>9231</v>
      </c>
      <c r="H604">
        <f>H263*CoverSheet!$C$33</f>
        <v>0</v>
      </c>
      <c r="I604"/>
    </row>
    <row r="605" spans="1:9" s="374" customFormat="1" x14ac:dyDescent="0.35">
      <c r="A605" t="str">
        <f>IF(CoverSheet!$C$9="Annual Return","AR",IF(CoverSheet!$C$9="Interim Return","IR",IF(CoverSheet!$C$9="Audited Annual Return","AAR","")))</f>
        <v/>
      </c>
      <c r="B605" t="str">
        <f>CoverSheet!$G$7</f>
        <v>v:25-03-c</v>
      </c>
      <c r="C605" t="str">
        <f>IF(CoverSheet!$C$29=3,"Q1",IF(CoverSheet!$C$29=6,"Q2",IF(CoverSheet!$C$29=9,"Q3",IF(AND(CoverSheet!$C$29=12,A605="AR"),"Q4","Q4A"))))</f>
        <v>Q4A</v>
      </c>
      <c r="D605" t="str">
        <f>CoverSheet!$C$15</f>
        <v/>
      </c>
      <c r="E605" t="s">
        <v>8087</v>
      </c>
      <c r="F605" t="s">
        <v>9232</v>
      </c>
      <c r="G605" t="s">
        <v>9233</v>
      </c>
      <c r="H605">
        <f>H264*CoverSheet!$C$33</f>
        <v>0</v>
      </c>
      <c r="I605"/>
    </row>
    <row r="606" spans="1:9" s="374" customFormat="1" x14ac:dyDescent="0.35">
      <c r="A606" t="str">
        <f>IF(CoverSheet!$C$9="Annual Return","AR",IF(CoverSheet!$C$9="Interim Return","IR",IF(CoverSheet!$C$9="Audited Annual Return","AAR","")))</f>
        <v/>
      </c>
      <c r="B606" t="str">
        <f>CoverSheet!$G$7</f>
        <v>v:25-03-c</v>
      </c>
      <c r="C606" t="str">
        <f>IF(CoverSheet!$C$29=3,"Q1",IF(CoverSheet!$C$29=6,"Q2",IF(CoverSheet!$C$29=9,"Q3",IF(AND(CoverSheet!$C$29=12,A606="AR"),"Q4","Q4A"))))</f>
        <v>Q4A</v>
      </c>
      <c r="D606" t="str">
        <f>CoverSheet!$C$15</f>
        <v/>
      </c>
      <c r="E606" t="s">
        <v>8087</v>
      </c>
      <c r="F606" t="s">
        <v>9234</v>
      </c>
      <c r="G606" t="s">
        <v>9235</v>
      </c>
      <c r="H606">
        <f>H265*CoverSheet!$C$33</f>
        <v>0</v>
      </c>
      <c r="I606"/>
    </row>
    <row r="607" spans="1:9" s="374" customFormat="1" x14ac:dyDescent="0.35">
      <c r="A607" t="str">
        <f>IF(CoverSheet!$C$9="Annual Return","AR",IF(CoverSheet!$C$9="Interim Return","IR",IF(CoverSheet!$C$9="Audited Annual Return","AAR","")))</f>
        <v/>
      </c>
      <c r="B607" t="str">
        <f>CoverSheet!$G$7</f>
        <v>v:25-03-c</v>
      </c>
      <c r="C607" t="str">
        <f>IF(CoverSheet!$C$29=3,"Q1",IF(CoverSheet!$C$29=6,"Q2",IF(CoverSheet!$C$29=9,"Q3",IF(AND(CoverSheet!$C$29=12,A607="AR"),"Q4","Q4A"))))</f>
        <v>Q4A</v>
      </c>
      <c r="D607" t="str">
        <f>CoverSheet!$C$15</f>
        <v/>
      </c>
      <c r="E607" t="s">
        <v>8087</v>
      </c>
      <c r="F607" t="s">
        <v>9236</v>
      </c>
      <c r="G607" t="s">
        <v>9237</v>
      </c>
      <c r="H607">
        <f>H266*CoverSheet!$C$33</f>
        <v>0</v>
      </c>
      <c r="I607"/>
    </row>
    <row r="608" spans="1:9" s="374" customFormat="1" x14ac:dyDescent="0.35">
      <c r="A608" t="str">
        <f>IF(CoverSheet!$C$9="Annual Return","AR",IF(CoverSheet!$C$9="Interim Return","IR",IF(CoverSheet!$C$9="Audited Annual Return","AAR","")))</f>
        <v/>
      </c>
      <c r="B608" t="str">
        <f>CoverSheet!$G$7</f>
        <v>v:25-03-c</v>
      </c>
      <c r="C608" t="str">
        <f>IF(CoverSheet!$C$29=3,"Q1",IF(CoverSheet!$C$29=6,"Q2",IF(CoverSheet!$C$29=9,"Q3",IF(AND(CoverSheet!$C$29=12,A608="AR"),"Q4","Q4A"))))</f>
        <v>Q4A</v>
      </c>
      <c r="D608" t="str">
        <f>CoverSheet!$C$15</f>
        <v/>
      </c>
      <c r="E608" t="s">
        <v>8087</v>
      </c>
      <c r="F608" t="s">
        <v>9238</v>
      </c>
      <c r="G608" t="s">
        <v>9239</v>
      </c>
      <c r="H608">
        <f>H267*CoverSheet!$C$33</f>
        <v>0</v>
      </c>
      <c r="I608"/>
    </row>
    <row r="609" spans="1:9" s="374" customFormat="1" x14ac:dyDescent="0.35">
      <c r="A609" t="str">
        <f>IF(CoverSheet!$C$9="Annual Return","AR",IF(CoverSheet!$C$9="Interim Return","IR",IF(CoverSheet!$C$9="Audited Annual Return","AAR","")))</f>
        <v/>
      </c>
      <c r="B609" t="str">
        <f>CoverSheet!$G$7</f>
        <v>v:25-03-c</v>
      </c>
      <c r="C609" t="str">
        <f>IF(CoverSheet!$C$29=3,"Q1",IF(CoverSheet!$C$29=6,"Q2",IF(CoverSheet!$C$29=9,"Q3",IF(AND(CoverSheet!$C$29=12,A609="AR"),"Q4","Q4A"))))</f>
        <v>Q4A</v>
      </c>
      <c r="D609" t="str">
        <f>CoverSheet!$C$15</f>
        <v/>
      </c>
      <c r="E609" t="s">
        <v>8087</v>
      </c>
      <c r="F609" t="s">
        <v>9240</v>
      </c>
      <c r="G609" t="s">
        <v>9241</v>
      </c>
      <c r="H609">
        <f>H268*CoverSheet!$C$33</f>
        <v>0</v>
      </c>
      <c r="I609"/>
    </row>
    <row r="610" spans="1:9" s="374" customFormat="1" x14ac:dyDescent="0.35">
      <c r="A610" t="str">
        <f>IF(CoverSheet!$C$9="Annual Return","AR",IF(CoverSheet!$C$9="Interim Return","IR",IF(CoverSheet!$C$9="Audited Annual Return","AAR","")))</f>
        <v/>
      </c>
      <c r="B610" t="str">
        <f>CoverSheet!$G$7</f>
        <v>v:25-03-c</v>
      </c>
      <c r="C610" t="str">
        <f>IF(CoverSheet!$C$29=3,"Q1",IF(CoverSheet!$C$29=6,"Q2",IF(CoverSheet!$C$29=9,"Q3",IF(AND(CoverSheet!$C$29=12,A610="AR"),"Q4","Q4A"))))</f>
        <v>Q4A</v>
      </c>
      <c r="D610" t="str">
        <f>CoverSheet!$C$15</f>
        <v/>
      </c>
      <c r="E610" t="s">
        <v>8087</v>
      </c>
      <c r="F610" t="s">
        <v>9242</v>
      </c>
      <c r="G610" t="s">
        <v>9243</v>
      </c>
      <c r="H610">
        <f>H269*CoverSheet!$C$33</f>
        <v>0</v>
      </c>
      <c r="I610"/>
    </row>
    <row r="611" spans="1:9" s="374" customFormat="1" x14ac:dyDescent="0.35">
      <c r="A611" t="str">
        <f>IF(CoverSheet!$C$9="Annual Return","AR",IF(CoverSheet!$C$9="Interim Return","IR",IF(CoverSheet!$C$9="Audited Annual Return","AAR","")))</f>
        <v/>
      </c>
      <c r="B611" t="str">
        <f>CoverSheet!$G$7</f>
        <v>v:25-03-c</v>
      </c>
      <c r="C611" t="str">
        <f>IF(CoverSheet!$C$29=3,"Q1",IF(CoverSheet!$C$29=6,"Q2",IF(CoverSheet!$C$29=9,"Q3",IF(AND(CoverSheet!$C$29=12,A611="AR"),"Q4","Q4A"))))</f>
        <v>Q4A</v>
      </c>
      <c r="D611" t="str">
        <f>CoverSheet!$C$15</f>
        <v/>
      </c>
      <c r="E611" t="s">
        <v>8087</v>
      </c>
      <c r="F611" t="s">
        <v>9244</v>
      </c>
      <c r="G611" t="s">
        <v>9245</v>
      </c>
      <c r="H611">
        <f>H270*CoverSheet!$C$33</f>
        <v>0</v>
      </c>
      <c r="I611"/>
    </row>
    <row r="612" spans="1:9" s="374" customFormat="1" x14ac:dyDescent="0.35">
      <c r="A612" t="str">
        <f>IF(CoverSheet!$C$9="Annual Return","AR",IF(CoverSheet!$C$9="Interim Return","IR",IF(CoverSheet!$C$9="Audited Annual Return","AAR","")))</f>
        <v/>
      </c>
      <c r="B612" t="str">
        <f>CoverSheet!$G$7</f>
        <v>v:25-03-c</v>
      </c>
      <c r="C612" t="str">
        <f>IF(CoverSheet!$C$29=3,"Q1",IF(CoverSheet!$C$29=6,"Q2",IF(CoverSheet!$C$29=9,"Q3",IF(AND(CoverSheet!$C$29=12,A612="AR"),"Q4","Q4A"))))</f>
        <v>Q4A</v>
      </c>
      <c r="D612" t="str">
        <f>CoverSheet!$C$15</f>
        <v/>
      </c>
      <c r="E612" t="s">
        <v>8087</v>
      </c>
      <c r="F612" t="s">
        <v>9246</v>
      </c>
      <c r="G612" t="s">
        <v>9247</v>
      </c>
      <c r="H612">
        <f>H271*CoverSheet!$C$33</f>
        <v>0</v>
      </c>
      <c r="I612"/>
    </row>
    <row r="613" spans="1:9" s="374" customFormat="1" x14ac:dyDescent="0.35">
      <c r="A613" t="str">
        <f>IF(CoverSheet!$C$9="Annual Return","AR",IF(CoverSheet!$C$9="Interim Return","IR",IF(CoverSheet!$C$9="Audited Annual Return","AAR","")))</f>
        <v/>
      </c>
      <c r="B613" t="str">
        <f>CoverSheet!$G$7</f>
        <v>v:25-03-c</v>
      </c>
      <c r="C613" t="str">
        <f>IF(CoverSheet!$C$29=3,"Q1",IF(CoverSheet!$C$29=6,"Q2",IF(CoverSheet!$C$29=9,"Q3",IF(AND(CoverSheet!$C$29=12,A613="AR"),"Q4","Q4A"))))</f>
        <v>Q4A</v>
      </c>
      <c r="D613" t="str">
        <f>CoverSheet!$C$15</f>
        <v/>
      </c>
      <c r="E613" t="s">
        <v>8087</v>
      </c>
      <c r="F613" t="s">
        <v>9248</v>
      </c>
      <c r="G613" t="s">
        <v>9249</v>
      </c>
      <c r="H613">
        <f>H272*CoverSheet!$C$33</f>
        <v>0</v>
      </c>
      <c r="I613"/>
    </row>
    <row r="614" spans="1:9" s="374" customFormat="1" x14ac:dyDescent="0.35">
      <c r="A614" t="str">
        <f>IF(CoverSheet!$C$9="Annual Return","AR",IF(CoverSheet!$C$9="Interim Return","IR",IF(CoverSheet!$C$9="Audited Annual Return","AAR","")))</f>
        <v/>
      </c>
      <c r="B614" t="str">
        <f>CoverSheet!$G$7</f>
        <v>v:25-03-c</v>
      </c>
      <c r="C614" t="str">
        <f>IF(CoverSheet!$C$29=3,"Q1",IF(CoverSheet!$C$29=6,"Q2",IF(CoverSheet!$C$29=9,"Q3",IF(AND(CoverSheet!$C$29=12,A614="AR"),"Q4","Q4A"))))</f>
        <v>Q4A</v>
      </c>
      <c r="D614" t="str">
        <f>CoverSheet!$C$15</f>
        <v/>
      </c>
      <c r="E614" t="s">
        <v>8087</v>
      </c>
      <c r="F614" t="s">
        <v>9250</v>
      </c>
      <c r="G614" t="s">
        <v>9251</v>
      </c>
      <c r="H614">
        <f>H273*CoverSheet!$C$33</f>
        <v>0</v>
      </c>
      <c r="I614"/>
    </row>
    <row r="615" spans="1:9" s="374" customFormat="1" x14ac:dyDescent="0.35">
      <c r="A615" t="str">
        <f>IF(CoverSheet!$C$9="Annual Return","AR",IF(CoverSheet!$C$9="Interim Return","IR",IF(CoverSheet!$C$9="Audited Annual Return","AAR","")))</f>
        <v/>
      </c>
      <c r="B615" t="str">
        <f>CoverSheet!$G$7</f>
        <v>v:25-03-c</v>
      </c>
      <c r="C615" t="str">
        <f>IF(CoverSheet!$C$29=3,"Q1",IF(CoverSheet!$C$29=6,"Q2",IF(CoverSheet!$C$29=9,"Q3",IF(AND(CoverSheet!$C$29=12,A615="AR"),"Q4","Q4A"))))</f>
        <v>Q4A</v>
      </c>
      <c r="D615" t="str">
        <f>CoverSheet!$C$15</f>
        <v/>
      </c>
      <c r="E615" t="s">
        <v>8087</v>
      </c>
      <c r="F615" t="s">
        <v>9252</v>
      </c>
      <c r="G615" t="s">
        <v>9253</v>
      </c>
      <c r="H615">
        <f>H274*CoverSheet!$C$33</f>
        <v>0</v>
      </c>
      <c r="I615"/>
    </row>
    <row r="616" spans="1:9" s="374" customFormat="1" x14ac:dyDescent="0.35">
      <c r="A616" t="str">
        <f>IF(CoverSheet!$C$9="Annual Return","AR",IF(CoverSheet!$C$9="Interim Return","IR",IF(CoverSheet!$C$9="Audited Annual Return","AAR","")))</f>
        <v/>
      </c>
      <c r="B616" t="str">
        <f>CoverSheet!$G$7</f>
        <v>v:25-03-c</v>
      </c>
      <c r="C616" t="str">
        <f>IF(CoverSheet!$C$29=3,"Q1",IF(CoverSheet!$C$29=6,"Q2",IF(CoverSheet!$C$29=9,"Q3",IF(AND(CoverSheet!$C$29=12,A616="AR"),"Q4","Q4A"))))</f>
        <v>Q4A</v>
      </c>
      <c r="D616" t="str">
        <f>CoverSheet!$C$15</f>
        <v/>
      </c>
      <c r="E616" t="s">
        <v>8087</v>
      </c>
      <c r="F616" t="s">
        <v>9254</v>
      </c>
      <c r="G616" t="s">
        <v>9255</v>
      </c>
      <c r="H616">
        <f>H275*CoverSheet!$C$33</f>
        <v>0</v>
      </c>
      <c r="I616"/>
    </row>
    <row r="617" spans="1:9" s="374" customFormat="1" x14ac:dyDescent="0.35">
      <c r="A617" t="str">
        <f>IF(CoverSheet!$C$9="Annual Return","AR",IF(CoverSheet!$C$9="Interim Return","IR",IF(CoverSheet!$C$9="Audited Annual Return","AAR","")))</f>
        <v/>
      </c>
      <c r="B617" t="str">
        <f>CoverSheet!$G$7</f>
        <v>v:25-03-c</v>
      </c>
      <c r="C617" t="str">
        <f>IF(CoverSheet!$C$29=3,"Q1",IF(CoverSheet!$C$29=6,"Q2",IF(CoverSheet!$C$29=9,"Q3",IF(AND(CoverSheet!$C$29=12,A617="AR"),"Q4","Q4A"))))</f>
        <v>Q4A</v>
      </c>
      <c r="D617" t="str">
        <f>CoverSheet!$C$15</f>
        <v/>
      </c>
      <c r="E617" t="s">
        <v>8087</v>
      </c>
      <c r="F617" t="s">
        <v>9256</v>
      </c>
      <c r="G617" t="s">
        <v>9257</v>
      </c>
      <c r="H617">
        <f>H276*CoverSheet!$C$33</f>
        <v>0</v>
      </c>
      <c r="I617"/>
    </row>
    <row r="618" spans="1:9" s="374" customFormat="1" x14ac:dyDescent="0.35">
      <c r="A618" t="str">
        <f>IF(CoverSheet!$C$9="Annual Return","AR",IF(CoverSheet!$C$9="Interim Return","IR",IF(CoverSheet!$C$9="Audited Annual Return","AAR","")))</f>
        <v/>
      </c>
      <c r="B618" t="str">
        <f>CoverSheet!$G$7</f>
        <v>v:25-03-c</v>
      </c>
      <c r="C618" t="str">
        <f>IF(CoverSheet!$C$29=3,"Q1",IF(CoverSheet!$C$29=6,"Q2",IF(CoverSheet!$C$29=9,"Q3",IF(AND(CoverSheet!$C$29=12,A618="AR"),"Q4","Q4A"))))</f>
        <v>Q4A</v>
      </c>
      <c r="D618" t="str">
        <f>CoverSheet!$C$15</f>
        <v/>
      </c>
      <c r="E618" t="s">
        <v>8087</v>
      </c>
      <c r="F618" t="s">
        <v>9258</v>
      </c>
      <c r="G618" t="s">
        <v>9259</v>
      </c>
      <c r="H618">
        <f>H277*CoverSheet!$C$33</f>
        <v>0</v>
      </c>
      <c r="I618"/>
    </row>
    <row r="619" spans="1:9" s="374" customFormat="1" x14ac:dyDescent="0.35">
      <c r="A619" t="str">
        <f>IF(CoverSheet!$C$9="Annual Return","AR",IF(CoverSheet!$C$9="Interim Return","IR",IF(CoverSheet!$C$9="Audited Annual Return","AAR","")))</f>
        <v/>
      </c>
      <c r="B619" t="str">
        <f>CoverSheet!$G$7</f>
        <v>v:25-03-c</v>
      </c>
      <c r="C619" t="str">
        <f>IF(CoverSheet!$C$29=3,"Q1",IF(CoverSheet!$C$29=6,"Q2",IF(CoverSheet!$C$29=9,"Q3",IF(AND(CoverSheet!$C$29=12,A619="AR"),"Q4","Q4A"))))</f>
        <v>Q4A</v>
      </c>
      <c r="D619" t="str">
        <f>CoverSheet!$C$15</f>
        <v/>
      </c>
      <c r="E619" t="s">
        <v>8087</v>
      </c>
      <c r="F619" t="s">
        <v>9260</v>
      </c>
      <c r="G619" t="s">
        <v>9261</v>
      </c>
      <c r="H619">
        <f>H278*CoverSheet!$C$33</f>
        <v>0</v>
      </c>
      <c r="I619"/>
    </row>
    <row r="620" spans="1:9" s="374" customFormat="1" x14ac:dyDescent="0.35">
      <c r="A620" t="str">
        <f>IF(CoverSheet!$C$9="Annual Return","AR",IF(CoverSheet!$C$9="Interim Return","IR",IF(CoverSheet!$C$9="Audited Annual Return","AAR","")))</f>
        <v/>
      </c>
      <c r="B620" t="str">
        <f>CoverSheet!$G$7</f>
        <v>v:25-03-c</v>
      </c>
      <c r="C620" t="str">
        <f>IF(CoverSheet!$C$29=3,"Q1",IF(CoverSheet!$C$29=6,"Q2",IF(CoverSheet!$C$29=9,"Q3",IF(AND(CoverSheet!$C$29=12,A620="AR"),"Q4","Q4A"))))</f>
        <v>Q4A</v>
      </c>
      <c r="D620" t="str">
        <f>CoverSheet!$C$15</f>
        <v/>
      </c>
      <c r="E620" t="s">
        <v>8087</v>
      </c>
      <c r="F620" t="s">
        <v>9262</v>
      </c>
      <c r="G620" t="s">
        <v>9263</v>
      </c>
      <c r="H620">
        <f>H279*CoverSheet!$C$33</f>
        <v>0</v>
      </c>
      <c r="I620"/>
    </row>
    <row r="621" spans="1:9" s="374" customFormat="1" x14ac:dyDescent="0.35">
      <c r="A621" t="str">
        <f>IF(CoverSheet!$C$9="Annual Return","AR",IF(CoverSheet!$C$9="Interim Return","IR",IF(CoverSheet!$C$9="Audited Annual Return","AAR","")))</f>
        <v/>
      </c>
      <c r="B621" t="str">
        <f>CoverSheet!$G$7</f>
        <v>v:25-03-c</v>
      </c>
      <c r="C621" t="str">
        <f>IF(CoverSheet!$C$29=3,"Q1",IF(CoverSheet!$C$29=6,"Q2",IF(CoverSheet!$C$29=9,"Q3",IF(AND(CoverSheet!$C$29=12,A621="AR"),"Q4","Q4A"))))</f>
        <v>Q4A</v>
      </c>
      <c r="D621" t="str">
        <f>CoverSheet!$C$15</f>
        <v/>
      </c>
      <c r="E621" t="s">
        <v>8087</v>
      </c>
      <c r="F621" t="s">
        <v>9264</v>
      </c>
      <c r="G621" t="s">
        <v>9265</v>
      </c>
      <c r="H621">
        <f>H280*CoverSheet!$C$33</f>
        <v>0</v>
      </c>
      <c r="I621"/>
    </row>
    <row r="622" spans="1:9" s="382" customFormat="1" x14ac:dyDescent="0.35">
      <c r="A622" t="str">
        <f>IF(CoverSheet!$C$9="Annual Return","AR",IF(CoverSheet!$C$9="Interim Return","IR",IF(CoverSheet!$C$9="Audited Annual Return","AAR","")))</f>
        <v/>
      </c>
      <c r="B622" t="str">
        <f>CoverSheet!$G$7</f>
        <v>v:25-03-c</v>
      </c>
      <c r="C622" t="str">
        <f>IF(CoverSheet!$C$29=3,"Q1",IF(CoverSheet!$C$29=6,"Q2",IF(CoverSheet!$C$29=9,"Q3",IF(AND(CoverSheet!$C$29=12,A622="AR"),"Q4","Q4A"))))</f>
        <v>Q4A</v>
      </c>
      <c r="D622" t="str">
        <f>CoverSheet!$C$15</f>
        <v/>
      </c>
      <c r="E622" t="s">
        <v>8087</v>
      </c>
      <c r="F622" t="s">
        <v>9266</v>
      </c>
      <c r="G622" t="s">
        <v>9267</v>
      </c>
      <c r="H622">
        <f>H281*CoverSheet!$C$33</f>
        <v>0</v>
      </c>
      <c r="I622"/>
    </row>
    <row r="623" spans="1:9" x14ac:dyDescent="0.35">
      <c r="A623" t="str">
        <f>IF(CoverSheet!$C$9="Annual Return","AR",IF(CoverSheet!$C$9="Interim Return","IR",IF(CoverSheet!$C$9="Audited Annual Return","AAR","")))</f>
        <v/>
      </c>
      <c r="B623" t="str">
        <f>CoverSheet!$G$7</f>
        <v>v:25-03-c</v>
      </c>
      <c r="C623" t="str">
        <f>IF(CoverSheet!$C$29=3,"Q1",IF(CoverSheet!$C$29=6,"Q2",IF(CoverSheet!$C$29=9,"Q3",IF(AND(CoverSheet!$C$29=12,A623="AR"),"Q4","Q4A"))))</f>
        <v>Q4A</v>
      </c>
      <c r="D623" t="str">
        <f>CoverSheet!$C$15</f>
        <v/>
      </c>
      <c r="E623" t="s">
        <v>8087</v>
      </c>
      <c r="F623" t="s">
        <v>9268</v>
      </c>
      <c r="G623" t="s">
        <v>9269</v>
      </c>
      <c r="H623">
        <f>H282*CoverSheet!$C$33</f>
        <v>0</v>
      </c>
    </row>
    <row r="624" spans="1:9" x14ac:dyDescent="0.35">
      <c r="A624" t="str">
        <f>IF(CoverSheet!$C$9="Annual Return","AR",IF(CoverSheet!$C$9="Interim Return","IR",IF(CoverSheet!$C$9="Audited Annual Return","AAR","")))</f>
        <v/>
      </c>
      <c r="B624" t="str">
        <f>CoverSheet!$G$7</f>
        <v>v:25-03-c</v>
      </c>
      <c r="C624" t="str">
        <f>IF(CoverSheet!$C$29=3,"Q1",IF(CoverSheet!$C$29=6,"Q2",IF(CoverSheet!$C$29=9,"Q3",IF(AND(CoverSheet!$C$29=12,A624="AR"),"Q4","Q4A"))))</f>
        <v>Q4A</v>
      </c>
      <c r="D624" t="str">
        <f>CoverSheet!$C$15</f>
        <v/>
      </c>
      <c r="E624" t="s">
        <v>8087</v>
      </c>
      <c r="F624" t="s">
        <v>9270</v>
      </c>
      <c r="G624" t="s">
        <v>9271</v>
      </c>
      <c r="H624">
        <f>H283*CoverSheet!$C$33</f>
        <v>0</v>
      </c>
    </row>
    <row r="625" spans="1:8" x14ac:dyDescent="0.35">
      <c r="A625" t="str">
        <f>IF(CoverSheet!$C$9="Annual Return","AR",IF(CoverSheet!$C$9="Interim Return","IR",IF(CoverSheet!$C$9="Audited Annual Return","AAR","")))</f>
        <v/>
      </c>
      <c r="B625" t="str">
        <f>CoverSheet!$G$7</f>
        <v>v:25-03-c</v>
      </c>
      <c r="C625" t="str">
        <f>IF(CoverSheet!$C$29=3,"Q1",IF(CoverSheet!$C$29=6,"Q2",IF(CoverSheet!$C$29=9,"Q3",IF(AND(CoverSheet!$C$29=12,A625="AR"),"Q4","Q4A"))))</f>
        <v>Q4A</v>
      </c>
      <c r="D625" t="str">
        <f>CoverSheet!$C$15</f>
        <v/>
      </c>
      <c r="E625" t="s">
        <v>8087</v>
      </c>
      <c r="F625" t="s">
        <v>9272</v>
      </c>
      <c r="G625" t="s">
        <v>9273</v>
      </c>
      <c r="H625">
        <f>H284*CoverSheet!$C$33</f>
        <v>0</v>
      </c>
    </row>
    <row r="626" spans="1:8" x14ac:dyDescent="0.35">
      <c r="A626" t="str">
        <f>IF(CoverSheet!$C$9="Annual Return","AR",IF(CoverSheet!$C$9="Interim Return","IR",IF(CoverSheet!$C$9="Audited Annual Return","AAR","")))</f>
        <v/>
      </c>
      <c r="B626" t="str">
        <f>CoverSheet!$G$7</f>
        <v>v:25-03-c</v>
      </c>
      <c r="C626" t="str">
        <f>IF(CoverSheet!$C$29=3,"Q1",IF(CoverSheet!$C$29=6,"Q2",IF(CoverSheet!$C$29=9,"Q3",IF(AND(CoverSheet!$C$29=12,A626="AR"),"Q4","Q4A"))))</f>
        <v>Q4A</v>
      </c>
      <c r="D626" t="str">
        <f>CoverSheet!$C$15</f>
        <v/>
      </c>
      <c r="E626" t="s">
        <v>8087</v>
      </c>
      <c r="F626" t="s">
        <v>9274</v>
      </c>
      <c r="G626" t="s">
        <v>9275</v>
      </c>
      <c r="H626">
        <f>H285*CoverSheet!$C$33</f>
        <v>0</v>
      </c>
    </row>
    <row r="627" spans="1:8" x14ac:dyDescent="0.35">
      <c r="A627" t="str">
        <f>IF(CoverSheet!$C$9="Annual Return","AR",IF(CoverSheet!$C$9="Interim Return","IR",IF(CoverSheet!$C$9="Audited Annual Return","AAR","")))</f>
        <v/>
      </c>
      <c r="B627" t="str">
        <f>CoverSheet!$G$7</f>
        <v>v:25-03-c</v>
      </c>
      <c r="C627" t="str">
        <f>IF(CoverSheet!$C$29=3,"Q1",IF(CoverSheet!$C$29=6,"Q2",IF(CoverSheet!$C$29=9,"Q3",IF(AND(CoverSheet!$C$29=12,A627="AR"),"Q4","Q4A"))))</f>
        <v>Q4A</v>
      </c>
      <c r="D627" t="str">
        <f>CoverSheet!$C$15</f>
        <v/>
      </c>
      <c r="E627" t="s">
        <v>8087</v>
      </c>
      <c r="F627" t="s">
        <v>9276</v>
      </c>
      <c r="G627" t="s">
        <v>9277</v>
      </c>
      <c r="H627">
        <f>H286*CoverSheet!$C$33</f>
        <v>0</v>
      </c>
    </row>
    <row r="628" spans="1:8" x14ac:dyDescent="0.35">
      <c r="A628" t="str">
        <f>IF(CoverSheet!$C$9="Annual Return","AR",IF(CoverSheet!$C$9="Interim Return","IR",IF(CoverSheet!$C$9="Audited Annual Return","AAR","")))</f>
        <v/>
      </c>
      <c r="B628" t="str">
        <f>CoverSheet!$G$7</f>
        <v>v:25-03-c</v>
      </c>
      <c r="C628" t="str">
        <f>IF(CoverSheet!$C$29=3,"Q1",IF(CoverSheet!$C$29=6,"Q2",IF(CoverSheet!$C$29=9,"Q3",IF(AND(CoverSheet!$C$29=12,A628="AR"),"Q4","Q4A"))))</f>
        <v>Q4A</v>
      </c>
      <c r="D628" t="str">
        <f>CoverSheet!$C$15</f>
        <v/>
      </c>
      <c r="E628" t="s">
        <v>8087</v>
      </c>
      <c r="F628" t="s">
        <v>9278</v>
      </c>
      <c r="G628" t="s">
        <v>9279</v>
      </c>
      <c r="H628">
        <f>H287*CoverSheet!$C$33</f>
        <v>0</v>
      </c>
    </row>
    <row r="629" spans="1:8" x14ac:dyDescent="0.35">
      <c r="A629" t="str">
        <f>IF(CoverSheet!$C$9="Annual Return","AR",IF(CoverSheet!$C$9="Interim Return","IR",IF(CoverSheet!$C$9="Audited Annual Return","AAR","")))</f>
        <v/>
      </c>
      <c r="B629" t="str">
        <f>CoverSheet!$G$7</f>
        <v>v:25-03-c</v>
      </c>
      <c r="C629" t="str">
        <f>IF(CoverSheet!$C$29=3,"Q1",IF(CoverSheet!$C$29=6,"Q2",IF(CoverSheet!$C$29=9,"Q3",IF(AND(CoverSheet!$C$29=12,A629="AR"),"Q4","Q4A"))))</f>
        <v>Q4A</v>
      </c>
      <c r="D629" t="str">
        <f>CoverSheet!$C$15</f>
        <v/>
      </c>
      <c r="E629" t="s">
        <v>8087</v>
      </c>
      <c r="F629" t="s">
        <v>9280</v>
      </c>
      <c r="G629" t="s">
        <v>9281</v>
      </c>
      <c r="H629">
        <f>H288*CoverSheet!$C$33</f>
        <v>0</v>
      </c>
    </row>
    <row r="630" spans="1:8" x14ac:dyDescent="0.35">
      <c r="A630" t="str">
        <f>IF(CoverSheet!$C$9="Annual Return","AR",IF(CoverSheet!$C$9="Interim Return","IR",IF(CoverSheet!$C$9="Audited Annual Return","AAR","")))</f>
        <v/>
      </c>
      <c r="B630" t="str">
        <f>CoverSheet!$G$7</f>
        <v>v:25-03-c</v>
      </c>
      <c r="C630" t="str">
        <f>IF(CoverSheet!$C$29=3,"Q1",IF(CoverSheet!$C$29=6,"Q2",IF(CoverSheet!$C$29=9,"Q3",IF(AND(CoverSheet!$C$29=12,A630="AR"),"Q4","Q4A"))))</f>
        <v>Q4A</v>
      </c>
      <c r="D630" t="str">
        <f>CoverSheet!$C$15</f>
        <v/>
      </c>
      <c r="E630" t="s">
        <v>8087</v>
      </c>
      <c r="F630" t="s">
        <v>9282</v>
      </c>
      <c r="G630" t="s">
        <v>9283</v>
      </c>
      <c r="H630">
        <f>H289*CoverSheet!$C$33</f>
        <v>0</v>
      </c>
    </row>
    <row r="631" spans="1:8" x14ac:dyDescent="0.35">
      <c r="A631" t="str">
        <f>IF(CoverSheet!$C$9="Annual Return","AR",IF(CoverSheet!$C$9="Interim Return","IR",IF(CoverSheet!$C$9="Audited Annual Return","AAR","")))</f>
        <v/>
      </c>
      <c r="B631" t="str">
        <f>CoverSheet!$G$7</f>
        <v>v:25-03-c</v>
      </c>
      <c r="C631" t="str">
        <f>IF(CoverSheet!$C$29=3,"Q1",IF(CoverSheet!$C$29=6,"Q2",IF(CoverSheet!$C$29=9,"Q3",IF(AND(CoverSheet!$C$29=12,A631="AR"),"Q4","Q4A"))))</f>
        <v>Q4A</v>
      </c>
      <c r="D631" t="str">
        <f>CoverSheet!$C$15</f>
        <v/>
      </c>
      <c r="E631" t="s">
        <v>8087</v>
      </c>
      <c r="F631" t="s">
        <v>9284</v>
      </c>
      <c r="G631" t="s">
        <v>9285</v>
      </c>
      <c r="H631">
        <f>H290*CoverSheet!$C$33</f>
        <v>0</v>
      </c>
    </row>
    <row r="632" spans="1:8" x14ac:dyDescent="0.35">
      <c r="A632" t="str">
        <f>IF(CoverSheet!$C$9="Annual Return","AR",IF(CoverSheet!$C$9="Interim Return","IR",IF(CoverSheet!$C$9="Audited Annual Return","AAR","")))</f>
        <v/>
      </c>
      <c r="B632" t="str">
        <f>CoverSheet!$G$7</f>
        <v>v:25-03-c</v>
      </c>
      <c r="C632" t="str">
        <f>IF(CoverSheet!$C$29=3,"Q1",IF(CoverSheet!$C$29=6,"Q2",IF(CoverSheet!$C$29=9,"Q3",IF(AND(CoverSheet!$C$29=12,A632="AR"),"Q4","Q4A"))))</f>
        <v>Q4A</v>
      </c>
      <c r="D632" t="str">
        <f>CoverSheet!$C$15</f>
        <v/>
      </c>
      <c r="E632" t="s">
        <v>8087</v>
      </c>
      <c r="F632" t="s">
        <v>9286</v>
      </c>
      <c r="G632" t="s">
        <v>9287</v>
      </c>
      <c r="H632">
        <f>H291*CoverSheet!$C$33</f>
        <v>0</v>
      </c>
    </row>
    <row r="633" spans="1:8" x14ac:dyDescent="0.35">
      <c r="A633" t="str">
        <f>IF(CoverSheet!$C$9="Annual Return","AR",IF(CoverSheet!$C$9="Interim Return","IR",IF(CoverSheet!$C$9="Audited Annual Return","AAR","")))</f>
        <v/>
      </c>
      <c r="B633" t="str">
        <f>CoverSheet!$G$7</f>
        <v>v:25-03-c</v>
      </c>
      <c r="C633" t="str">
        <f>IF(CoverSheet!$C$29=3,"Q1",IF(CoverSheet!$C$29=6,"Q2",IF(CoverSheet!$C$29=9,"Q3",IF(AND(CoverSheet!$C$29=12,A633="AR"),"Q4","Q4A"))))</f>
        <v>Q4A</v>
      </c>
      <c r="D633" t="str">
        <f>CoverSheet!$C$15</f>
        <v/>
      </c>
      <c r="E633" t="s">
        <v>8087</v>
      </c>
      <c r="F633" t="s">
        <v>9288</v>
      </c>
      <c r="G633" t="s">
        <v>9289</v>
      </c>
      <c r="H633">
        <f>H292*CoverSheet!$C$33</f>
        <v>0</v>
      </c>
    </row>
    <row r="634" spans="1:8" x14ac:dyDescent="0.35">
      <c r="A634" t="str">
        <f>IF(CoverSheet!$C$9="Annual Return","AR",IF(CoverSheet!$C$9="Interim Return","IR",IF(CoverSheet!$C$9="Audited Annual Return","AAR","")))</f>
        <v/>
      </c>
      <c r="B634" t="str">
        <f>CoverSheet!$G$7</f>
        <v>v:25-03-c</v>
      </c>
      <c r="C634" t="str">
        <f>IF(CoverSheet!$C$29=3,"Q1",IF(CoverSheet!$C$29=6,"Q2",IF(CoverSheet!$C$29=9,"Q3",IF(AND(CoverSheet!$C$29=12,A634="AR"),"Q4","Q4A"))))</f>
        <v>Q4A</v>
      </c>
      <c r="D634" t="str">
        <f>CoverSheet!$C$15</f>
        <v/>
      </c>
      <c r="E634" t="s">
        <v>8087</v>
      </c>
      <c r="F634" t="s">
        <v>9290</v>
      </c>
      <c r="G634" t="s">
        <v>9291</v>
      </c>
      <c r="H634">
        <f>H293*CoverSheet!$C$33</f>
        <v>0</v>
      </c>
    </row>
    <row r="635" spans="1:8" x14ac:dyDescent="0.35">
      <c r="A635" t="str">
        <f>IF(CoverSheet!$C$9="Annual Return","AR",IF(CoverSheet!$C$9="Interim Return","IR",IF(CoverSheet!$C$9="Audited Annual Return","AAR","")))</f>
        <v/>
      </c>
      <c r="B635" t="str">
        <f>CoverSheet!$G$7</f>
        <v>v:25-03-c</v>
      </c>
      <c r="C635" t="str">
        <f>IF(CoverSheet!$C$29=3,"Q1",IF(CoverSheet!$C$29=6,"Q2",IF(CoverSheet!$C$29=9,"Q3",IF(AND(CoverSheet!$C$29=12,A635="AR"),"Q4","Q4A"))))</f>
        <v>Q4A</v>
      </c>
      <c r="D635" t="str">
        <f>CoverSheet!$C$15</f>
        <v/>
      </c>
      <c r="E635" t="s">
        <v>8087</v>
      </c>
      <c r="F635" t="s">
        <v>9292</v>
      </c>
      <c r="G635" t="s">
        <v>9293</v>
      </c>
      <c r="H635">
        <f>H294*CoverSheet!$C$33</f>
        <v>0</v>
      </c>
    </row>
    <row r="636" spans="1:8" x14ac:dyDescent="0.35">
      <c r="A636" t="str">
        <f>IF(CoverSheet!$C$9="Annual Return","AR",IF(CoverSheet!$C$9="Interim Return","IR",IF(CoverSheet!$C$9="Audited Annual Return","AAR","")))</f>
        <v/>
      </c>
      <c r="B636" t="str">
        <f>CoverSheet!$G$7</f>
        <v>v:25-03-c</v>
      </c>
      <c r="C636" t="str">
        <f>IF(CoverSheet!$C$29=3,"Q1",IF(CoverSheet!$C$29=6,"Q2",IF(CoverSheet!$C$29=9,"Q3",IF(AND(CoverSheet!$C$29=12,A636="AR"),"Q4","Q4A"))))</f>
        <v>Q4A</v>
      </c>
      <c r="D636" t="str">
        <f>CoverSheet!$C$15</f>
        <v/>
      </c>
      <c r="E636" t="s">
        <v>8087</v>
      </c>
      <c r="F636" t="s">
        <v>9294</v>
      </c>
      <c r="G636" t="s">
        <v>9295</v>
      </c>
      <c r="H636">
        <f>H295*CoverSheet!$C$33</f>
        <v>0</v>
      </c>
    </row>
    <row r="637" spans="1:8" x14ac:dyDescent="0.35">
      <c r="A637" t="str">
        <f>IF(CoverSheet!$C$9="Annual Return","AR",IF(CoverSheet!$C$9="Interim Return","IR",IF(CoverSheet!$C$9="Audited Annual Return","AAR","")))</f>
        <v/>
      </c>
      <c r="B637" t="str">
        <f>CoverSheet!$G$7</f>
        <v>v:25-03-c</v>
      </c>
      <c r="C637" t="str">
        <f>IF(CoverSheet!$C$29=3,"Q1",IF(CoverSheet!$C$29=6,"Q2",IF(CoverSheet!$C$29=9,"Q3",IF(AND(CoverSheet!$C$29=12,A637="AR"),"Q4","Q4A"))))</f>
        <v>Q4A</v>
      </c>
      <c r="D637" t="str">
        <f>CoverSheet!$C$15</f>
        <v/>
      </c>
      <c r="E637" t="s">
        <v>8087</v>
      </c>
      <c r="F637" t="s">
        <v>9296</v>
      </c>
      <c r="G637" t="s">
        <v>9297</v>
      </c>
      <c r="H637">
        <f>H296*CoverSheet!$C$33</f>
        <v>0</v>
      </c>
    </row>
    <row r="638" spans="1:8" x14ac:dyDescent="0.35">
      <c r="A638" t="str">
        <f>IF(CoverSheet!$C$9="Annual Return","AR",IF(CoverSheet!$C$9="Interim Return","IR",IF(CoverSheet!$C$9="Audited Annual Return","AAR","")))</f>
        <v/>
      </c>
      <c r="B638" t="str">
        <f>CoverSheet!$G$7</f>
        <v>v:25-03-c</v>
      </c>
      <c r="C638" t="str">
        <f>IF(CoverSheet!$C$29=3,"Q1",IF(CoverSheet!$C$29=6,"Q2",IF(CoverSheet!$C$29=9,"Q3",IF(AND(CoverSheet!$C$29=12,A638="AR"),"Q4","Q4A"))))</f>
        <v>Q4A</v>
      </c>
      <c r="D638" t="str">
        <f>CoverSheet!$C$15</f>
        <v/>
      </c>
      <c r="E638" t="s">
        <v>8087</v>
      </c>
      <c r="F638" t="s">
        <v>9298</v>
      </c>
      <c r="G638" t="s">
        <v>9299</v>
      </c>
      <c r="H638">
        <f>H297*CoverSheet!$C$33</f>
        <v>0</v>
      </c>
    </row>
    <row r="639" spans="1:8" x14ac:dyDescent="0.35">
      <c r="A639" t="str">
        <f>IF(CoverSheet!$C$9="Annual Return","AR",IF(CoverSheet!$C$9="Interim Return","IR",IF(CoverSheet!$C$9="Audited Annual Return","AAR","")))</f>
        <v/>
      </c>
      <c r="B639" t="str">
        <f>CoverSheet!$G$7</f>
        <v>v:25-03-c</v>
      </c>
      <c r="C639" t="str">
        <f>IF(CoverSheet!$C$29=3,"Q1",IF(CoverSheet!$C$29=6,"Q2",IF(CoverSheet!$C$29=9,"Q3",IF(AND(CoverSheet!$C$29=12,A639="AR"),"Q4","Q4A"))))</f>
        <v>Q4A</v>
      </c>
      <c r="D639" t="str">
        <f>CoverSheet!$C$15</f>
        <v/>
      </c>
      <c r="E639" t="s">
        <v>8087</v>
      </c>
      <c r="F639" t="s">
        <v>9300</v>
      </c>
      <c r="G639" t="s">
        <v>9301</v>
      </c>
      <c r="H639">
        <f>H298*CoverSheet!$C$33</f>
        <v>0</v>
      </c>
    </row>
    <row r="640" spans="1:8" x14ac:dyDescent="0.35">
      <c r="A640" t="str">
        <f>IF(CoverSheet!$C$9="Annual Return","AR",IF(CoverSheet!$C$9="Interim Return","IR",IF(CoverSheet!$C$9="Audited Annual Return","AAR","")))</f>
        <v/>
      </c>
      <c r="B640" t="str">
        <f>CoverSheet!$G$7</f>
        <v>v:25-03-c</v>
      </c>
      <c r="C640" t="str">
        <f>IF(CoverSheet!$C$29=3,"Q1",IF(CoverSheet!$C$29=6,"Q2",IF(CoverSheet!$C$29=9,"Q3",IF(AND(CoverSheet!$C$29=12,A640="AR"),"Q4","Q4A"))))</f>
        <v>Q4A</v>
      </c>
      <c r="D640" t="str">
        <f>CoverSheet!$C$15</f>
        <v/>
      </c>
      <c r="E640" t="s">
        <v>8087</v>
      </c>
      <c r="F640" t="s">
        <v>9302</v>
      </c>
      <c r="G640" t="s">
        <v>9303</v>
      </c>
      <c r="H640">
        <f>H299*CoverSheet!$C$33</f>
        <v>0</v>
      </c>
    </row>
    <row r="641" spans="1:9" x14ac:dyDescent="0.35">
      <c r="A641" t="str">
        <f>IF(CoverSheet!$C$9="Annual Return","AR",IF(CoverSheet!$C$9="Interim Return","IR",IF(CoverSheet!$C$9="Audited Annual Return","AAR","")))</f>
        <v/>
      </c>
      <c r="B641" t="str">
        <f>CoverSheet!$G$7</f>
        <v>v:25-03-c</v>
      </c>
      <c r="C641" t="str">
        <f>IF(CoverSheet!$C$29=3,"Q1",IF(CoverSheet!$C$29=6,"Q2",IF(CoverSheet!$C$29=9,"Q3",IF(AND(CoverSheet!$C$29=12,A641="AR"),"Q4","Q4A"))))</f>
        <v>Q4A</v>
      </c>
      <c r="D641" t="str">
        <f>CoverSheet!$C$15</f>
        <v/>
      </c>
      <c r="E641" t="s">
        <v>8087</v>
      </c>
      <c r="F641" t="s">
        <v>9304</v>
      </c>
      <c r="G641" t="s">
        <v>9305</v>
      </c>
      <c r="H641">
        <f>H300*CoverSheet!$C$33</f>
        <v>0</v>
      </c>
    </row>
    <row r="642" spans="1:9" x14ac:dyDescent="0.35">
      <c r="A642" t="str">
        <f>IF(CoverSheet!$C$9="Annual Return","AR",IF(CoverSheet!$C$9="Interim Return","IR",IF(CoverSheet!$C$9="Audited Annual Return","AAR","")))</f>
        <v/>
      </c>
      <c r="B642" t="str">
        <f>CoverSheet!$G$7</f>
        <v>v:25-03-c</v>
      </c>
      <c r="C642" t="str">
        <f>IF(CoverSheet!$C$29=3,"Q1",IF(CoverSheet!$C$29=6,"Q2",IF(CoverSheet!$C$29=9,"Q3",IF(AND(CoverSheet!$C$29=12,A642="AR"),"Q4","Q4A"))))</f>
        <v>Q4A</v>
      </c>
      <c r="D642" t="str">
        <f>CoverSheet!$C$15</f>
        <v/>
      </c>
      <c r="E642" t="s">
        <v>8087</v>
      </c>
      <c r="F642" t="s">
        <v>9306</v>
      </c>
      <c r="G642" t="s">
        <v>9307</v>
      </c>
      <c r="H642">
        <f>H301*CoverSheet!$C$33</f>
        <v>0</v>
      </c>
    </row>
    <row r="643" spans="1:9" x14ac:dyDescent="0.35">
      <c r="A643" t="str">
        <f>IF(CoverSheet!$C$9="Annual Return","AR",IF(CoverSheet!$C$9="Interim Return","IR",IF(CoverSheet!$C$9="Audited Annual Return","AAR","")))</f>
        <v/>
      </c>
      <c r="B643" t="str">
        <f>CoverSheet!$G$7</f>
        <v>v:25-03-c</v>
      </c>
      <c r="C643" t="str">
        <f>IF(CoverSheet!$C$29=3,"Q1",IF(CoverSheet!$C$29=6,"Q2",IF(CoverSheet!$C$29=9,"Q3",IF(AND(CoverSheet!$C$29=12,A643="AR"),"Q4","Q4A"))))</f>
        <v>Q4A</v>
      </c>
      <c r="D643" t="str">
        <f>CoverSheet!$C$15</f>
        <v/>
      </c>
      <c r="E643" t="s">
        <v>8087</v>
      </c>
      <c r="F643" t="s">
        <v>9308</v>
      </c>
      <c r="G643" t="s">
        <v>9309</v>
      </c>
      <c r="H643">
        <f>H302*CoverSheet!$C$33</f>
        <v>0</v>
      </c>
    </row>
    <row r="644" spans="1:9" x14ac:dyDescent="0.35">
      <c r="A644" t="str">
        <f>IF(CoverSheet!$C$9="Annual Return","AR",IF(CoverSheet!$C$9="Interim Return","IR",IF(CoverSheet!$C$9="Audited Annual Return","AAR","")))</f>
        <v/>
      </c>
      <c r="B644" t="str">
        <f>CoverSheet!$G$7</f>
        <v>v:25-03-c</v>
      </c>
      <c r="C644" t="str">
        <f>IF(CoverSheet!$C$29=3,"Q1",IF(CoverSheet!$C$29=6,"Q2",IF(CoverSheet!$C$29=9,"Q3",IF(AND(CoverSheet!$C$29=12,A644="AR"),"Q4","Q4A"))))</f>
        <v>Q4A</v>
      </c>
      <c r="D644" t="str">
        <f>CoverSheet!$C$15</f>
        <v/>
      </c>
      <c r="E644" t="s">
        <v>8087</v>
      </c>
      <c r="F644" t="s">
        <v>9310</v>
      </c>
      <c r="G644" t="s">
        <v>9311</v>
      </c>
      <c r="H644">
        <f>H303*CoverSheet!$C$33</f>
        <v>0</v>
      </c>
    </row>
    <row r="645" spans="1:9" x14ac:dyDescent="0.35">
      <c r="A645" t="str">
        <f>IF(CoverSheet!$C$9="Annual Return","AR",IF(CoverSheet!$C$9="Interim Return","IR",IF(CoverSheet!$C$9="Audited Annual Return","AAR","")))</f>
        <v/>
      </c>
      <c r="B645" t="str">
        <f>CoverSheet!$G$7</f>
        <v>v:25-03-c</v>
      </c>
      <c r="C645" t="str">
        <f>IF(CoverSheet!$C$29=3,"Q1",IF(CoverSheet!$C$29=6,"Q2",IF(CoverSheet!$C$29=9,"Q3",IF(AND(CoverSheet!$C$29=12,A645="AR"),"Q4","Q4A"))))</f>
        <v>Q4A</v>
      </c>
      <c r="D645" t="str">
        <f>CoverSheet!$C$15</f>
        <v/>
      </c>
      <c r="E645" t="s">
        <v>8087</v>
      </c>
      <c r="F645" t="s">
        <v>9312</v>
      </c>
      <c r="G645" t="s">
        <v>9313</v>
      </c>
      <c r="H645">
        <f>H304*CoverSheet!$C$33</f>
        <v>0</v>
      </c>
    </row>
    <row r="646" spans="1:9" x14ac:dyDescent="0.35">
      <c r="A646" t="str">
        <f>IF(CoverSheet!$C$9="Annual Return","AR",IF(CoverSheet!$C$9="Interim Return","IR",IF(CoverSheet!$C$9="Audited Annual Return","AAR","")))</f>
        <v/>
      </c>
      <c r="B646" t="str">
        <f>CoverSheet!$G$7</f>
        <v>v:25-03-c</v>
      </c>
      <c r="C646" t="str">
        <f>IF(CoverSheet!$C$29=3,"Q1",IF(CoverSheet!$C$29=6,"Q2",IF(CoverSheet!$C$29=9,"Q3",IF(AND(CoverSheet!$C$29=12,A646="AR"),"Q4","Q4A"))))</f>
        <v>Q4A</v>
      </c>
      <c r="D646" t="str">
        <f>CoverSheet!$C$15</f>
        <v/>
      </c>
      <c r="E646" t="s">
        <v>8087</v>
      </c>
      <c r="F646" t="s">
        <v>9314</v>
      </c>
      <c r="G646" t="s">
        <v>9315</v>
      </c>
      <c r="H646">
        <f>H305*CoverSheet!$C$33</f>
        <v>0</v>
      </c>
    </row>
    <row r="647" spans="1:9" x14ac:dyDescent="0.35">
      <c r="A647" t="str">
        <f>IF(CoverSheet!$C$9="Annual Return","AR",IF(CoverSheet!$C$9="Interim Return","IR",IF(CoverSheet!$C$9="Audited Annual Return","AAR","")))</f>
        <v/>
      </c>
      <c r="B647" t="str">
        <f>CoverSheet!$G$7</f>
        <v>v:25-03-c</v>
      </c>
      <c r="C647" t="str">
        <f>IF(CoverSheet!$C$29=3,"Q1",IF(CoverSheet!$C$29=6,"Q2",IF(CoverSheet!$C$29=9,"Q3",IF(AND(CoverSheet!$C$29=12,A647="AR"),"Q4","Q4A"))))</f>
        <v>Q4A</v>
      </c>
      <c r="D647" t="str">
        <f>CoverSheet!$C$15</f>
        <v/>
      </c>
      <c r="E647" t="s">
        <v>8087</v>
      </c>
      <c r="F647" t="s">
        <v>9316</v>
      </c>
      <c r="G647" t="s">
        <v>9317</v>
      </c>
      <c r="H647">
        <f>H306*CoverSheet!$C$33</f>
        <v>0</v>
      </c>
    </row>
    <row r="648" spans="1:9" x14ac:dyDescent="0.35">
      <c r="A648" t="str">
        <f>IF(CoverSheet!$C$9="Annual Return","AR",IF(CoverSheet!$C$9="Interim Return","IR",IF(CoverSheet!$C$9="Audited Annual Return","AAR","")))</f>
        <v/>
      </c>
      <c r="B648" t="str">
        <f>CoverSheet!$G$7</f>
        <v>v:25-03-c</v>
      </c>
      <c r="C648" t="str">
        <f>IF(CoverSheet!$C$29=3,"Q1",IF(CoverSheet!$C$29=6,"Q2",IF(CoverSheet!$C$29=9,"Q3",IF(AND(CoverSheet!$C$29=12,A648="AR"),"Q4","Q4A"))))</f>
        <v>Q4A</v>
      </c>
      <c r="D648" t="str">
        <f>CoverSheet!$C$15</f>
        <v/>
      </c>
      <c r="E648" t="s">
        <v>8087</v>
      </c>
      <c r="F648" t="s">
        <v>9318</v>
      </c>
      <c r="G648" t="s">
        <v>9319</v>
      </c>
      <c r="H648">
        <f>H307*CoverSheet!$C$33</f>
        <v>0</v>
      </c>
    </row>
    <row r="649" spans="1:9" x14ac:dyDescent="0.35">
      <c r="A649" t="str">
        <f>IF(CoverSheet!$C$9="Annual Return","AR",IF(CoverSheet!$C$9="Interim Return","IR",IF(CoverSheet!$C$9="Audited Annual Return","AAR","")))</f>
        <v/>
      </c>
      <c r="B649" t="str">
        <f>CoverSheet!$G$7</f>
        <v>v:25-03-c</v>
      </c>
      <c r="C649" t="str">
        <f>IF(CoverSheet!$C$29=3,"Q1",IF(CoverSheet!$C$29=6,"Q2",IF(CoverSheet!$C$29=9,"Q3",IF(AND(CoverSheet!$C$29=12,A649="AR"),"Q4","Q4A"))))</f>
        <v>Q4A</v>
      </c>
      <c r="D649" t="str">
        <f>CoverSheet!$C$15</f>
        <v/>
      </c>
      <c r="E649" t="s">
        <v>8087</v>
      </c>
      <c r="F649" t="s">
        <v>9320</v>
      </c>
      <c r="G649" t="s">
        <v>9321</v>
      </c>
      <c r="H649">
        <f>H308*CoverSheet!$C$33</f>
        <v>0</v>
      </c>
    </row>
    <row r="650" spans="1:9" x14ac:dyDescent="0.35">
      <c r="A650" t="str">
        <f>IF(CoverSheet!$C$9="Annual Return","AR",IF(CoverSheet!$C$9="Interim Return","IR",IF(CoverSheet!$C$9="Audited Annual Return","AAR","")))</f>
        <v/>
      </c>
      <c r="B650" t="str">
        <f>CoverSheet!$G$7</f>
        <v>v:25-03-c</v>
      </c>
      <c r="C650" t="str">
        <f>IF(CoverSheet!$C$29=3,"Q1",IF(CoverSheet!$C$29=6,"Q2",IF(CoverSheet!$C$29=9,"Q3",IF(AND(CoverSheet!$C$29=12,A650="AR"),"Q4","Q4A"))))</f>
        <v>Q4A</v>
      </c>
      <c r="D650" t="str">
        <f>CoverSheet!$C$15</f>
        <v/>
      </c>
      <c r="E650" t="s">
        <v>8087</v>
      </c>
      <c r="F650" t="s">
        <v>9322</v>
      </c>
      <c r="G650" t="s">
        <v>9323</v>
      </c>
      <c r="H650">
        <f>H309*CoverSheet!$C$33</f>
        <v>0</v>
      </c>
    </row>
    <row r="651" spans="1:9" x14ac:dyDescent="0.35">
      <c r="A651" t="str">
        <f>IF(CoverSheet!$C$9="Annual Return","AR",IF(CoverSheet!$C$9="Interim Return","IR",IF(CoverSheet!$C$9="Audited Annual Return","AAR","")))</f>
        <v/>
      </c>
      <c r="B651" t="str">
        <f>CoverSheet!$G$7</f>
        <v>v:25-03-c</v>
      </c>
      <c r="C651" t="str">
        <f>IF(CoverSheet!$C$29=3,"Q1",IF(CoverSheet!$C$29=6,"Q2",IF(CoverSheet!$C$29=9,"Q3",IF(AND(CoverSheet!$C$29=12,A651="AR"),"Q4","Q4A"))))</f>
        <v>Q4A</v>
      </c>
      <c r="D651" t="str">
        <f>CoverSheet!$C$15</f>
        <v/>
      </c>
      <c r="E651" t="s">
        <v>8087</v>
      </c>
      <c r="F651" t="s">
        <v>9324</v>
      </c>
      <c r="G651" t="s">
        <v>9325</v>
      </c>
      <c r="H651">
        <f>H310*CoverSheet!$C$33</f>
        <v>0</v>
      </c>
    </row>
    <row r="652" spans="1:9" x14ac:dyDescent="0.35">
      <c r="A652" t="str">
        <f>IF(CoverSheet!$C$9="Annual Return","AR",IF(CoverSheet!$C$9="Interim Return","IR",IF(CoverSheet!$C$9="Audited Annual Return","AAR","")))</f>
        <v/>
      </c>
      <c r="B652" t="str">
        <f>CoverSheet!$G$7</f>
        <v>v:25-03-c</v>
      </c>
      <c r="C652" t="str">
        <f>IF(CoverSheet!$C$29=3,"Q1",IF(CoverSheet!$C$29=6,"Q2",IF(CoverSheet!$C$29=9,"Q3",IF(AND(CoverSheet!$C$29=12,A652="AR"),"Q4","Q4A"))))</f>
        <v>Q4A</v>
      </c>
      <c r="D652" t="str">
        <f>CoverSheet!$C$15</f>
        <v/>
      </c>
      <c r="E652" t="s">
        <v>8087</v>
      </c>
      <c r="F652" t="s">
        <v>9326</v>
      </c>
      <c r="G652" t="s">
        <v>9327</v>
      </c>
      <c r="H652">
        <f>H311*CoverSheet!$C$33</f>
        <v>0</v>
      </c>
    </row>
    <row r="653" spans="1:9" s="382" customFormat="1" x14ac:dyDescent="0.35">
      <c r="A653" t="str">
        <f>IF(CoverSheet!$C$9="Annual Return","AR",IF(CoverSheet!$C$9="Interim Return","IR",IF(CoverSheet!$C$9="Audited Annual Return","AAR","")))</f>
        <v/>
      </c>
      <c r="B653" t="str">
        <f>CoverSheet!$G$7</f>
        <v>v:25-03-c</v>
      </c>
      <c r="C653" t="str">
        <f>IF(CoverSheet!$C$29=3,"Q1",IF(CoverSheet!$C$29=6,"Q2",IF(CoverSheet!$C$29=9,"Q3",IF(AND(CoverSheet!$C$29=12,A653="AR"),"Q4","Q4A"))))</f>
        <v>Q4A</v>
      </c>
      <c r="D653" t="str">
        <f>CoverSheet!$C$15</f>
        <v/>
      </c>
      <c r="E653" t="s">
        <v>8087</v>
      </c>
      <c r="F653" t="s">
        <v>9328</v>
      </c>
      <c r="G653" t="s">
        <v>9329</v>
      </c>
      <c r="H653">
        <f>H312*CoverSheet!$C$33</f>
        <v>0</v>
      </c>
      <c r="I653"/>
    </row>
    <row r="654" spans="1:9" x14ac:dyDescent="0.35">
      <c r="A654" t="str">
        <f>IF(CoverSheet!$C$9="Annual Return","AR",IF(CoverSheet!$C$9="Interim Return","IR",IF(CoverSheet!$C$9="Audited Annual Return","AAR","")))</f>
        <v/>
      </c>
      <c r="B654" t="str">
        <f>CoverSheet!$G$7</f>
        <v>v:25-03-c</v>
      </c>
      <c r="C654" t="str">
        <f>IF(CoverSheet!$C$29=3,"Q1",IF(CoverSheet!$C$29=6,"Q2",IF(CoverSheet!$C$29=9,"Q3",IF(AND(CoverSheet!$C$29=12,A654="AR"),"Q4","Q4A"))))</f>
        <v>Q4A</v>
      </c>
      <c r="D654" t="str">
        <f>CoverSheet!$C$15</f>
        <v/>
      </c>
      <c r="E654" t="s">
        <v>8087</v>
      </c>
      <c r="F654" t="s">
        <v>9330</v>
      </c>
      <c r="G654" t="s">
        <v>9331</v>
      </c>
      <c r="H654">
        <f>H313*CoverSheet!$C$33</f>
        <v>0</v>
      </c>
    </row>
    <row r="655" spans="1:9" x14ac:dyDescent="0.35">
      <c r="A655" t="str">
        <f>IF(CoverSheet!$C$9="Annual Return","AR",IF(CoverSheet!$C$9="Interim Return","IR",IF(CoverSheet!$C$9="Audited Annual Return","AAR","")))</f>
        <v/>
      </c>
      <c r="B655" t="str">
        <f>CoverSheet!$G$7</f>
        <v>v:25-03-c</v>
      </c>
      <c r="C655" t="str">
        <f>IF(CoverSheet!$C$29=3,"Q1",IF(CoverSheet!$C$29=6,"Q2",IF(CoverSheet!$C$29=9,"Q3",IF(AND(CoverSheet!$C$29=12,A655="AR"),"Q4","Q4A"))))</f>
        <v>Q4A</v>
      </c>
      <c r="D655" t="str">
        <f>CoverSheet!$C$15</f>
        <v/>
      </c>
      <c r="E655" t="s">
        <v>8087</v>
      </c>
      <c r="F655" t="s">
        <v>9332</v>
      </c>
      <c r="G655" t="s">
        <v>9333</v>
      </c>
      <c r="H655">
        <f>H314*CoverSheet!$C$33</f>
        <v>0</v>
      </c>
    </row>
    <row r="656" spans="1:9" x14ac:dyDescent="0.35">
      <c r="A656" t="str">
        <f>IF(CoverSheet!$C$9="Annual Return","AR",IF(CoverSheet!$C$9="Interim Return","IR",IF(CoverSheet!$C$9="Audited Annual Return","AAR","")))</f>
        <v/>
      </c>
      <c r="B656" t="str">
        <f>CoverSheet!$G$7</f>
        <v>v:25-03-c</v>
      </c>
      <c r="C656" t="str">
        <f>IF(CoverSheet!$C$29=3,"Q1",IF(CoverSheet!$C$29=6,"Q2",IF(CoverSheet!$C$29=9,"Q3",IF(AND(CoverSheet!$C$29=12,A656="AR"),"Q4","Q4A"))))</f>
        <v>Q4A</v>
      </c>
      <c r="D656" t="str">
        <f>CoverSheet!$C$15</f>
        <v/>
      </c>
      <c r="E656" t="s">
        <v>8087</v>
      </c>
      <c r="F656" t="s">
        <v>9334</v>
      </c>
      <c r="G656" t="s">
        <v>9335</v>
      </c>
      <c r="H656">
        <f>H315*CoverSheet!$C$33</f>
        <v>0</v>
      </c>
    </row>
    <row r="657" spans="1:8" x14ac:dyDescent="0.35">
      <c r="A657" t="str">
        <f>IF(CoverSheet!$C$9="Annual Return","AR",IF(CoverSheet!$C$9="Interim Return","IR",IF(CoverSheet!$C$9="Audited Annual Return","AAR","")))</f>
        <v/>
      </c>
      <c r="B657" t="str">
        <f>CoverSheet!$G$7</f>
        <v>v:25-03-c</v>
      </c>
      <c r="C657" t="str">
        <f>IF(CoverSheet!$C$29=3,"Q1",IF(CoverSheet!$C$29=6,"Q2",IF(CoverSheet!$C$29=9,"Q3",IF(AND(CoverSheet!$C$29=12,A657="AR"),"Q4","Q4A"))))</f>
        <v>Q4A</v>
      </c>
      <c r="D657" t="str">
        <f>CoverSheet!$C$15</f>
        <v/>
      </c>
      <c r="E657" t="s">
        <v>8087</v>
      </c>
      <c r="F657" t="s">
        <v>9336</v>
      </c>
      <c r="G657" t="s">
        <v>9337</v>
      </c>
      <c r="H657">
        <f>H316*CoverSheet!$C$33</f>
        <v>0</v>
      </c>
    </row>
    <row r="658" spans="1:8" x14ac:dyDescent="0.35">
      <c r="A658" t="str">
        <f>IF(CoverSheet!$C$9="Annual Return","AR",IF(CoverSheet!$C$9="Interim Return","IR",IF(CoverSheet!$C$9="Audited Annual Return","AAR","")))</f>
        <v/>
      </c>
      <c r="B658" t="str">
        <f>CoverSheet!$G$7</f>
        <v>v:25-03-c</v>
      </c>
      <c r="C658" t="str">
        <f>IF(CoverSheet!$C$29=3,"Q1",IF(CoverSheet!$C$29=6,"Q2",IF(CoverSheet!$C$29=9,"Q3",IF(AND(CoverSheet!$C$29=12,A658="AR"),"Q4","Q4A"))))</f>
        <v>Q4A</v>
      </c>
      <c r="D658" t="str">
        <f>CoverSheet!$C$15</f>
        <v/>
      </c>
      <c r="E658" t="s">
        <v>8087</v>
      </c>
      <c r="F658" t="s">
        <v>9338</v>
      </c>
      <c r="G658" t="s">
        <v>9339</v>
      </c>
      <c r="H658">
        <f>H317*CoverSheet!$C$33</f>
        <v>0</v>
      </c>
    </row>
    <row r="659" spans="1:8" x14ac:dyDescent="0.35">
      <c r="A659" t="str">
        <f>IF(CoverSheet!$C$9="Annual Return","AR",IF(CoverSheet!$C$9="Interim Return","IR",IF(CoverSheet!$C$9="Audited Annual Return","AAR","")))</f>
        <v/>
      </c>
      <c r="B659" t="str">
        <f>CoverSheet!$G$7</f>
        <v>v:25-03-c</v>
      </c>
      <c r="C659" t="str">
        <f>IF(CoverSheet!$C$29=3,"Q1",IF(CoverSheet!$C$29=6,"Q2",IF(CoverSheet!$C$29=9,"Q3",IF(AND(CoverSheet!$C$29=12,A659="AR"),"Q4","Q4A"))))</f>
        <v>Q4A</v>
      </c>
      <c r="D659" t="str">
        <f>CoverSheet!$C$15</f>
        <v/>
      </c>
      <c r="E659" t="s">
        <v>8087</v>
      </c>
      <c r="F659" t="s">
        <v>9340</v>
      </c>
      <c r="G659" t="s">
        <v>9341</v>
      </c>
      <c r="H659">
        <f>H318*CoverSheet!$C$33</f>
        <v>0</v>
      </c>
    </row>
    <row r="660" spans="1:8" x14ac:dyDescent="0.35">
      <c r="A660" t="str">
        <f>IF(CoverSheet!$C$9="Annual Return","AR",IF(CoverSheet!$C$9="Interim Return","IR",IF(CoverSheet!$C$9="Audited Annual Return","AAR","")))</f>
        <v/>
      </c>
      <c r="B660" t="str">
        <f>CoverSheet!$G$7</f>
        <v>v:25-03-c</v>
      </c>
      <c r="C660" t="str">
        <f>IF(CoverSheet!$C$29=3,"Q1",IF(CoverSheet!$C$29=6,"Q2",IF(CoverSheet!$C$29=9,"Q3",IF(AND(CoverSheet!$C$29=12,A660="AR"),"Q4","Q4A"))))</f>
        <v>Q4A</v>
      </c>
      <c r="D660" t="str">
        <f>CoverSheet!$C$15</f>
        <v/>
      </c>
      <c r="E660" t="s">
        <v>8087</v>
      </c>
      <c r="F660" t="s">
        <v>9342</v>
      </c>
      <c r="G660" t="s">
        <v>9343</v>
      </c>
      <c r="H660">
        <f>H319*CoverSheet!$C$33</f>
        <v>0</v>
      </c>
    </row>
    <row r="661" spans="1:8" x14ac:dyDescent="0.35">
      <c r="A661" t="str">
        <f>IF(CoverSheet!$C$9="Annual Return","AR",IF(CoverSheet!$C$9="Interim Return","IR",IF(CoverSheet!$C$9="Audited Annual Return","AAR","")))</f>
        <v/>
      </c>
      <c r="B661" t="str">
        <f>CoverSheet!$G$7</f>
        <v>v:25-03-c</v>
      </c>
      <c r="C661" t="str">
        <f>IF(CoverSheet!$C$29=3,"Q1",IF(CoverSheet!$C$29=6,"Q2",IF(CoverSheet!$C$29=9,"Q3",IF(AND(CoverSheet!$C$29=12,A661="AR"),"Q4","Q4A"))))</f>
        <v>Q4A</v>
      </c>
      <c r="D661" t="str">
        <f>CoverSheet!$C$15</f>
        <v/>
      </c>
      <c r="E661" t="s">
        <v>8087</v>
      </c>
      <c r="F661" t="s">
        <v>9344</v>
      </c>
      <c r="G661" t="s">
        <v>9345</v>
      </c>
      <c r="H661">
        <f>H320*CoverSheet!$C$33</f>
        <v>0</v>
      </c>
    </row>
    <row r="662" spans="1:8" x14ac:dyDescent="0.35">
      <c r="A662" t="str">
        <f>IF(CoverSheet!$C$9="Annual Return","AR",IF(CoverSheet!$C$9="Interim Return","IR",IF(CoverSheet!$C$9="Audited Annual Return","AAR","")))</f>
        <v/>
      </c>
      <c r="B662" t="str">
        <f>CoverSheet!$G$7</f>
        <v>v:25-03-c</v>
      </c>
      <c r="C662" t="str">
        <f>IF(CoverSheet!$C$29=3,"Q1",IF(CoverSheet!$C$29=6,"Q2",IF(CoverSheet!$C$29=9,"Q3",IF(AND(CoverSheet!$C$29=12,A662="AR"),"Q4","Q4A"))))</f>
        <v>Q4A</v>
      </c>
      <c r="D662" t="str">
        <f>CoverSheet!$C$15</f>
        <v/>
      </c>
      <c r="E662" t="s">
        <v>8087</v>
      </c>
      <c r="F662" t="s">
        <v>9346</v>
      </c>
      <c r="G662" t="s">
        <v>9347</v>
      </c>
      <c r="H662">
        <f>H321*CoverSheet!$C$33</f>
        <v>0</v>
      </c>
    </row>
    <row r="663" spans="1:8" x14ac:dyDescent="0.35">
      <c r="A663" t="str">
        <f>IF(CoverSheet!$C$9="Annual Return","AR",IF(CoverSheet!$C$9="Interim Return","IR",IF(CoverSheet!$C$9="Audited Annual Return","AAR","")))</f>
        <v/>
      </c>
      <c r="B663" t="str">
        <f>CoverSheet!$G$7</f>
        <v>v:25-03-c</v>
      </c>
      <c r="C663" t="str">
        <f>IF(CoverSheet!$C$29=3,"Q1",IF(CoverSheet!$C$29=6,"Q2",IF(CoverSheet!$C$29=9,"Q3",IF(AND(CoverSheet!$C$29=12,A663="AR"),"Q4","Q4A"))))</f>
        <v>Q4A</v>
      </c>
      <c r="D663" t="str">
        <f>CoverSheet!$C$15</f>
        <v/>
      </c>
      <c r="E663" t="s">
        <v>8087</v>
      </c>
      <c r="F663" t="s">
        <v>9348</v>
      </c>
      <c r="G663" t="s">
        <v>9349</v>
      </c>
      <c r="H663">
        <f>H322*CoverSheet!$C$33</f>
        <v>0</v>
      </c>
    </row>
    <row r="664" spans="1:8" x14ac:dyDescent="0.35">
      <c r="A664" t="str">
        <f>IF(CoverSheet!$C$9="Annual Return","AR",IF(CoverSheet!$C$9="Interim Return","IR",IF(CoverSheet!$C$9="Audited Annual Return","AAR","")))</f>
        <v/>
      </c>
      <c r="B664" t="str">
        <f>CoverSheet!$G$7</f>
        <v>v:25-03-c</v>
      </c>
      <c r="C664" t="str">
        <f>IF(CoverSheet!$C$29=3,"Q1",IF(CoverSheet!$C$29=6,"Q2",IF(CoverSheet!$C$29=9,"Q3",IF(AND(CoverSheet!$C$29=12,A664="AR"),"Q4","Q4A"))))</f>
        <v>Q4A</v>
      </c>
      <c r="D664" t="str">
        <f>CoverSheet!$C$15</f>
        <v/>
      </c>
      <c r="E664" t="s">
        <v>8087</v>
      </c>
      <c r="F664" t="s">
        <v>9350</v>
      </c>
      <c r="G664" t="s">
        <v>9351</v>
      </c>
      <c r="H664">
        <f>H323*CoverSheet!$C$33</f>
        <v>0</v>
      </c>
    </row>
    <row r="665" spans="1:8" x14ac:dyDescent="0.35">
      <c r="A665" t="str">
        <f>IF(CoverSheet!$C$9="Annual Return","AR",IF(CoverSheet!$C$9="Interim Return","IR",IF(CoverSheet!$C$9="Audited Annual Return","AAR","")))</f>
        <v/>
      </c>
      <c r="B665" t="str">
        <f>CoverSheet!$G$7</f>
        <v>v:25-03-c</v>
      </c>
      <c r="C665" t="str">
        <f>IF(CoverSheet!$C$29=3,"Q1",IF(CoverSheet!$C$29=6,"Q2",IF(CoverSheet!$C$29=9,"Q3",IF(AND(CoverSheet!$C$29=12,A665="AR"),"Q4","Q4A"))))</f>
        <v>Q4A</v>
      </c>
      <c r="D665" t="str">
        <f>CoverSheet!$C$15</f>
        <v/>
      </c>
      <c r="E665" t="s">
        <v>8087</v>
      </c>
      <c r="F665" t="s">
        <v>9352</v>
      </c>
      <c r="G665" t="s">
        <v>9353</v>
      </c>
      <c r="H665">
        <f>H324*CoverSheet!$C$33</f>
        <v>0</v>
      </c>
    </row>
    <row r="666" spans="1:8" x14ac:dyDescent="0.35">
      <c r="A666" t="str">
        <f>IF(CoverSheet!$C$9="Annual Return","AR",IF(CoverSheet!$C$9="Interim Return","IR",IF(CoverSheet!$C$9="Audited Annual Return","AAR","")))</f>
        <v/>
      </c>
      <c r="B666" t="str">
        <f>CoverSheet!$G$7</f>
        <v>v:25-03-c</v>
      </c>
      <c r="C666" t="str">
        <f>IF(CoverSheet!$C$29=3,"Q1",IF(CoverSheet!$C$29=6,"Q2",IF(CoverSheet!$C$29=9,"Q3",IF(AND(CoverSheet!$C$29=12,A666="AR"),"Q4","Q4A"))))</f>
        <v>Q4A</v>
      </c>
      <c r="D666" t="str">
        <f>CoverSheet!$C$15</f>
        <v/>
      </c>
      <c r="E666" t="s">
        <v>8087</v>
      </c>
      <c r="F666" t="s">
        <v>9354</v>
      </c>
      <c r="G666" t="s">
        <v>9355</v>
      </c>
      <c r="H666">
        <f>H325*CoverSheet!$C$33</f>
        <v>0</v>
      </c>
    </row>
    <row r="667" spans="1:8" x14ac:dyDescent="0.35">
      <c r="A667" t="str">
        <f>IF(CoverSheet!$C$9="Annual Return","AR",IF(CoverSheet!$C$9="Interim Return","IR",IF(CoverSheet!$C$9="Audited Annual Return","AAR","")))</f>
        <v/>
      </c>
      <c r="B667" t="str">
        <f>CoverSheet!$G$7</f>
        <v>v:25-03-c</v>
      </c>
      <c r="C667" t="str">
        <f>IF(CoverSheet!$C$29=3,"Q1",IF(CoverSheet!$C$29=6,"Q2",IF(CoverSheet!$C$29=9,"Q3",IF(AND(CoverSheet!$C$29=12,A667="AR"),"Q4","Q4A"))))</f>
        <v>Q4A</v>
      </c>
      <c r="D667" t="str">
        <f>CoverSheet!$C$15</f>
        <v/>
      </c>
      <c r="E667" t="s">
        <v>8087</v>
      </c>
      <c r="F667" t="s">
        <v>9356</v>
      </c>
      <c r="G667" t="s">
        <v>9357</v>
      </c>
      <c r="H667">
        <f>H326*CoverSheet!$C$33</f>
        <v>0</v>
      </c>
    </row>
    <row r="668" spans="1:8" x14ac:dyDescent="0.35">
      <c r="A668" t="str">
        <f>IF(CoverSheet!$C$9="Annual Return","AR",IF(CoverSheet!$C$9="Interim Return","IR",IF(CoverSheet!$C$9="Audited Annual Return","AAR","")))</f>
        <v/>
      </c>
      <c r="B668" t="str">
        <f>CoverSheet!$G$7</f>
        <v>v:25-03-c</v>
      </c>
      <c r="C668" t="str">
        <f>IF(CoverSheet!$C$29=3,"Q1",IF(CoverSheet!$C$29=6,"Q2",IF(CoverSheet!$C$29=9,"Q3",IF(AND(CoverSheet!$C$29=12,A668="AR"),"Q4","Q4A"))))</f>
        <v>Q4A</v>
      </c>
      <c r="D668" t="str">
        <f>CoverSheet!$C$15</f>
        <v/>
      </c>
      <c r="E668" t="s">
        <v>8087</v>
      </c>
      <c r="F668" t="s">
        <v>9358</v>
      </c>
      <c r="G668" t="s">
        <v>9359</v>
      </c>
      <c r="H668">
        <f>H327*CoverSheet!$C$33</f>
        <v>0</v>
      </c>
    </row>
    <row r="669" spans="1:8" x14ac:dyDescent="0.35">
      <c r="A669" t="str">
        <f>IF(CoverSheet!$C$9="Annual Return","AR",IF(CoverSheet!$C$9="Interim Return","IR",IF(CoverSheet!$C$9="Audited Annual Return","AAR","")))</f>
        <v/>
      </c>
      <c r="B669" t="str">
        <f>CoverSheet!$G$7</f>
        <v>v:25-03-c</v>
      </c>
      <c r="C669" t="str">
        <f>IF(CoverSheet!$C$29=3,"Q1",IF(CoverSheet!$C$29=6,"Q2",IF(CoverSheet!$C$29=9,"Q3",IF(AND(CoverSheet!$C$29=12,A669="AR"),"Q4","Q4A"))))</f>
        <v>Q4A</v>
      </c>
      <c r="D669" t="str">
        <f>CoverSheet!$C$15</f>
        <v/>
      </c>
      <c r="E669" t="s">
        <v>8087</v>
      </c>
      <c r="F669" t="s">
        <v>9360</v>
      </c>
      <c r="G669" t="s">
        <v>9361</v>
      </c>
      <c r="H669">
        <f>H328*CoverSheet!$C$33</f>
        <v>0</v>
      </c>
    </row>
    <row r="670" spans="1:8" x14ac:dyDescent="0.35">
      <c r="A670" t="str">
        <f>IF(CoverSheet!$C$9="Annual Return","AR",IF(CoverSheet!$C$9="Interim Return","IR",IF(CoverSheet!$C$9="Audited Annual Return","AAR","")))</f>
        <v/>
      </c>
      <c r="B670" t="str">
        <f>CoverSheet!$G$7</f>
        <v>v:25-03-c</v>
      </c>
      <c r="C670" t="str">
        <f>IF(CoverSheet!$C$29=3,"Q1",IF(CoverSheet!$C$29=6,"Q2",IF(CoverSheet!$C$29=9,"Q3",IF(AND(CoverSheet!$C$29=12,A670="AR"),"Q4","Q4A"))))</f>
        <v>Q4A</v>
      </c>
      <c r="D670" t="str">
        <f>CoverSheet!$C$15</f>
        <v/>
      </c>
      <c r="E670" t="s">
        <v>8087</v>
      </c>
      <c r="F670" t="s">
        <v>9362</v>
      </c>
      <c r="G670" t="s">
        <v>9363</v>
      </c>
      <c r="H670">
        <f>H329*CoverSheet!$C$33</f>
        <v>0</v>
      </c>
    </row>
    <row r="671" spans="1:8" x14ac:dyDescent="0.35">
      <c r="A671" t="str">
        <f>IF(CoverSheet!$C$9="Annual Return","AR",IF(CoverSheet!$C$9="Interim Return","IR",IF(CoverSheet!$C$9="Audited Annual Return","AAR","")))</f>
        <v/>
      </c>
      <c r="B671" t="str">
        <f>CoverSheet!$G$7</f>
        <v>v:25-03-c</v>
      </c>
      <c r="C671" t="str">
        <f>IF(CoverSheet!$C$29=3,"Q1",IF(CoverSheet!$C$29=6,"Q2",IF(CoverSheet!$C$29=9,"Q3",IF(AND(CoverSheet!$C$29=12,A671="AR"),"Q4","Q4A"))))</f>
        <v>Q4A</v>
      </c>
      <c r="D671" t="str">
        <f>CoverSheet!$C$15</f>
        <v/>
      </c>
      <c r="E671" t="s">
        <v>8087</v>
      </c>
      <c r="F671" t="s">
        <v>9364</v>
      </c>
      <c r="G671" t="s">
        <v>9365</v>
      </c>
      <c r="H671">
        <f>H330*CoverSheet!$C$33</f>
        <v>0</v>
      </c>
    </row>
    <row r="672" spans="1:8" x14ac:dyDescent="0.35">
      <c r="A672" t="str">
        <f>IF(CoverSheet!$C$9="Annual Return","AR",IF(CoverSheet!$C$9="Interim Return","IR",IF(CoverSheet!$C$9="Audited Annual Return","AAR","")))</f>
        <v/>
      </c>
      <c r="B672" t="str">
        <f>CoverSheet!$G$7</f>
        <v>v:25-03-c</v>
      </c>
      <c r="C672" t="str">
        <f>IF(CoverSheet!$C$29=3,"Q1",IF(CoverSheet!$C$29=6,"Q2",IF(CoverSheet!$C$29=9,"Q3",IF(AND(CoverSheet!$C$29=12,A672="AR"),"Q4","Q4A"))))</f>
        <v>Q4A</v>
      </c>
      <c r="D672" t="str">
        <f>CoverSheet!$C$15</f>
        <v/>
      </c>
      <c r="E672" t="s">
        <v>8087</v>
      </c>
      <c r="F672" t="s">
        <v>9366</v>
      </c>
      <c r="G672" t="s">
        <v>9367</v>
      </c>
      <c r="H672">
        <f>H331*CoverSheet!$C$33</f>
        <v>0</v>
      </c>
    </row>
    <row r="673" spans="1:9" x14ac:dyDescent="0.35">
      <c r="A673" t="str">
        <f>IF(CoverSheet!$C$9="Annual Return","AR",IF(CoverSheet!$C$9="Interim Return","IR",IF(CoverSheet!$C$9="Audited Annual Return","AAR","")))</f>
        <v/>
      </c>
      <c r="B673" t="str">
        <f>CoverSheet!$G$7</f>
        <v>v:25-03-c</v>
      </c>
      <c r="C673" t="str">
        <f>IF(CoverSheet!$C$29=3,"Q1",IF(CoverSheet!$C$29=6,"Q2",IF(CoverSheet!$C$29=9,"Q3",IF(AND(CoverSheet!$C$29=12,A673="AR"),"Q4","Q4A"))))</f>
        <v>Q4A</v>
      </c>
      <c r="D673" t="str">
        <f>CoverSheet!$C$15</f>
        <v/>
      </c>
      <c r="E673" t="s">
        <v>8087</v>
      </c>
      <c r="F673" t="s">
        <v>9368</v>
      </c>
      <c r="G673" t="s">
        <v>9369</v>
      </c>
      <c r="H673">
        <f>H332*CoverSheet!$C$33</f>
        <v>0</v>
      </c>
    </row>
    <row r="674" spans="1:9" x14ac:dyDescent="0.35">
      <c r="A674" t="str">
        <f>IF(CoverSheet!$C$9="Annual Return","AR",IF(CoverSheet!$C$9="Interim Return","IR",IF(CoverSheet!$C$9="Audited Annual Return","AAR","")))</f>
        <v/>
      </c>
      <c r="B674" t="str">
        <f>CoverSheet!$G$7</f>
        <v>v:25-03-c</v>
      </c>
      <c r="C674" t="str">
        <f>IF(CoverSheet!$C$29=3,"Q1",IF(CoverSheet!$C$29=6,"Q2",IF(CoverSheet!$C$29=9,"Q3",IF(AND(CoverSheet!$C$29=12,A674="AR"),"Q4","Q4A"))))</f>
        <v>Q4A</v>
      </c>
      <c r="D674" t="str">
        <f>CoverSheet!$C$15</f>
        <v/>
      </c>
      <c r="E674" t="s">
        <v>8087</v>
      </c>
      <c r="F674" t="s">
        <v>9370</v>
      </c>
      <c r="G674" t="s">
        <v>9371</v>
      </c>
      <c r="H674">
        <f>H333*CoverSheet!$C$33</f>
        <v>0</v>
      </c>
    </row>
    <row r="675" spans="1:9" x14ac:dyDescent="0.35">
      <c r="A675" t="str">
        <f>IF(CoverSheet!$C$9="Annual Return","AR",IF(CoverSheet!$C$9="Interim Return","IR",IF(CoverSheet!$C$9="Audited Annual Return","AAR","")))</f>
        <v/>
      </c>
      <c r="B675" t="str">
        <f>CoverSheet!$G$7</f>
        <v>v:25-03-c</v>
      </c>
      <c r="C675" t="str">
        <f>IF(CoverSheet!$C$29=3,"Q1",IF(CoverSheet!$C$29=6,"Q2",IF(CoverSheet!$C$29=9,"Q3",IF(AND(CoverSheet!$C$29=12,A675="AR"),"Q4","Q4A"))))</f>
        <v>Q4A</v>
      </c>
      <c r="D675" t="str">
        <f>CoverSheet!$C$15</f>
        <v/>
      </c>
      <c r="E675" t="s">
        <v>8087</v>
      </c>
      <c r="F675" t="s">
        <v>9372</v>
      </c>
      <c r="G675" t="s">
        <v>9373</v>
      </c>
      <c r="H675">
        <f>H334*CoverSheet!$C$33</f>
        <v>0</v>
      </c>
    </row>
    <row r="676" spans="1:9" x14ac:dyDescent="0.35">
      <c r="A676" t="str">
        <f>IF(CoverSheet!$C$9="Annual Return","AR",IF(CoverSheet!$C$9="Interim Return","IR",IF(CoverSheet!$C$9="Audited Annual Return","AAR","")))</f>
        <v/>
      </c>
      <c r="B676" t="str">
        <f>CoverSheet!$G$7</f>
        <v>v:25-03-c</v>
      </c>
      <c r="C676" t="str">
        <f>IF(CoverSheet!$C$29=3,"Q1",IF(CoverSheet!$C$29=6,"Q2",IF(CoverSheet!$C$29=9,"Q3",IF(AND(CoverSheet!$C$29=12,A676="AR"),"Q4","Q4A"))))</f>
        <v>Q4A</v>
      </c>
      <c r="D676" t="str">
        <f>CoverSheet!$C$15</f>
        <v/>
      </c>
      <c r="E676" t="s">
        <v>8087</v>
      </c>
      <c r="F676" t="s">
        <v>9374</v>
      </c>
      <c r="G676" t="s">
        <v>9375</v>
      </c>
      <c r="H676">
        <f>H335*CoverSheet!$C$33</f>
        <v>0</v>
      </c>
    </row>
    <row r="677" spans="1:9" x14ac:dyDescent="0.35">
      <c r="A677" t="str">
        <f>IF(CoverSheet!$C$9="Annual Return","AR",IF(CoverSheet!$C$9="Interim Return","IR",IF(CoverSheet!$C$9="Audited Annual Return","AAR","")))</f>
        <v/>
      </c>
      <c r="B677" t="str">
        <f>CoverSheet!$G$7</f>
        <v>v:25-03-c</v>
      </c>
      <c r="C677" t="str">
        <f>IF(CoverSheet!$C$29=3,"Q1",IF(CoverSheet!$C$29=6,"Q2",IF(CoverSheet!$C$29=9,"Q3",IF(AND(CoverSheet!$C$29=12,A677="AR"),"Q4","Q4A"))))</f>
        <v>Q4A</v>
      </c>
      <c r="D677" t="str">
        <f>CoverSheet!$C$15</f>
        <v/>
      </c>
      <c r="E677" t="s">
        <v>8087</v>
      </c>
      <c r="F677" t="s">
        <v>9376</v>
      </c>
      <c r="G677" t="s">
        <v>9377</v>
      </c>
      <c r="H677">
        <f>H336*CoverSheet!$C$33</f>
        <v>0</v>
      </c>
    </row>
    <row r="678" spans="1:9" x14ac:dyDescent="0.35">
      <c r="A678" t="str">
        <f>IF(CoverSheet!$C$9="Annual Return","AR",IF(CoverSheet!$C$9="Interim Return","IR",IF(CoverSheet!$C$9="Audited Annual Return","AAR","")))</f>
        <v/>
      </c>
      <c r="B678" t="str">
        <f>CoverSheet!$G$7</f>
        <v>v:25-03-c</v>
      </c>
      <c r="C678" t="str">
        <f>IF(CoverSheet!$C$29=3,"Q1",IF(CoverSheet!$C$29=6,"Q2",IF(CoverSheet!$C$29=9,"Q3",IF(AND(CoverSheet!$C$29=12,A678="AR"),"Q4","Q4A"))))</f>
        <v>Q4A</v>
      </c>
      <c r="D678" t="str">
        <f>CoverSheet!$C$15</f>
        <v/>
      </c>
      <c r="E678" t="s">
        <v>8087</v>
      </c>
      <c r="F678" t="s">
        <v>9378</v>
      </c>
      <c r="G678" t="s">
        <v>9379</v>
      </c>
      <c r="H678">
        <f>H337*CoverSheet!$C$33</f>
        <v>0</v>
      </c>
    </row>
    <row r="679" spans="1:9" x14ac:dyDescent="0.35">
      <c r="A679" t="str">
        <f>IF(CoverSheet!$C$9="Annual Return","AR",IF(CoverSheet!$C$9="Interim Return","IR",IF(CoverSheet!$C$9="Audited Annual Return","AAR","")))</f>
        <v/>
      </c>
      <c r="B679" t="str">
        <f>CoverSheet!$G$7</f>
        <v>v:25-03-c</v>
      </c>
      <c r="C679" t="str">
        <f>IF(CoverSheet!$C$29=3,"Q1",IF(CoverSheet!$C$29=6,"Q2",IF(CoverSheet!$C$29=9,"Q3",IF(AND(CoverSheet!$C$29=12,A679="AR"),"Q4","Q4A"))))</f>
        <v>Q4A</v>
      </c>
      <c r="D679" t="str">
        <f>CoverSheet!$C$15</f>
        <v/>
      </c>
      <c r="E679" t="s">
        <v>8087</v>
      </c>
      <c r="F679" t="s">
        <v>9380</v>
      </c>
      <c r="G679" t="s">
        <v>9381</v>
      </c>
      <c r="H679">
        <f>H338*CoverSheet!$C$33</f>
        <v>0</v>
      </c>
    </row>
    <row r="680" spans="1:9" x14ac:dyDescent="0.35">
      <c r="A680" t="str">
        <f>IF(CoverSheet!$C$9="Annual Return","AR",IF(CoverSheet!$C$9="Interim Return","IR",IF(CoverSheet!$C$9="Audited Annual Return","AAR","")))</f>
        <v/>
      </c>
      <c r="B680" t="str">
        <f>CoverSheet!$G$7</f>
        <v>v:25-03-c</v>
      </c>
      <c r="C680" t="str">
        <f>IF(CoverSheet!$C$29=3,"Q1",IF(CoverSheet!$C$29=6,"Q2",IF(CoverSheet!$C$29=9,"Q3",IF(AND(CoverSheet!$C$29=12,A680="AR"),"Q4","Q4A"))))</f>
        <v>Q4A</v>
      </c>
      <c r="D680" t="str">
        <f>CoverSheet!$C$15</f>
        <v/>
      </c>
      <c r="E680" t="s">
        <v>8087</v>
      </c>
      <c r="F680" t="s">
        <v>9382</v>
      </c>
      <c r="G680" t="s">
        <v>9383</v>
      </c>
      <c r="H680">
        <f>H339*CoverSheet!$C$33</f>
        <v>0</v>
      </c>
    </row>
    <row r="681" spans="1:9" x14ac:dyDescent="0.35">
      <c r="A681" t="str">
        <f>IF(CoverSheet!$C$9="Annual Return","AR",IF(CoverSheet!$C$9="Interim Return","IR",IF(CoverSheet!$C$9="Audited Annual Return","AAR","")))</f>
        <v/>
      </c>
      <c r="B681" t="str">
        <f>CoverSheet!$G$7</f>
        <v>v:25-03-c</v>
      </c>
      <c r="C681" t="str">
        <f>IF(CoverSheet!$C$29=3,"Q1",IF(CoverSheet!$C$29=6,"Q2",IF(CoverSheet!$C$29=9,"Q3",IF(AND(CoverSheet!$C$29=12,A681="AR"),"Q4","Q4A"))))</f>
        <v>Q4A</v>
      </c>
      <c r="D681" t="str">
        <f>CoverSheet!$C$15</f>
        <v/>
      </c>
      <c r="E681" t="s">
        <v>8087</v>
      </c>
      <c r="F681" t="s">
        <v>9384</v>
      </c>
      <c r="G681" t="s">
        <v>9385</v>
      </c>
      <c r="H681">
        <f>H340*CoverSheet!$C$33</f>
        <v>0</v>
      </c>
    </row>
    <row r="682" spans="1:9" x14ac:dyDescent="0.35">
      <c r="A682" t="str">
        <f>IF(CoverSheet!$C$9="Annual Return","AR",IF(CoverSheet!$C$9="Interim Return","IR",IF(CoverSheet!$C$9="Audited Annual Return","AAR","")))</f>
        <v/>
      </c>
      <c r="B682" t="str">
        <f>CoverSheet!$G$7</f>
        <v>v:25-03-c</v>
      </c>
      <c r="C682" t="str">
        <f>IF(CoverSheet!$C$29=3,"Q1",IF(CoverSheet!$C$29=6,"Q2",IF(CoverSheet!$C$29=9,"Q3",IF(AND(CoverSheet!$C$29=12,A682="AR"),"Q4","Q4A"))))</f>
        <v>Q4A</v>
      </c>
      <c r="D682" t="str">
        <f>CoverSheet!$C$15</f>
        <v/>
      </c>
      <c r="E682" t="s">
        <v>8087</v>
      </c>
      <c r="F682" t="s">
        <v>9386</v>
      </c>
      <c r="G682" t="s">
        <v>9387</v>
      </c>
      <c r="H682">
        <f>H341*CoverSheet!$C$33</f>
        <v>0</v>
      </c>
    </row>
    <row r="683" spans="1:9" x14ac:dyDescent="0.35">
      <c r="A683" t="str">
        <f>IF(CoverSheet!$C$9="Annual Return","AR",IF(CoverSheet!$C$9="Interim Return","IR",IF(CoverSheet!$C$9="Audited Annual Return","AAR","")))</f>
        <v/>
      </c>
      <c r="B683" t="str">
        <f>CoverSheet!$G$7</f>
        <v>v:25-03-c</v>
      </c>
      <c r="C683" t="str">
        <f>IF(CoverSheet!$C$29=3,"Q1",IF(CoverSheet!$C$29=6,"Q2",IF(CoverSheet!$C$29=9,"Q3",IF(AND(CoverSheet!$C$29=12,A683="AR"),"Q4","Q4A"))))</f>
        <v>Q4A</v>
      </c>
      <c r="D683" t="str">
        <f>CoverSheet!$C$15</f>
        <v/>
      </c>
      <c r="E683" t="s">
        <v>8087</v>
      </c>
      <c r="F683" t="s">
        <v>9388</v>
      </c>
      <c r="G683" t="s">
        <v>9389</v>
      </c>
      <c r="H683">
        <f>H342*CoverSheet!$C$33</f>
        <v>0</v>
      </c>
    </row>
    <row r="684" spans="1:9" s="382" customFormat="1" x14ac:dyDescent="0.35">
      <c r="A684" t="str">
        <f>IF(CoverSheet!$C$9="Annual Return","AR",IF(CoverSheet!$C$9="Interim Return","IR",IF(CoverSheet!$C$9="Audited Annual Return","AAR","")))</f>
        <v/>
      </c>
      <c r="B684" t="str">
        <f>CoverSheet!$G$7</f>
        <v>v:25-03-c</v>
      </c>
      <c r="C684" t="str">
        <f>IF(CoverSheet!$C$29=3,"Q1",IF(CoverSheet!$C$29=6,"Q2",IF(CoverSheet!$C$29=9,"Q3",IF(AND(CoverSheet!$C$29=12,A684="AR"),"Q4","Q4A"))))</f>
        <v>Q4A</v>
      </c>
      <c r="D684" t="str">
        <f>CoverSheet!$C$15</f>
        <v/>
      </c>
      <c r="E684" t="s">
        <v>8087</v>
      </c>
      <c r="F684" t="s">
        <v>9390</v>
      </c>
      <c r="G684" t="s">
        <v>9391</v>
      </c>
      <c r="H684">
        <f>H343*CoverSheet!$C$33</f>
        <v>0</v>
      </c>
      <c r="I68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8D5-BB27-45C4-B8C4-A59BDABA4CB4}">
  <sheetPr codeName="Sheet31">
    <tabColor rgb="FFEDD9C4"/>
  </sheetPr>
  <dimension ref="A1:N63"/>
  <sheetViews>
    <sheetView zoomScale="70" zoomScaleNormal="70" workbookViewId="0"/>
  </sheetViews>
  <sheetFormatPr defaultColWidth="0" defaultRowHeight="14.5" zeroHeight="1" x14ac:dyDescent="0.35"/>
  <cols>
    <col min="1" max="1" width="1.453125" style="253" customWidth="1"/>
    <col min="2" max="2" width="12" style="253" customWidth="1"/>
    <col min="3" max="3" width="10.54296875" style="253" customWidth="1"/>
    <col min="4" max="4" width="17" style="253" customWidth="1"/>
    <col min="5" max="5" width="23.54296875" style="253" customWidth="1"/>
    <col min="6" max="6" width="2.54296875" style="253" customWidth="1"/>
    <col min="7" max="7" width="22" style="253" customWidth="1"/>
    <col min="8" max="8" width="21.54296875" style="253" customWidth="1"/>
    <col min="9" max="9" width="2.54296875" style="253" customWidth="1"/>
    <col min="10" max="10" width="17" style="253" customWidth="1"/>
    <col min="11" max="11" width="23.453125" style="253" customWidth="1"/>
    <col min="12" max="12" width="4.453125" style="253" customWidth="1"/>
    <col min="13" max="14" width="1.453125" style="253" customWidth="1"/>
    <col min="15" max="16384" width="8.7265625" style="245" hidden="1"/>
  </cols>
  <sheetData>
    <row r="1" spans="1:14" ht="7.4" customHeight="1" x14ac:dyDescent="0.35">
      <c r="A1" s="54"/>
      <c r="B1" s="54"/>
      <c r="C1" s="54"/>
      <c r="D1" s="54"/>
      <c r="E1" s="54"/>
      <c r="F1" s="54"/>
      <c r="G1" s="54"/>
      <c r="H1" s="54"/>
      <c r="I1" s="54"/>
      <c r="J1" s="54"/>
      <c r="K1" s="54"/>
      <c r="L1" s="54"/>
      <c r="M1" s="54"/>
      <c r="N1" s="5"/>
    </row>
    <row r="2" spans="1:14" ht="15.65" customHeight="1" x14ac:dyDescent="0.35">
      <c r="A2" s="54"/>
      <c r="B2" s="467" t="e" vm="4">
        <v>#VALUE!</v>
      </c>
      <c r="C2" s="467"/>
      <c r="D2" s="501" t="s">
        <v>64</v>
      </c>
      <c r="E2" s="501"/>
      <c r="F2" s="501"/>
      <c r="G2" s="501"/>
      <c r="H2" s="501"/>
      <c r="I2" s="501"/>
      <c r="J2" s="501"/>
      <c r="K2" s="54"/>
      <c r="L2" s="54"/>
      <c r="M2" s="54"/>
      <c r="N2" s="5"/>
    </row>
    <row r="3" spans="1:14" ht="18" customHeight="1" x14ac:dyDescent="0.35">
      <c r="A3" s="54"/>
      <c r="B3" s="467"/>
      <c r="C3" s="467"/>
      <c r="D3" s="501"/>
      <c r="E3" s="501"/>
      <c r="F3" s="501"/>
      <c r="G3" s="501"/>
      <c r="H3" s="501"/>
      <c r="I3" s="501"/>
      <c r="J3" s="501"/>
      <c r="K3" s="54"/>
      <c r="L3" s="54"/>
      <c r="M3" s="54"/>
      <c r="N3" s="5"/>
    </row>
    <row r="4" spans="1:14" ht="15.5" x14ac:dyDescent="0.35">
      <c r="A4" s="54"/>
      <c r="B4" s="54"/>
      <c r="C4" s="54"/>
      <c r="D4" s="54"/>
      <c r="E4" s="54"/>
      <c r="F4" s="54"/>
      <c r="G4" s="54"/>
      <c r="H4" s="54"/>
      <c r="I4" s="54"/>
      <c r="J4" s="54"/>
      <c r="K4" s="54"/>
      <c r="L4" s="56" t="str">
        <f>CoverSheet!G7</f>
        <v>v:25-03-c</v>
      </c>
      <c r="M4" s="56"/>
      <c r="N4" s="5"/>
    </row>
    <row r="5" spans="1:14" ht="7.4" customHeight="1" x14ac:dyDescent="0.35">
      <c r="A5" s="6"/>
      <c r="B5" s="6"/>
      <c r="C5" s="6"/>
      <c r="D5" s="6"/>
      <c r="E5" s="6"/>
      <c r="F5" s="6"/>
      <c r="G5" s="6"/>
      <c r="H5" s="6"/>
      <c r="I5" s="6"/>
      <c r="J5" s="6"/>
      <c r="K5" s="6"/>
      <c r="L5" s="6"/>
      <c r="M5" s="20"/>
      <c r="N5" s="5"/>
    </row>
    <row r="6" spans="1:14" x14ac:dyDescent="0.35">
      <c r="A6" s="6"/>
      <c r="B6" s="6"/>
      <c r="C6" s="57"/>
      <c r="D6" s="57" t="s">
        <v>42</v>
      </c>
      <c r="E6" s="58">
        <f>CoverSheet!$C$11</f>
        <v>0</v>
      </c>
      <c r="F6" s="6"/>
      <c r="G6" s="6"/>
      <c r="H6" s="6"/>
      <c r="I6" s="6"/>
      <c r="J6" s="6"/>
      <c r="K6" s="6"/>
      <c r="L6" s="6"/>
      <c r="M6" s="20"/>
      <c r="N6" s="5"/>
    </row>
    <row r="7" spans="1:14" x14ac:dyDescent="0.35">
      <c r="A7" s="6"/>
      <c r="B7" s="6"/>
      <c r="C7" s="57"/>
      <c r="D7" s="57" t="s">
        <v>47</v>
      </c>
      <c r="E7" s="58" t="str">
        <f>IF(OR(CoverSheet!$G$26=0,CoverSheet!$G$27=0),"",(TEXT(CoverSheet!$G$26,"DD/MM/YYYY")&amp;" - "&amp;(TEXT(CoverSheet!$G$27,"dd/mm/yyyy"))))</f>
        <v xml:space="preserve"> - </v>
      </c>
      <c r="F7" s="6"/>
      <c r="G7" s="6"/>
      <c r="H7" s="488" t="s">
        <v>290</v>
      </c>
      <c r="I7" s="488"/>
      <c r="J7" s="488"/>
      <c r="K7" s="59" t="str">
        <f>CoverSheet!C29</f>
        <v/>
      </c>
      <c r="L7" s="6"/>
      <c r="M7" s="20"/>
      <c r="N7" s="5"/>
    </row>
    <row r="8" spans="1:14" ht="7.4" customHeight="1" thickBot="1" x14ac:dyDescent="0.4">
      <c r="A8" s="61"/>
      <c r="B8" s="61"/>
      <c r="C8" s="61"/>
      <c r="D8" s="61"/>
      <c r="E8" s="61"/>
      <c r="F8" s="61"/>
      <c r="G8" s="61"/>
      <c r="H8" s="61"/>
      <c r="I8" s="61"/>
      <c r="J8" s="61"/>
      <c r="K8" s="61"/>
      <c r="L8" s="61"/>
      <c r="M8" s="248"/>
      <c r="N8" s="5"/>
    </row>
    <row r="9" spans="1:14" ht="7.4" customHeight="1" thickTop="1" x14ac:dyDescent="0.35">
      <c r="A9" s="6"/>
      <c r="B9" s="6"/>
      <c r="C9" s="6"/>
      <c r="D9" s="6"/>
      <c r="E9" s="6"/>
      <c r="F9" s="6"/>
      <c r="G9" s="6"/>
      <c r="H9" s="6"/>
      <c r="I9" s="6"/>
      <c r="J9" s="6"/>
      <c r="K9" s="6"/>
      <c r="L9" s="6"/>
      <c r="M9" s="20"/>
      <c r="N9" s="5"/>
    </row>
    <row r="10" spans="1:14" ht="18.5" thickBot="1" x14ac:dyDescent="0.45">
      <c r="A10" s="6"/>
      <c r="B10" s="270"/>
      <c r="C10" s="140" t="s">
        <v>64</v>
      </c>
      <c r="D10" s="270"/>
      <c r="E10" s="270"/>
      <c r="F10" s="270"/>
      <c r="G10" s="270"/>
      <c r="H10" s="270"/>
      <c r="I10" s="270"/>
      <c r="J10" s="270"/>
      <c r="K10" s="270"/>
      <c r="L10" s="270"/>
      <c r="M10" s="20"/>
      <c r="N10" s="5"/>
    </row>
    <row r="11" spans="1:14" ht="7.4" customHeight="1" x14ac:dyDescent="0.35">
      <c r="A11" s="6"/>
      <c r="B11" s="6"/>
      <c r="C11" s="6"/>
      <c r="D11" s="6"/>
      <c r="E11" s="6"/>
      <c r="F11" s="6"/>
      <c r="G11" s="6"/>
      <c r="H11" s="6"/>
      <c r="I11" s="6"/>
      <c r="J11" s="6"/>
      <c r="K11" s="6"/>
      <c r="L11" s="6"/>
      <c r="M11" s="20"/>
      <c r="N11" s="5"/>
    </row>
    <row r="12" spans="1:14" x14ac:dyDescent="0.35">
      <c r="A12" s="6"/>
      <c r="B12" s="6" t="s">
        <v>9392</v>
      </c>
      <c r="C12" s="6" t="s">
        <v>9393</v>
      </c>
      <c r="D12" s="6"/>
      <c r="E12" s="6"/>
      <c r="F12" s="6"/>
      <c r="G12" s="6"/>
      <c r="H12" s="6"/>
      <c r="I12" s="6"/>
      <c r="J12" s="6"/>
      <c r="K12" s="398"/>
      <c r="L12" s="6"/>
      <c r="M12" s="20" t="str">
        <f>IF(ISBLANK(K12),"R","G")</f>
        <v>R</v>
      </c>
      <c r="N12" s="5"/>
    </row>
    <row r="13" spans="1:14" ht="7.4" customHeight="1" x14ac:dyDescent="0.35">
      <c r="A13" s="6"/>
      <c r="B13" s="6"/>
      <c r="C13" s="6"/>
      <c r="D13" s="6"/>
      <c r="E13" s="6"/>
      <c r="F13" s="6"/>
      <c r="G13" s="6"/>
      <c r="H13" s="6"/>
      <c r="I13" s="6"/>
      <c r="J13" s="6"/>
      <c r="K13" s="273"/>
      <c r="L13" s="6"/>
      <c r="M13" s="20"/>
      <c r="N13" s="5"/>
    </row>
    <row r="14" spans="1:14" x14ac:dyDescent="0.35">
      <c r="A14" s="6"/>
      <c r="B14" s="6" t="s">
        <v>9394</v>
      </c>
      <c r="C14" s="6" t="s">
        <v>9395</v>
      </c>
      <c r="D14" s="6"/>
      <c r="E14" s="6"/>
      <c r="F14" s="6"/>
      <c r="G14" s="6"/>
      <c r="H14" s="6"/>
      <c r="I14" s="6"/>
      <c r="J14" s="6"/>
      <c r="K14" s="398"/>
      <c r="L14" s="6"/>
      <c r="M14" s="20" t="str">
        <f>IF(ISBLANK(K14),"R",IF(SUM(K14,K16)&lt;K12,"Y","G"))</f>
        <v>R</v>
      </c>
      <c r="N14" s="5"/>
    </row>
    <row r="15" spans="1:14" ht="7.4" customHeight="1" x14ac:dyDescent="0.35">
      <c r="A15" s="6"/>
      <c r="B15" s="6"/>
      <c r="C15" s="6"/>
      <c r="D15" s="6"/>
      <c r="E15" s="6"/>
      <c r="F15" s="6"/>
      <c r="G15" s="6"/>
      <c r="H15" s="6"/>
      <c r="I15" s="6"/>
      <c r="J15" s="6"/>
      <c r="K15" s="273"/>
      <c r="L15" s="6"/>
      <c r="M15" s="20"/>
      <c r="N15" s="5"/>
    </row>
    <row r="16" spans="1:14" x14ac:dyDescent="0.35">
      <c r="A16" s="6"/>
      <c r="B16" s="6" t="s">
        <v>9396</v>
      </c>
      <c r="C16" s="6" t="s">
        <v>9397</v>
      </c>
      <c r="D16" s="6"/>
      <c r="E16" s="6"/>
      <c r="F16" s="6"/>
      <c r="G16" s="6"/>
      <c r="H16" s="6"/>
      <c r="I16" s="6"/>
      <c r="J16" s="6"/>
      <c r="K16" s="398"/>
      <c r="L16" s="6"/>
      <c r="M16" s="20" t="str">
        <f>IF(ISBLANK(K16),"R",IF(SUM(K14,K16)&lt;K12,"Y","G"))</f>
        <v>R</v>
      </c>
      <c r="N16" s="5"/>
    </row>
    <row r="17" spans="1:14" ht="7.4" customHeight="1" x14ac:dyDescent="0.35">
      <c r="A17" s="6"/>
      <c r="B17" s="6"/>
      <c r="C17" s="6"/>
      <c r="D17" s="6"/>
      <c r="E17" s="6"/>
      <c r="F17" s="6"/>
      <c r="G17" s="6"/>
      <c r="H17" s="6"/>
      <c r="I17" s="6"/>
      <c r="J17" s="6"/>
      <c r="K17" s="273"/>
      <c r="L17" s="6"/>
      <c r="M17" s="20"/>
      <c r="N17" s="5"/>
    </row>
    <row r="18" spans="1:14" x14ac:dyDescent="0.35">
      <c r="A18" s="6"/>
      <c r="B18" s="6" t="s">
        <v>9398</v>
      </c>
      <c r="C18" s="6" t="s">
        <v>9399</v>
      </c>
      <c r="D18" s="6"/>
      <c r="E18" s="6"/>
      <c r="F18" s="6"/>
      <c r="G18" s="6"/>
      <c r="H18" s="6"/>
      <c r="I18" s="6"/>
      <c r="J18" s="6"/>
      <c r="K18" s="398"/>
      <c r="L18" s="6"/>
      <c r="M18" s="20" t="str">
        <f>IF(AND($K$16&gt;0,ISBLANK(K18)),"R",IF(SUM(K18,K20)&lt;&gt;K16,"Y","G"))</f>
        <v>G</v>
      </c>
      <c r="N18" s="5"/>
    </row>
    <row r="19" spans="1:14" ht="7.4" customHeight="1" x14ac:dyDescent="0.35">
      <c r="A19" s="6"/>
      <c r="B19" s="6"/>
      <c r="C19" s="6"/>
      <c r="D19" s="6"/>
      <c r="E19" s="6"/>
      <c r="F19" s="6"/>
      <c r="G19" s="6"/>
      <c r="H19" s="6"/>
      <c r="I19" s="6"/>
      <c r="J19" s="6"/>
      <c r="K19" s="273"/>
      <c r="L19" s="6"/>
      <c r="M19" s="20"/>
      <c r="N19" s="5"/>
    </row>
    <row r="20" spans="1:14" x14ac:dyDescent="0.35">
      <c r="A20" s="6"/>
      <c r="B20" s="6" t="s">
        <v>9400</v>
      </c>
      <c r="C20" s="6" t="s">
        <v>9401</v>
      </c>
      <c r="D20" s="6"/>
      <c r="E20" s="6"/>
      <c r="F20" s="6"/>
      <c r="G20" s="6"/>
      <c r="H20" s="6"/>
      <c r="I20" s="6"/>
      <c r="J20" s="6"/>
      <c r="K20" s="398"/>
      <c r="L20" s="6"/>
      <c r="M20" s="20" t="str">
        <f>IF(AND($K$16&gt;0,ISBLANK(K20)),"R",IF(SUM(K18,K20)&lt;&gt;K16,"Y","G"))</f>
        <v>G</v>
      </c>
      <c r="N20" s="5"/>
    </row>
    <row r="21" spans="1:14" ht="7.4" customHeight="1" x14ac:dyDescent="0.35">
      <c r="A21" s="6"/>
      <c r="B21" s="6"/>
      <c r="C21" s="6"/>
      <c r="D21" s="6"/>
      <c r="E21" s="6"/>
      <c r="F21" s="6"/>
      <c r="G21" s="6"/>
      <c r="H21" s="6"/>
      <c r="I21" s="6"/>
      <c r="J21" s="6"/>
      <c r="K21" s="273"/>
      <c r="L21" s="6"/>
      <c r="M21" s="20"/>
      <c r="N21" s="5"/>
    </row>
    <row r="22" spans="1:14" x14ac:dyDescent="0.35">
      <c r="A22" s="6"/>
      <c r="B22" s="6" t="s">
        <v>9402</v>
      </c>
      <c r="C22" s="6" t="s">
        <v>9403</v>
      </c>
      <c r="D22" s="6"/>
      <c r="E22" s="6"/>
      <c r="F22" s="6"/>
      <c r="G22" s="6"/>
      <c r="H22" s="6"/>
      <c r="I22" s="6"/>
      <c r="J22" s="57">
        <f>CoverSheet!$C$31</f>
        <v>0</v>
      </c>
      <c r="K22" s="398"/>
      <c r="L22" s="6"/>
      <c r="M22" s="20" t="str">
        <f>IF(AND($K$20&gt;0,ISBLANK(K22)),"R",IF(AND(K20&gt;0,K22&lt;=K20),"Y","G"))</f>
        <v>G</v>
      </c>
      <c r="N22" s="5"/>
    </row>
    <row r="23" spans="1:14" x14ac:dyDescent="0.35">
      <c r="A23" s="6"/>
      <c r="B23" s="6"/>
      <c r="C23" s="6"/>
      <c r="D23" s="6"/>
      <c r="E23" s="6"/>
      <c r="F23" s="6"/>
      <c r="G23" s="6"/>
      <c r="H23" s="6"/>
      <c r="I23" s="6"/>
      <c r="J23" s="57" t="s">
        <v>5351</v>
      </c>
      <c r="K23" s="338">
        <f>K22*CoverSheet!$C$33</f>
        <v>0</v>
      </c>
      <c r="L23" s="6"/>
      <c r="M23" s="20"/>
      <c r="N23" s="5"/>
    </row>
    <row r="24" spans="1:14" ht="7.4" customHeight="1" x14ac:dyDescent="0.35">
      <c r="A24" s="6"/>
      <c r="B24" s="6"/>
      <c r="C24" s="6"/>
      <c r="D24" s="6"/>
      <c r="E24" s="6"/>
      <c r="F24" s="6"/>
      <c r="G24" s="6"/>
      <c r="H24" s="6"/>
      <c r="I24" s="6"/>
      <c r="J24" s="6"/>
      <c r="K24" s="273"/>
      <c r="L24" s="6"/>
      <c r="M24" s="20"/>
      <c r="N24" s="5"/>
    </row>
    <row r="25" spans="1:14" x14ac:dyDescent="0.35">
      <c r="A25" s="6"/>
      <c r="B25" s="6" t="s">
        <v>9404</v>
      </c>
      <c r="C25" s="6" t="s">
        <v>9405</v>
      </c>
      <c r="D25" s="6"/>
      <c r="E25" s="6"/>
      <c r="F25" s="6"/>
      <c r="G25" s="6"/>
      <c r="H25" s="6"/>
      <c r="I25" s="6"/>
      <c r="J25" s="57">
        <f>CoverSheet!$C$31</f>
        <v>0</v>
      </c>
      <c r="K25" s="398"/>
      <c r="L25" s="6"/>
      <c r="M25" s="20" t="str">
        <f>IF(AND(K14&gt;0,ISBLANK(K25)),"R","G")</f>
        <v>G</v>
      </c>
      <c r="N25" s="5"/>
    </row>
    <row r="26" spans="1:14" x14ac:dyDescent="0.35">
      <c r="A26" s="6"/>
      <c r="B26" s="6"/>
      <c r="C26" s="6"/>
      <c r="D26" s="6"/>
      <c r="E26" s="6"/>
      <c r="F26" s="6"/>
      <c r="G26" s="6"/>
      <c r="H26" s="6"/>
      <c r="I26" s="6"/>
      <c r="J26" s="57" t="s">
        <v>5351</v>
      </c>
      <c r="K26" s="338">
        <f>K25*CoverSheet!$C$33</f>
        <v>0</v>
      </c>
      <c r="L26" s="6"/>
      <c r="M26" s="20"/>
      <c r="N26" s="5"/>
    </row>
    <row r="27" spans="1:14" ht="7.4" customHeight="1" x14ac:dyDescent="0.35">
      <c r="A27" s="6"/>
      <c r="B27" s="6"/>
      <c r="C27" s="6"/>
      <c r="D27" s="6"/>
      <c r="E27" s="6"/>
      <c r="F27" s="6"/>
      <c r="G27" s="6"/>
      <c r="H27" s="6"/>
      <c r="I27" s="6"/>
      <c r="J27" s="57"/>
      <c r="K27" s="339"/>
      <c r="L27" s="6"/>
      <c r="M27" s="20"/>
      <c r="N27" s="5"/>
    </row>
    <row r="28" spans="1:14" x14ac:dyDescent="0.35">
      <c r="A28" s="6"/>
      <c r="B28" s="6" t="s">
        <v>9406</v>
      </c>
      <c r="C28" s="6" t="s">
        <v>9407</v>
      </c>
      <c r="D28" s="6"/>
      <c r="E28" s="6"/>
      <c r="F28" s="6"/>
      <c r="G28" s="6"/>
      <c r="H28" s="6"/>
      <c r="I28" s="6"/>
      <c r="K28" s="339"/>
      <c r="L28" s="6"/>
      <c r="M28" s="20" t="str">
        <f>IF(OR(AND(K12&gt;0,COUNTA(C30:D49)=0),COUNTA(E30:H49)&lt;&gt;3*COUNTA(C30:D49),COUNTA(I30:K49)&lt;&gt;COUNTIF(E30:F49,"Other"),AND(COUNTA(C30:D49)&lt;20,SUM(H30:H49)&lt;&gt;K12),AND(COUNTA(C30:D49)=20,NOT(SUM(H30:H49)&gt;=K12))),"R","G")</f>
        <v>G</v>
      </c>
      <c r="N28" s="5"/>
    </row>
    <row r="29" spans="1:14" x14ac:dyDescent="0.35">
      <c r="A29" s="6"/>
      <c r="B29" s="367"/>
      <c r="C29" s="574" t="s">
        <v>9408</v>
      </c>
      <c r="D29" s="574"/>
      <c r="E29" s="618" t="s">
        <v>9409</v>
      </c>
      <c r="F29" s="618"/>
      <c r="G29" s="17" t="s">
        <v>9410</v>
      </c>
      <c r="H29" s="18" t="s">
        <v>9411</v>
      </c>
      <c r="I29" s="574" t="s">
        <v>9412</v>
      </c>
      <c r="J29" s="574"/>
      <c r="K29" s="574"/>
      <c r="L29" s="249"/>
      <c r="M29" s="20"/>
      <c r="N29" s="5"/>
    </row>
    <row r="30" spans="1:14" x14ac:dyDescent="0.35">
      <c r="A30" s="6"/>
      <c r="B30" s="367"/>
      <c r="C30" s="608"/>
      <c r="D30" s="608"/>
      <c r="E30" s="607"/>
      <c r="F30" s="607"/>
      <c r="G30" s="369"/>
      <c r="H30" s="411"/>
      <c r="I30" s="605"/>
      <c r="J30" s="606"/>
      <c r="K30" s="606"/>
      <c r="L30" s="6"/>
      <c r="M30" s="20"/>
      <c r="N30" s="5"/>
    </row>
    <row r="31" spans="1:14" x14ac:dyDescent="0.35">
      <c r="A31" s="6"/>
      <c r="B31" s="367"/>
      <c r="C31" s="608"/>
      <c r="D31" s="608"/>
      <c r="E31" s="607"/>
      <c r="F31" s="607"/>
      <c r="G31" s="369"/>
      <c r="H31" s="411"/>
      <c r="I31" s="605"/>
      <c r="J31" s="606"/>
      <c r="K31" s="606"/>
      <c r="L31" s="6"/>
      <c r="M31" s="20"/>
      <c r="N31" s="5"/>
    </row>
    <row r="32" spans="1:14" x14ac:dyDescent="0.35">
      <c r="A32" s="6"/>
      <c r="B32" s="367"/>
      <c r="C32" s="608"/>
      <c r="D32" s="608"/>
      <c r="E32" s="607"/>
      <c r="F32" s="607"/>
      <c r="G32" s="369"/>
      <c r="H32" s="411"/>
      <c r="I32" s="605"/>
      <c r="J32" s="606"/>
      <c r="K32" s="606"/>
      <c r="L32" s="6"/>
      <c r="M32" s="20"/>
      <c r="N32" s="5"/>
    </row>
    <row r="33" spans="1:14" x14ac:dyDescent="0.35">
      <c r="A33" s="6"/>
      <c r="B33" s="367"/>
      <c r="C33" s="608"/>
      <c r="D33" s="608"/>
      <c r="E33" s="607"/>
      <c r="F33" s="607"/>
      <c r="G33" s="369"/>
      <c r="H33" s="411"/>
      <c r="I33" s="605"/>
      <c r="J33" s="606"/>
      <c r="K33" s="606"/>
      <c r="L33" s="6"/>
      <c r="M33" s="20"/>
      <c r="N33" s="5"/>
    </row>
    <row r="34" spans="1:14" x14ac:dyDescent="0.35">
      <c r="A34" s="6"/>
      <c r="B34" s="367"/>
      <c r="C34" s="608"/>
      <c r="D34" s="608"/>
      <c r="E34" s="607"/>
      <c r="F34" s="607"/>
      <c r="G34" s="369"/>
      <c r="H34" s="411"/>
      <c r="I34" s="605"/>
      <c r="J34" s="606"/>
      <c r="K34" s="606"/>
      <c r="L34" s="6"/>
      <c r="M34" s="20"/>
      <c r="N34" s="5"/>
    </row>
    <row r="35" spans="1:14" x14ac:dyDescent="0.35">
      <c r="A35" s="6"/>
      <c r="B35" s="367"/>
      <c r="C35" s="608"/>
      <c r="D35" s="608"/>
      <c r="E35" s="607"/>
      <c r="F35" s="607"/>
      <c r="G35" s="369"/>
      <c r="H35" s="411"/>
      <c r="I35" s="605"/>
      <c r="J35" s="606"/>
      <c r="K35" s="606"/>
      <c r="L35" s="6"/>
      <c r="M35" s="20"/>
      <c r="N35" s="5"/>
    </row>
    <row r="36" spans="1:14" x14ac:dyDescent="0.35">
      <c r="A36" s="6"/>
      <c r="B36" s="367"/>
      <c r="C36" s="608"/>
      <c r="D36" s="608"/>
      <c r="E36" s="607"/>
      <c r="F36" s="607"/>
      <c r="G36" s="369"/>
      <c r="H36" s="411"/>
      <c r="I36" s="605"/>
      <c r="J36" s="606"/>
      <c r="K36" s="606"/>
      <c r="L36" s="6"/>
      <c r="M36" s="20"/>
      <c r="N36" s="5"/>
    </row>
    <row r="37" spans="1:14" x14ac:dyDescent="0.35">
      <c r="A37" s="6"/>
      <c r="B37" s="367"/>
      <c r="C37" s="608"/>
      <c r="D37" s="608"/>
      <c r="E37" s="607"/>
      <c r="F37" s="607"/>
      <c r="G37" s="369"/>
      <c r="H37" s="411"/>
      <c r="I37" s="605"/>
      <c r="J37" s="606"/>
      <c r="K37" s="606"/>
      <c r="L37" s="6"/>
      <c r="M37" s="20"/>
      <c r="N37" s="5"/>
    </row>
    <row r="38" spans="1:14" x14ac:dyDescent="0.35">
      <c r="A38" s="6"/>
      <c r="B38" s="367"/>
      <c r="C38" s="608"/>
      <c r="D38" s="608"/>
      <c r="E38" s="607"/>
      <c r="F38" s="607"/>
      <c r="G38" s="369"/>
      <c r="H38" s="411"/>
      <c r="I38" s="605"/>
      <c r="J38" s="606"/>
      <c r="K38" s="606"/>
      <c r="L38" s="6"/>
      <c r="M38" s="20"/>
      <c r="N38" s="5"/>
    </row>
    <row r="39" spans="1:14" x14ac:dyDescent="0.35">
      <c r="A39" s="6"/>
      <c r="B39" s="367"/>
      <c r="C39" s="608"/>
      <c r="D39" s="608"/>
      <c r="E39" s="607"/>
      <c r="F39" s="607"/>
      <c r="G39" s="369"/>
      <c r="H39" s="411"/>
      <c r="I39" s="605"/>
      <c r="J39" s="606"/>
      <c r="K39" s="606"/>
      <c r="L39" s="6"/>
      <c r="M39" s="20"/>
      <c r="N39" s="5"/>
    </row>
    <row r="40" spans="1:14" x14ac:dyDescent="0.35">
      <c r="A40" s="6"/>
      <c r="B40" s="367"/>
      <c r="C40" s="608"/>
      <c r="D40" s="608"/>
      <c r="E40" s="607"/>
      <c r="F40" s="607"/>
      <c r="G40" s="369"/>
      <c r="H40" s="411"/>
      <c r="I40" s="605"/>
      <c r="J40" s="606"/>
      <c r="K40" s="606"/>
      <c r="L40" s="6"/>
      <c r="M40" s="20"/>
      <c r="N40" s="5"/>
    </row>
    <row r="41" spans="1:14" x14ac:dyDescent="0.35">
      <c r="A41" s="6"/>
      <c r="B41" s="367"/>
      <c r="C41" s="608"/>
      <c r="D41" s="608"/>
      <c r="E41" s="607"/>
      <c r="F41" s="607"/>
      <c r="G41" s="369"/>
      <c r="H41" s="411"/>
      <c r="I41" s="605"/>
      <c r="J41" s="606"/>
      <c r="K41" s="606"/>
      <c r="L41" s="6"/>
      <c r="M41" s="20"/>
      <c r="N41" s="5"/>
    </row>
    <row r="42" spans="1:14" x14ac:dyDescent="0.35">
      <c r="A42" s="6"/>
      <c r="B42" s="367"/>
      <c r="C42" s="608"/>
      <c r="D42" s="608"/>
      <c r="E42" s="607"/>
      <c r="F42" s="607"/>
      <c r="G42" s="369"/>
      <c r="H42" s="411"/>
      <c r="I42" s="605"/>
      <c r="J42" s="606"/>
      <c r="K42" s="606"/>
      <c r="L42" s="6"/>
      <c r="M42" s="20"/>
      <c r="N42" s="5"/>
    </row>
    <row r="43" spans="1:14" x14ac:dyDescent="0.35">
      <c r="A43" s="6"/>
      <c r="B43" s="367"/>
      <c r="C43" s="608"/>
      <c r="D43" s="608"/>
      <c r="E43" s="607"/>
      <c r="F43" s="607"/>
      <c r="G43" s="369"/>
      <c r="H43" s="411"/>
      <c r="I43" s="605"/>
      <c r="J43" s="606"/>
      <c r="K43" s="606"/>
      <c r="L43" s="6"/>
      <c r="M43" s="20"/>
      <c r="N43" s="5"/>
    </row>
    <row r="44" spans="1:14" x14ac:dyDescent="0.35">
      <c r="A44" s="6"/>
      <c r="B44" s="367"/>
      <c r="C44" s="608"/>
      <c r="D44" s="608"/>
      <c r="E44" s="607"/>
      <c r="F44" s="607"/>
      <c r="G44" s="369"/>
      <c r="H44" s="411"/>
      <c r="I44" s="605"/>
      <c r="J44" s="606"/>
      <c r="K44" s="606"/>
      <c r="L44" s="6"/>
      <c r="M44" s="20"/>
      <c r="N44" s="5"/>
    </row>
    <row r="45" spans="1:14" x14ac:dyDescent="0.35">
      <c r="A45" s="6"/>
      <c r="B45" s="367"/>
      <c r="C45" s="608"/>
      <c r="D45" s="608"/>
      <c r="E45" s="607"/>
      <c r="F45" s="607"/>
      <c r="G45" s="369"/>
      <c r="H45" s="411"/>
      <c r="I45" s="605"/>
      <c r="J45" s="606"/>
      <c r="K45" s="606"/>
      <c r="L45" s="6"/>
      <c r="M45" s="20"/>
      <c r="N45" s="5"/>
    </row>
    <row r="46" spans="1:14" x14ac:dyDescent="0.35">
      <c r="A46" s="6"/>
      <c r="B46" s="367"/>
      <c r="C46" s="608"/>
      <c r="D46" s="608"/>
      <c r="E46" s="607"/>
      <c r="F46" s="607"/>
      <c r="G46" s="369"/>
      <c r="H46" s="411"/>
      <c r="I46" s="605"/>
      <c r="J46" s="606"/>
      <c r="K46" s="606"/>
      <c r="L46" s="6"/>
      <c r="M46" s="20"/>
      <c r="N46" s="5"/>
    </row>
    <row r="47" spans="1:14" x14ac:dyDescent="0.35">
      <c r="A47" s="6"/>
      <c r="B47" s="367"/>
      <c r="C47" s="608"/>
      <c r="D47" s="608"/>
      <c r="E47" s="607"/>
      <c r="F47" s="607"/>
      <c r="G47" s="369"/>
      <c r="H47" s="411"/>
      <c r="I47" s="605"/>
      <c r="J47" s="606"/>
      <c r="K47" s="606"/>
      <c r="L47" s="6"/>
      <c r="M47" s="20"/>
      <c r="N47" s="5"/>
    </row>
    <row r="48" spans="1:14" x14ac:dyDescent="0.35">
      <c r="A48" s="6"/>
      <c r="B48" s="367"/>
      <c r="C48" s="608"/>
      <c r="D48" s="608"/>
      <c r="E48" s="607"/>
      <c r="F48" s="607"/>
      <c r="G48" s="369"/>
      <c r="H48" s="411"/>
      <c r="I48" s="605"/>
      <c r="J48" s="606"/>
      <c r="K48" s="606"/>
      <c r="L48" s="6"/>
      <c r="M48" s="20"/>
      <c r="N48" s="5"/>
    </row>
    <row r="49" spans="1:14" x14ac:dyDescent="0.35">
      <c r="A49" s="6"/>
      <c r="B49" s="367"/>
      <c r="C49" s="608"/>
      <c r="D49" s="608"/>
      <c r="E49" s="607"/>
      <c r="F49" s="607"/>
      <c r="G49" s="369"/>
      <c r="H49" s="412"/>
      <c r="I49" s="605"/>
      <c r="J49" s="606"/>
      <c r="K49" s="606"/>
      <c r="L49" s="6"/>
      <c r="M49" s="20"/>
      <c r="N49" s="5"/>
    </row>
    <row r="50" spans="1:14" ht="7.4" customHeight="1" x14ac:dyDescent="0.35">
      <c r="A50" s="6"/>
      <c r="B50" s="6"/>
      <c r="C50" s="6"/>
      <c r="D50" s="6"/>
      <c r="E50" s="6"/>
      <c r="F50" s="6"/>
      <c r="G50" s="6"/>
      <c r="H50" s="6"/>
      <c r="I50" s="6"/>
      <c r="J50" s="6"/>
      <c r="K50" s="6"/>
      <c r="L50" s="6"/>
      <c r="M50" s="106"/>
      <c r="N50" s="5"/>
    </row>
    <row r="51" spans="1:14" ht="7.4" customHeight="1" x14ac:dyDescent="0.35">
      <c r="A51" s="147"/>
      <c r="B51" s="147"/>
      <c r="C51" s="147"/>
      <c r="D51" s="147"/>
      <c r="E51" s="147"/>
      <c r="F51" s="147"/>
      <c r="G51" s="147"/>
      <c r="H51" s="147"/>
      <c r="I51" s="147"/>
      <c r="J51" s="147"/>
      <c r="K51" s="147"/>
      <c r="L51" s="147"/>
      <c r="M51" s="147"/>
      <c r="N51" s="5"/>
    </row>
    <row r="52" spans="1:14" ht="7.4" customHeight="1" x14ac:dyDescent="0.35">
      <c r="A52" s="6"/>
      <c r="B52" s="6"/>
      <c r="C52" s="6"/>
      <c r="D52" s="6"/>
      <c r="E52" s="6"/>
      <c r="F52" s="6"/>
      <c r="G52" s="6"/>
      <c r="H52" s="6"/>
      <c r="I52" s="6"/>
      <c r="J52" s="6"/>
      <c r="K52" s="6"/>
      <c r="L52" s="6"/>
      <c r="M52" s="106"/>
      <c r="N52" s="5"/>
    </row>
    <row r="53" spans="1:14" ht="18.5" thickBot="1" x14ac:dyDescent="0.45">
      <c r="A53" s="6"/>
      <c r="B53" s="270"/>
      <c r="C53" s="140" t="s">
        <v>9413</v>
      </c>
      <c r="D53" s="270"/>
      <c r="E53" s="270"/>
      <c r="F53" s="270"/>
      <c r="G53" s="270"/>
      <c r="H53" s="270"/>
      <c r="I53" s="270"/>
      <c r="J53" s="270"/>
      <c r="K53" s="270"/>
      <c r="L53" s="270"/>
      <c r="M53" s="20"/>
      <c r="N53" s="5"/>
    </row>
    <row r="54" spans="1:14" ht="7.4" customHeight="1" x14ac:dyDescent="0.35">
      <c r="A54" s="6"/>
      <c r="B54" s="6"/>
      <c r="C54" s="6"/>
      <c r="D54" s="6"/>
      <c r="E54" s="6"/>
      <c r="F54" s="6"/>
      <c r="G54" s="6"/>
      <c r="H54" s="6"/>
      <c r="I54" s="6"/>
      <c r="J54" s="6"/>
      <c r="K54" s="6"/>
      <c r="L54" s="6"/>
      <c r="M54" s="106"/>
      <c r="N54" s="5"/>
    </row>
    <row r="55" spans="1:14" ht="14.5" customHeight="1" x14ac:dyDescent="0.35">
      <c r="A55" s="6"/>
      <c r="B55" s="6" t="s">
        <v>9414</v>
      </c>
      <c r="C55" s="6" t="s">
        <v>9415</v>
      </c>
      <c r="D55" s="6"/>
      <c r="E55" s="6"/>
      <c r="F55" s="6"/>
      <c r="G55" s="6"/>
      <c r="H55" s="6"/>
      <c r="I55" s="6"/>
      <c r="J55" s="6"/>
      <c r="K55" s="398"/>
      <c r="L55" s="6"/>
      <c r="M55" s="106" t="str">
        <f>IF(ISBLANK(K55),"R","G")</f>
        <v>R</v>
      </c>
      <c r="N55" s="5"/>
    </row>
    <row r="56" spans="1:14" ht="7.4" customHeight="1" x14ac:dyDescent="0.35">
      <c r="A56" s="6"/>
      <c r="B56" s="6"/>
      <c r="C56" s="6"/>
      <c r="D56" s="6"/>
      <c r="E56" s="6"/>
      <c r="F56" s="6"/>
      <c r="G56" s="6"/>
      <c r="H56" s="6"/>
      <c r="I56" s="6"/>
      <c r="J56" s="6"/>
      <c r="K56" s="6"/>
      <c r="L56" s="6"/>
      <c r="M56" s="106"/>
      <c r="N56" s="5"/>
    </row>
    <row r="57" spans="1:14" ht="14.5" customHeight="1" x14ac:dyDescent="0.35">
      <c r="A57" s="6"/>
      <c r="B57" s="6" t="s">
        <v>9416</v>
      </c>
      <c r="C57" s="6" t="s">
        <v>9417</v>
      </c>
      <c r="D57" s="6"/>
      <c r="E57" s="6"/>
      <c r="F57" s="6"/>
      <c r="G57" s="6"/>
      <c r="H57" s="6"/>
      <c r="I57" s="6"/>
      <c r="J57" s="6"/>
      <c r="K57" s="6"/>
      <c r="L57" s="6"/>
      <c r="M57" s="106" t="str">
        <f>IF(AND(K55="Yes",ISBLANK(C59)),"R",IF(AND(K55="no",NOT(ISBLANK(C59))),"Y","G"))</f>
        <v>G</v>
      </c>
      <c r="N57" s="5"/>
    </row>
    <row r="58" spans="1:14" ht="7.4" customHeight="1" x14ac:dyDescent="0.35">
      <c r="A58" s="6"/>
      <c r="B58" s="6"/>
      <c r="C58" s="6"/>
      <c r="D58" s="6"/>
      <c r="E58" s="6"/>
      <c r="F58" s="6"/>
      <c r="G58" s="6"/>
      <c r="H58" s="6"/>
      <c r="I58" s="6"/>
      <c r="J58" s="6"/>
      <c r="K58" s="6"/>
      <c r="L58" s="6"/>
      <c r="M58" s="106"/>
      <c r="N58" s="5"/>
    </row>
    <row r="59" spans="1:14" ht="14.5" customHeight="1" x14ac:dyDescent="0.35">
      <c r="A59" s="6"/>
      <c r="B59" s="6"/>
      <c r="C59" s="609"/>
      <c r="D59" s="610"/>
      <c r="E59" s="610"/>
      <c r="F59" s="610"/>
      <c r="G59" s="610"/>
      <c r="H59" s="610"/>
      <c r="I59" s="610"/>
      <c r="J59" s="610"/>
      <c r="K59" s="611"/>
      <c r="L59" s="6"/>
      <c r="M59" s="106"/>
      <c r="N59" s="5"/>
    </row>
    <row r="60" spans="1:14" ht="14.5" customHeight="1" x14ac:dyDescent="0.35">
      <c r="A60" s="6"/>
      <c r="B60" s="6"/>
      <c r="C60" s="612"/>
      <c r="D60" s="613"/>
      <c r="E60" s="613"/>
      <c r="F60" s="613"/>
      <c r="G60" s="613"/>
      <c r="H60" s="613"/>
      <c r="I60" s="613"/>
      <c r="J60" s="613"/>
      <c r="K60" s="614"/>
      <c r="L60" s="6"/>
      <c r="M60" s="106"/>
      <c r="N60" s="5"/>
    </row>
    <row r="61" spans="1:14" ht="14.5" customHeight="1" x14ac:dyDescent="0.35">
      <c r="A61" s="6"/>
      <c r="B61" s="6"/>
      <c r="C61" s="615"/>
      <c r="D61" s="616"/>
      <c r="E61" s="616"/>
      <c r="F61" s="616"/>
      <c r="G61" s="616"/>
      <c r="H61" s="616"/>
      <c r="I61" s="616"/>
      <c r="J61" s="616"/>
      <c r="K61" s="617"/>
      <c r="L61" s="6"/>
      <c r="M61" s="106"/>
      <c r="N61" s="5"/>
    </row>
    <row r="62" spans="1:14" ht="7.4" customHeight="1" x14ac:dyDescent="0.35">
      <c r="A62" s="6"/>
      <c r="B62" s="6"/>
      <c r="C62" s="6"/>
      <c r="D62" s="6"/>
      <c r="E62" s="6"/>
      <c r="F62" s="6"/>
      <c r="G62" s="6"/>
      <c r="H62" s="6"/>
      <c r="I62" s="6"/>
      <c r="J62" s="6"/>
      <c r="K62" s="6"/>
      <c r="L62" s="6"/>
      <c r="M62" s="106"/>
      <c r="N62" s="5"/>
    </row>
    <row r="63" spans="1:14" ht="7.4" customHeight="1" x14ac:dyDescent="0.35">
      <c r="A63" s="4"/>
      <c r="B63" s="4"/>
      <c r="C63" s="4"/>
      <c r="D63" s="4"/>
      <c r="E63" s="4"/>
      <c r="F63" s="4"/>
      <c r="G63" s="4"/>
      <c r="H63" s="4"/>
      <c r="I63" s="4"/>
      <c r="J63" s="4"/>
      <c r="K63" s="4"/>
      <c r="L63" s="4"/>
      <c r="M63" s="4"/>
      <c r="N63" s="5"/>
    </row>
  </sheetData>
  <sheetProtection algorithmName="SHA-512" hashValue="/LVzw22hsxAjQAcGK5xMbQLDDLJEEsMeYLpz8vw3fONdiqUrOu++r8w0Zpo73mf3nvbQrVwKqh2hWjVmLZEMRw==" saltValue="Y+UO/4J5hODtCY63RTxt1A==" spinCount="100000" sheet="1" objects="1" scenarios="1"/>
  <mergeCells count="67">
    <mergeCell ref="C59:K61"/>
    <mergeCell ref="C32:D32"/>
    <mergeCell ref="C29:D29"/>
    <mergeCell ref="C33:D33"/>
    <mergeCell ref="C34:D34"/>
    <mergeCell ref="E30:F30"/>
    <mergeCell ref="E32:F32"/>
    <mergeCell ref="E33:F33"/>
    <mergeCell ref="E34:F34"/>
    <mergeCell ref="E29:F29"/>
    <mergeCell ref="C35:D35"/>
    <mergeCell ref="C36:D36"/>
    <mergeCell ref="C37:D37"/>
    <mergeCell ref="C38:D38"/>
    <mergeCell ref="C39:D39"/>
    <mergeCell ref="C40:D40"/>
    <mergeCell ref="B2:C3"/>
    <mergeCell ref="D2:J3"/>
    <mergeCell ref="H7:J7"/>
    <mergeCell ref="E31:F31"/>
    <mergeCell ref="C30:D30"/>
    <mergeCell ref="C31:D31"/>
    <mergeCell ref="I29:K29"/>
    <mergeCell ref="I30:K30"/>
    <mergeCell ref="I31:K31"/>
    <mergeCell ref="C41:D41"/>
    <mergeCell ref="C42:D42"/>
    <mergeCell ref="C43:D43"/>
    <mergeCell ref="C44:D44"/>
    <mergeCell ref="C45:D45"/>
    <mergeCell ref="C46:D46"/>
    <mergeCell ref="C47:D47"/>
    <mergeCell ref="C48:D48"/>
    <mergeCell ref="C49:D49"/>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I32:K32"/>
    <mergeCell ref="I33:K33"/>
    <mergeCell ref="I34:K34"/>
    <mergeCell ref="I35:K35"/>
    <mergeCell ref="I36:K36"/>
    <mergeCell ref="I37:K37"/>
    <mergeCell ref="I38:K38"/>
    <mergeCell ref="I39:K39"/>
    <mergeCell ref="I40:K40"/>
    <mergeCell ref="I41:K41"/>
    <mergeCell ref="I47:K47"/>
    <mergeCell ref="I48:K48"/>
    <mergeCell ref="I49:K49"/>
    <mergeCell ref="I42:K42"/>
    <mergeCell ref="I43:K43"/>
    <mergeCell ref="I44:K44"/>
    <mergeCell ref="I45:K45"/>
    <mergeCell ref="I46:K46"/>
  </mergeCells>
  <conditionalFormatting sqref="B57:K61">
    <cfRule type="expression" dxfId="13" priority="1">
      <formula>$K$55&lt;&gt;"yes"</formula>
    </cfRule>
  </conditionalFormatting>
  <conditionalFormatting sqref="I29:K29">
    <cfRule type="expression" dxfId="12" priority="23">
      <formula>COUNTIF($E$30:$F$49,"other")&lt;1</formula>
    </cfRule>
  </conditionalFormatting>
  <conditionalFormatting sqref="I30:K49">
    <cfRule type="expression" dxfId="11" priority="2">
      <formula>$E30="Other"</formula>
    </cfRule>
  </conditionalFormatting>
  <conditionalFormatting sqref="M1:M1048576">
    <cfRule type="cellIs" dxfId="10" priority="24" operator="equal">
      <formula>"Y"</formula>
    </cfRule>
    <cfRule type="cellIs" dxfId="9" priority="26" operator="equal">
      <formula>"R"</formula>
    </cfRule>
    <cfRule type="cellIs" dxfId="8" priority="27" operator="equal">
      <formula>"G"</formula>
    </cfRule>
  </conditionalFormatting>
  <dataValidations count="5">
    <dataValidation type="decimal" allowBlank="1" showInputMessage="1" showErrorMessage="1" sqref="K12:K26" xr:uid="{91963985-9560-4773-A583-C14465BABB2B}">
      <formula1>-9.99999999999999E+27</formula1>
      <formula2>9.99999999999999E+27</formula2>
    </dataValidation>
    <dataValidation type="list" allowBlank="1" showInputMessage="1" showErrorMessage="1" sqref="C30:C49" xr:uid="{DAE5D933-1526-4816-B3FA-547D6D7FE34A}">
      <formula1>Services</formula1>
    </dataValidation>
    <dataValidation type="list" allowBlank="1" showInputMessage="1" showErrorMessage="1" sqref="E30:F49" xr:uid="{3029EA9B-D353-4594-B302-8D106D17A428}">
      <formula1>NatureofComplaint</formula1>
    </dataValidation>
    <dataValidation type="whole" allowBlank="1" showInputMessage="1" showErrorMessage="1" sqref="H30:H49" xr:uid="{0716958A-E34D-41BF-8569-7D74FCA53E83}">
      <formula1>0</formula1>
      <formula2>9999999999</formula2>
    </dataValidation>
    <dataValidation type="list" allowBlank="1" showInputMessage="1" showErrorMessage="1" sqref="K55" xr:uid="{CE392DF2-9AF7-4742-9C1A-96D97BDF8164}">
      <formula1>YesNo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08BF0-B45B-40B9-88E5-9D27883D8181}">
          <x14:formula1>
            <xm:f>Lists!$AI$2:$AI$4</xm:f>
          </x14:formula1>
          <xm:sqref>G30:G49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9CF2-CD21-490C-920C-29F74FD14043}">
  <sheetPr codeName="Sheet32"/>
  <dimension ref="A1:I112"/>
  <sheetViews>
    <sheetView topLeftCell="A7" workbookViewId="0">
      <selection activeCell="H20" sqref="A1:I112"/>
    </sheetView>
  </sheetViews>
  <sheetFormatPr defaultRowHeight="14.5" x14ac:dyDescent="0.35"/>
  <cols>
    <col min="6" max="6" width="11.54296875" bestFit="1" customWidth="1"/>
    <col min="7" max="7" width="83.179687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9418</v>
      </c>
      <c r="F1" t="s">
        <v>9392</v>
      </c>
      <c r="G1" t="s">
        <v>9419</v>
      </c>
      <c r="H1">
        <f>Complaints!K12</f>
        <v>0</v>
      </c>
      <c r="I1" t="str">
        <f>Complaints!M12</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9418</v>
      </c>
      <c r="F2" t="s">
        <v>9394</v>
      </c>
      <c r="G2" t="s">
        <v>9420</v>
      </c>
      <c r="H2">
        <f>Complaints!K14</f>
        <v>0</v>
      </c>
      <c r="I2" t="str">
        <f>Complaints!M14</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9418</v>
      </c>
      <c r="F3" t="s">
        <v>9396</v>
      </c>
      <c r="G3" t="s">
        <v>9421</v>
      </c>
      <c r="H3">
        <f>Complaints!K16</f>
        <v>0</v>
      </c>
      <c r="I3" t="str">
        <f>Complaints!M16</f>
        <v>R</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9418</v>
      </c>
      <c r="F4" t="s">
        <v>9398</v>
      </c>
      <c r="G4" t="s">
        <v>9422</v>
      </c>
      <c r="H4">
        <f>Complaints!K18</f>
        <v>0</v>
      </c>
      <c r="I4" t="str">
        <f>Complaints!M18</f>
        <v>G</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9418</v>
      </c>
      <c r="F5" t="s">
        <v>9400</v>
      </c>
      <c r="G5" t="s">
        <v>9423</v>
      </c>
      <c r="H5">
        <f>Complaints!K20</f>
        <v>0</v>
      </c>
      <c r="I5" t="str">
        <f>Complaints!M20</f>
        <v>G</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9418</v>
      </c>
      <c r="F6" t="s">
        <v>9402</v>
      </c>
      <c r="G6" t="s">
        <v>9424</v>
      </c>
      <c r="H6">
        <f>Complaints!K22</f>
        <v>0</v>
      </c>
      <c r="I6" t="str">
        <f>Complaints!M22</f>
        <v>G</v>
      </c>
    </row>
    <row r="7" spans="1:9" s="381" customFormat="1"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9418</v>
      </c>
      <c r="F7" t="s">
        <v>9425</v>
      </c>
      <c r="G7" t="s">
        <v>9426</v>
      </c>
      <c r="H7">
        <f>Complaints!K23</f>
        <v>0</v>
      </c>
      <c r="I7"/>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9418</v>
      </c>
      <c r="F8" t="s">
        <v>9404</v>
      </c>
      <c r="G8" t="s">
        <v>9427</v>
      </c>
      <c r="H8">
        <f>Complaints!K25</f>
        <v>0</v>
      </c>
      <c r="I8" t="str">
        <f>Complaints!M25</f>
        <v>G</v>
      </c>
    </row>
    <row r="9" spans="1:9" s="382" customFormat="1"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9418</v>
      </c>
      <c r="F9" t="s">
        <v>9428</v>
      </c>
      <c r="G9" t="s">
        <v>9429</v>
      </c>
      <c r="H9">
        <f>Complaints!K26</f>
        <v>0</v>
      </c>
      <c r="I9"/>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9418</v>
      </c>
      <c r="F10" t="s">
        <v>9406</v>
      </c>
      <c r="G10" t="s">
        <v>9430</v>
      </c>
      <c r="I10" t="str">
        <f>Complaints!M28</f>
        <v>G</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9418</v>
      </c>
      <c r="F11" t="s">
        <v>9431</v>
      </c>
      <c r="G11" t="s">
        <v>9432</v>
      </c>
      <c r="H11">
        <f>Complaints!C30</f>
        <v>0</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9418</v>
      </c>
      <c r="F12" t="s">
        <v>9433</v>
      </c>
      <c r="G12" t="s">
        <v>9434</v>
      </c>
      <c r="H12">
        <f>Complaints!C31</f>
        <v>0</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9418</v>
      </c>
      <c r="F13" t="s">
        <v>9435</v>
      </c>
      <c r="G13" t="s">
        <v>9436</v>
      </c>
      <c r="H13">
        <f>Complaints!C32</f>
        <v>0</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9418</v>
      </c>
      <c r="F14" t="s">
        <v>9437</v>
      </c>
      <c r="G14" t="s">
        <v>9438</v>
      </c>
      <c r="H14">
        <f>Complaints!C33</f>
        <v>0</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9418</v>
      </c>
      <c r="F15" t="s">
        <v>9439</v>
      </c>
      <c r="G15" t="s">
        <v>9440</v>
      </c>
      <c r="H15">
        <f>Complaints!C34</f>
        <v>0</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9418</v>
      </c>
      <c r="F16" t="s">
        <v>9441</v>
      </c>
      <c r="G16" t="s">
        <v>9442</v>
      </c>
      <c r="H16">
        <f>Complaints!C35</f>
        <v>0</v>
      </c>
    </row>
    <row r="17" spans="1:8"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9418</v>
      </c>
      <c r="F17" t="s">
        <v>9443</v>
      </c>
      <c r="G17" t="s">
        <v>9444</v>
      </c>
      <c r="H17">
        <f>Complaints!C36</f>
        <v>0</v>
      </c>
    </row>
    <row r="18" spans="1:8"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9418</v>
      </c>
      <c r="F18" t="s">
        <v>9445</v>
      </c>
      <c r="G18" t="s">
        <v>9446</v>
      </c>
      <c r="H18">
        <f>Complaints!C37</f>
        <v>0</v>
      </c>
    </row>
    <row r="19" spans="1:8"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9418</v>
      </c>
      <c r="F19" t="s">
        <v>9447</v>
      </c>
      <c r="G19" t="s">
        <v>9448</v>
      </c>
      <c r="H19">
        <f>Complaints!C38</f>
        <v>0</v>
      </c>
    </row>
    <row r="20" spans="1:8"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9418</v>
      </c>
      <c r="F20" t="s">
        <v>9449</v>
      </c>
      <c r="G20" t="s">
        <v>9450</v>
      </c>
      <c r="H20">
        <f>Complaints!C39</f>
        <v>0</v>
      </c>
    </row>
    <row r="21" spans="1:8"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9418</v>
      </c>
      <c r="F21" t="s">
        <v>9451</v>
      </c>
      <c r="G21" t="s">
        <v>9452</v>
      </c>
      <c r="H21">
        <f>Complaints!C40</f>
        <v>0</v>
      </c>
    </row>
    <row r="22" spans="1:8"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9418</v>
      </c>
      <c r="F22" t="s">
        <v>9453</v>
      </c>
      <c r="G22" t="s">
        <v>9454</v>
      </c>
      <c r="H22">
        <f>Complaints!C41</f>
        <v>0</v>
      </c>
    </row>
    <row r="23" spans="1:8"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9418</v>
      </c>
      <c r="F23" t="s">
        <v>9455</v>
      </c>
      <c r="G23" t="s">
        <v>9456</v>
      </c>
      <c r="H23">
        <f>Complaints!C42</f>
        <v>0</v>
      </c>
    </row>
    <row r="24" spans="1:8"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9418</v>
      </c>
      <c r="F24" t="s">
        <v>9457</v>
      </c>
      <c r="G24" t="s">
        <v>9458</v>
      </c>
      <c r="H24">
        <f>Complaints!C43</f>
        <v>0</v>
      </c>
    </row>
    <row r="25" spans="1:8"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9418</v>
      </c>
      <c r="F25" t="s">
        <v>9459</v>
      </c>
      <c r="G25" t="s">
        <v>9460</v>
      </c>
      <c r="H25">
        <f>Complaints!C44</f>
        <v>0</v>
      </c>
    </row>
    <row r="26" spans="1:8"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9418</v>
      </c>
      <c r="F26" t="s">
        <v>9461</v>
      </c>
      <c r="G26" t="s">
        <v>9462</v>
      </c>
      <c r="H26">
        <f>Complaints!C45</f>
        <v>0</v>
      </c>
    </row>
    <row r="27" spans="1:8"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9418</v>
      </c>
      <c r="F27" t="s">
        <v>9463</v>
      </c>
      <c r="G27" t="s">
        <v>9464</v>
      </c>
      <c r="H27">
        <f>Complaints!C46</f>
        <v>0</v>
      </c>
    </row>
    <row r="28" spans="1:8"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9418</v>
      </c>
      <c r="F28" t="s">
        <v>9465</v>
      </c>
      <c r="G28" t="s">
        <v>9466</v>
      </c>
      <c r="H28">
        <f>Complaints!C47</f>
        <v>0</v>
      </c>
    </row>
    <row r="29" spans="1:8"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9418</v>
      </c>
      <c r="F29" t="s">
        <v>9467</v>
      </c>
      <c r="G29" t="s">
        <v>9468</v>
      </c>
      <c r="H29">
        <f>Complaints!C48</f>
        <v>0</v>
      </c>
    </row>
    <row r="30" spans="1:8"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9418</v>
      </c>
      <c r="F30" t="s">
        <v>9469</v>
      </c>
      <c r="G30" t="s">
        <v>9470</v>
      </c>
      <c r="H30">
        <f>Complaints!C49</f>
        <v>0</v>
      </c>
    </row>
    <row r="31" spans="1:8"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9418</v>
      </c>
      <c r="F31" t="s">
        <v>9471</v>
      </c>
      <c r="G31" t="s">
        <v>9472</v>
      </c>
      <c r="H31">
        <f>Complaints!E30</f>
        <v>0</v>
      </c>
    </row>
    <row r="32" spans="1:8"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9418</v>
      </c>
      <c r="F32" t="s">
        <v>9473</v>
      </c>
      <c r="G32" t="s">
        <v>9474</v>
      </c>
      <c r="H32">
        <f>Complaints!E31</f>
        <v>0</v>
      </c>
    </row>
    <row r="33" spans="1:8"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9418</v>
      </c>
      <c r="F33" t="s">
        <v>9475</v>
      </c>
      <c r="G33" t="s">
        <v>9476</v>
      </c>
      <c r="H33">
        <f>Complaints!E32</f>
        <v>0</v>
      </c>
    </row>
    <row r="34" spans="1:8"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9418</v>
      </c>
      <c r="F34" t="s">
        <v>9477</v>
      </c>
      <c r="G34" t="s">
        <v>9478</v>
      </c>
      <c r="H34">
        <f>Complaints!E33</f>
        <v>0</v>
      </c>
    </row>
    <row r="35" spans="1:8"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9418</v>
      </c>
      <c r="F35" t="s">
        <v>9479</v>
      </c>
      <c r="G35" t="s">
        <v>9480</v>
      </c>
      <c r="H35">
        <f>Complaints!E34</f>
        <v>0</v>
      </c>
    </row>
    <row r="36" spans="1:8"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9418</v>
      </c>
      <c r="F36" t="s">
        <v>9481</v>
      </c>
      <c r="G36" t="s">
        <v>9482</v>
      </c>
      <c r="H36">
        <f>Complaints!E35</f>
        <v>0</v>
      </c>
    </row>
    <row r="37" spans="1:8"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9418</v>
      </c>
      <c r="F37" t="s">
        <v>9483</v>
      </c>
      <c r="G37" t="s">
        <v>9484</v>
      </c>
      <c r="H37">
        <f>Complaints!E36</f>
        <v>0</v>
      </c>
    </row>
    <row r="38" spans="1:8"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9418</v>
      </c>
      <c r="F38" t="s">
        <v>9485</v>
      </c>
      <c r="G38" t="s">
        <v>9486</v>
      </c>
      <c r="H38">
        <f>Complaints!E37</f>
        <v>0</v>
      </c>
    </row>
    <row r="39" spans="1:8"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9418</v>
      </c>
      <c r="F39" t="s">
        <v>9487</v>
      </c>
      <c r="G39" t="s">
        <v>9488</v>
      </c>
      <c r="H39">
        <f>Complaints!E38</f>
        <v>0</v>
      </c>
    </row>
    <row r="40" spans="1:8"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9418</v>
      </c>
      <c r="F40" t="s">
        <v>9489</v>
      </c>
      <c r="G40" t="s">
        <v>9490</v>
      </c>
      <c r="H40">
        <f>Complaints!E39</f>
        <v>0</v>
      </c>
    </row>
    <row r="41" spans="1:8"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9418</v>
      </c>
      <c r="F41" t="s">
        <v>9491</v>
      </c>
      <c r="G41" t="s">
        <v>9492</v>
      </c>
      <c r="H41">
        <f>Complaints!E40</f>
        <v>0</v>
      </c>
    </row>
    <row r="42" spans="1:8"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9418</v>
      </c>
      <c r="F42" t="s">
        <v>9493</v>
      </c>
      <c r="G42" t="s">
        <v>9494</v>
      </c>
      <c r="H42">
        <f>Complaints!E41</f>
        <v>0</v>
      </c>
    </row>
    <row r="43" spans="1:8"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9418</v>
      </c>
      <c r="F43" t="s">
        <v>9495</v>
      </c>
      <c r="G43" t="s">
        <v>9496</v>
      </c>
      <c r="H43">
        <f>Complaints!E42</f>
        <v>0</v>
      </c>
    </row>
    <row r="44" spans="1:8"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9418</v>
      </c>
      <c r="F44" t="s">
        <v>9497</v>
      </c>
      <c r="G44" t="s">
        <v>9498</v>
      </c>
      <c r="H44">
        <f>Complaints!E43</f>
        <v>0</v>
      </c>
    </row>
    <row r="45" spans="1:8"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9418</v>
      </c>
      <c r="F45" t="s">
        <v>9499</v>
      </c>
      <c r="G45" t="s">
        <v>9500</v>
      </c>
      <c r="H45">
        <f>Complaints!E44</f>
        <v>0</v>
      </c>
    </row>
    <row r="46" spans="1:8"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9418</v>
      </c>
      <c r="F46" t="s">
        <v>9501</v>
      </c>
      <c r="G46" t="s">
        <v>9502</v>
      </c>
      <c r="H46">
        <f>Complaints!E45</f>
        <v>0</v>
      </c>
    </row>
    <row r="47" spans="1:8"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9418</v>
      </c>
      <c r="F47" t="s">
        <v>9503</v>
      </c>
      <c r="G47" t="s">
        <v>9504</v>
      </c>
      <c r="H47">
        <f>Complaints!E46</f>
        <v>0</v>
      </c>
    </row>
    <row r="48" spans="1:8"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9418</v>
      </c>
      <c r="F48" t="s">
        <v>9505</v>
      </c>
      <c r="G48" t="s">
        <v>9506</v>
      </c>
      <c r="H48">
        <f>Complaints!E47</f>
        <v>0</v>
      </c>
    </row>
    <row r="49" spans="1:8"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9418</v>
      </c>
      <c r="F49" t="s">
        <v>9507</v>
      </c>
      <c r="G49" t="s">
        <v>9508</v>
      </c>
      <c r="H49">
        <f>Complaints!E48</f>
        <v>0</v>
      </c>
    </row>
    <row r="50" spans="1:8"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9418</v>
      </c>
      <c r="F50" t="s">
        <v>9509</v>
      </c>
      <c r="G50" t="s">
        <v>9510</v>
      </c>
      <c r="H50">
        <f>Complaints!E49</f>
        <v>0</v>
      </c>
    </row>
    <row r="51" spans="1:8"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9418</v>
      </c>
      <c r="F51" t="s">
        <v>9511</v>
      </c>
      <c r="G51" t="s">
        <v>9512</v>
      </c>
      <c r="H51">
        <f>Complaints!G30</f>
        <v>0</v>
      </c>
    </row>
    <row r="52" spans="1:8"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9418</v>
      </c>
      <c r="F52" t="s">
        <v>9513</v>
      </c>
      <c r="G52" t="s">
        <v>9514</v>
      </c>
      <c r="H52">
        <f>Complaints!G31</f>
        <v>0</v>
      </c>
    </row>
    <row r="53" spans="1:8"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9418</v>
      </c>
      <c r="F53" t="s">
        <v>9515</v>
      </c>
      <c r="G53" t="s">
        <v>9516</v>
      </c>
      <c r="H53">
        <f>Complaints!G32</f>
        <v>0</v>
      </c>
    </row>
    <row r="54" spans="1:8"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9418</v>
      </c>
      <c r="F54" t="s">
        <v>9517</v>
      </c>
      <c r="G54" t="s">
        <v>9518</v>
      </c>
      <c r="H54">
        <f>Complaints!G33</f>
        <v>0</v>
      </c>
    </row>
    <row r="55" spans="1:8"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9418</v>
      </c>
      <c r="F55" t="s">
        <v>9519</v>
      </c>
      <c r="G55" t="s">
        <v>9520</v>
      </c>
      <c r="H55">
        <f>Complaints!G34</f>
        <v>0</v>
      </c>
    </row>
    <row r="56" spans="1:8"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9418</v>
      </c>
      <c r="F56" t="s">
        <v>9521</v>
      </c>
      <c r="G56" t="s">
        <v>9522</v>
      </c>
      <c r="H56">
        <f>Complaints!G35</f>
        <v>0</v>
      </c>
    </row>
    <row r="57" spans="1:8"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9418</v>
      </c>
      <c r="F57" t="s">
        <v>9523</v>
      </c>
      <c r="G57" t="s">
        <v>9524</v>
      </c>
      <c r="H57">
        <f>Complaints!G36</f>
        <v>0</v>
      </c>
    </row>
    <row r="58" spans="1:8"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9418</v>
      </c>
      <c r="F58" t="s">
        <v>9525</v>
      </c>
      <c r="G58" t="s">
        <v>9526</v>
      </c>
      <c r="H58">
        <f>Complaints!G37</f>
        <v>0</v>
      </c>
    </row>
    <row r="59" spans="1:8"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9418</v>
      </c>
      <c r="F59" t="s">
        <v>9527</v>
      </c>
      <c r="G59" t="s">
        <v>9528</v>
      </c>
      <c r="H59">
        <f>Complaints!G38</f>
        <v>0</v>
      </c>
    </row>
    <row r="60" spans="1:8"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9418</v>
      </c>
      <c r="F60" t="s">
        <v>9529</v>
      </c>
      <c r="G60" t="s">
        <v>9530</v>
      </c>
      <c r="H60">
        <f>Complaints!G39</f>
        <v>0</v>
      </c>
    </row>
    <row r="61" spans="1:8"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9418</v>
      </c>
      <c r="F61" t="s">
        <v>9531</v>
      </c>
      <c r="G61" t="s">
        <v>9532</v>
      </c>
      <c r="H61">
        <f>Complaints!G40</f>
        <v>0</v>
      </c>
    </row>
    <row r="62" spans="1:8"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9418</v>
      </c>
      <c r="F62" t="s">
        <v>9533</v>
      </c>
      <c r="G62" t="s">
        <v>9534</v>
      </c>
      <c r="H62">
        <f>Complaints!G41</f>
        <v>0</v>
      </c>
    </row>
    <row r="63" spans="1:8"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9418</v>
      </c>
      <c r="F63" t="s">
        <v>9535</v>
      </c>
      <c r="G63" t="s">
        <v>9536</v>
      </c>
      <c r="H63">
        <f>Complaints!G42</f>
        <v>0</v>
      </c>
    </row>
    <row r="64" spans="1:8"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9418</v>
      </c>
      <c r="F64" t="s">
        <v>9537</v>
      </c>
      <c r="G64" t="s">
        <v>9538</v>
      </c>
      <c r="H64">
        <f>Complaints!G43</f>
        <v>0</v>
      </c>
    </row>
    <row r="65" spans="1:8"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9418</v>
      </c>
      <c r="F65" t="s">
        <v>9539</v>
      </c>
      <c r="G65" t="s">
        <v>9540</v>
      </c>
      <c r="H65">
        <f>Complaints!G44</f>
        <v>0</v>
      </c>
    </row>
    <row r="66" spans="1:8"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9418</v>
      </c>
      <c r="F66" t="s">
        <v>9541</v>
      </c>
      <c r="G66" t="s">
        <v>9542</v>
      </c>
      <c r="H66">
        <f>Complaints!G45</f>
        <v>0</v>
      </c>
    </row>
    <row r="67" spans="1:8"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9418</v>
      </c>
      <c r="F67" t="s">
        <v>9543</v>
      </c>
      <c r="G67" t="s">
        <v>9544</v>
      </c>
      <c r="H67">
        <f>Complaints!G46</f>
        <v>0</v>
      </c>
    </row>
    <row r="68" spans="1:8"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9418</v>
      </c>
      <c r="F68" t="s">
        <v>9545</v>
      </c>
      <c r="G68" t="s">
        <v>9546</v>
      </c>
      <c r="H68">
        <f>Complaints!G47</f>
        <v>0</v>
      </c>
    </row>
    <row r="69" spans="1:8"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9418</v>
      </c>
      <c r="F69" t="s">
        <v>9547</v>
      </c>
      <c r="G69" t="s">
        <v>9548</v>
      </c>
      <c r="H69">
        <f>Complaints!G48</f>
        <v>0</v>
      </c>
    </row>
    <row r="70" spans="1:8"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9418</v>
      </c>
      <c r="F70" t="s">
        <v>9549</v>
      </c>
      <c r="G70" t="s">
        <v>9550</v>
      </c>
      <c r="H70">
        <f>Complaints!G49</f>
        <v>0</v>
      </c>
    </row>
    <row r="71" spans="1:8"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9418</v>
      </c>
      <c r="F71" t="s">
        <v>9551</v>
      </c>
      <c r="G71" t="s">
        <v>9552</v>
      </c>
      <c r="H71">
        <f>Complaints!H30</f>
        <v>0</v>
      </c>
    </row>
    <row r="72" spans="1:8"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9418</v>
      </c>
      <c r="F72" t="s">
        <v>9553</v>
      </c>
      <c r="G72" t="s">
        <v>9554</v>
      </c>
      <c r="H72">
        <f>Complaints!H31</f>
        <v>0</v>
      </c>
    </row>
    <row r="73" spans="1:8"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9418</v>
      </c>
      <c r="F73" t="s">
        <v>9555</v>
      </c>
      <c r="G73" t="s">
        <v>9556</v>
      </c>
      <c r="H73">
        <f>Complaints!H32</f>
        <v>0</v>
      </c>
    </row>
    <row r="74" spans="1:8"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9418</v>
      </c>
      <c r="F74" t="s">
        <v>9557</v>
      </c>
      <c r="G74" t="s">
        <v>9558</v>
      </c>
      <c r="H74">
        <f>Complaints!H33</f>
        <v>0</v>
      </c>
    </row>
    <row r="75" spans="1:8"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9418</v>
      </c>
      <c r="F75" t="s">
        <v>9559</v>
      </c>
      <c r="G75" t="s">
        <v>9560</v>
      </c>
      <c r="H75">
        <f>Complaints!H34</f>
        <v>0</v>
      </c>
    </row>
    <row r="76" spans="1:8"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9418</v>
      </c>
      <c r="F76" t="s">
        <v>9561</v>
      </c>
      <c r="G76" t="s">
        <v>9562</v>
      </c>
      <c r="H76">
        <f>Complaints!H35</f>
        <v>0</v>
      </c>
    </row>
    <row r="77" spans="1:8"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9418</v>
      </c>
      <c r="F77" t="s">
        <v>9563</v>
      </c>
      <c r="G77" t="s">
        <v>9564</v>
      </c>
      <c r="H77">
        <f>Complaints!H36</f>
        <v>0</v>
      </c>
    </row>
    <row r="78" spans="1:8"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9418</v>
      </c>
      <c r="F78" t="s">
        <v>9565</v>
      </c>
      <c r="G78" t="s">
        <v>9566</v>
      </c>
      <c r="H78">
        <f>Complaints!H37</f>
        <v>0</v>
      </c>
    </row>
    <row r="79" spans="1:8"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9418</v>
      </c>
      <c r="F79" t="s">
        <v>9567</v>
      </c>
      <c r="G79" t="s">
        <v>9568</v>
      </c>
      <c r="H79">
        <f>Complaints!H38</f>
        <v>0</v>
      </c>
    </row>
    <row r="80" spans="1:8"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9418</v>
      </c>
      <c r="F80" t="s">
        <v>9569</v>
      </c>
      <c r="G80" t="s">
        <v>9570</v>
      </c>
      <c r="H80">
        <f>Complaints!H39</f>
        <v>0</v>
      </c>
    </row>
    <row r="81" spans="1:8"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9418</v>
      </c>
      <c r="F81" t="s">
        <v>9571</v>
      </c>
      <c r="G81" t="s">
        <v>9572</v>
      </c>
      <c r="H81">
        <f>Complaints!H40</f>
        <v>0</v>
      </c>
    </row>
    <row r="82" spans="1:8"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9418</v>
      </c>
      <c r="F82" t="s">
        <v>9573</v>
      </c>
      <c r="G82" t="s">
        <v>9574</v>
      </c>
      <c r="H82">
        <f>Complaints!H41</f>
        <v>0</v>
      </c>
    </row>
    <row r="83" spans="1:8"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9418</v>
      </c>
      <c r="F83" t="s">
        <v>9575</v>
      </c>
      <c r="G83" t="s">
        <v>9576</v>
      </c>
      <c r="H83">
        <f>Complaints!H42</f>
        <v>0</v>
      </c>
    </row>
    <row r="84" spans="1:8"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9418</v>
      </c>
      <c r="F84" t="s">
        <v>9577</v>
      </c>
      <c r="G84" t="s">
        <v>9578</v>
      </c>
      <c r="H84">
        <f>Complaints!H43</f>
        <v>0</v>
      </c>
    </row>
    <row r="85" spans="1:8"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9418</v>
      </c>
      <c r="F85" t="s">
        <v>9579</v>
      </c>
      <c r="G85" t="s">
        <v>9580</v>
      </c>
      <c r="H85">
        <f>Complaints!H44</f>
        <v>0</v>
      </c>
    </row>
    <row r="86" spans="1:8"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9418</v>
      </c>
      <c r="F86" t="s">
        <v>9581</v>
      </c>
      <c r="G86" t="s">
        <v>9582</v>
      </c>
      <c r="H86">
        <f>Complaints!H45</f>
        <v>0</v>
      </c>
    </row>
    <row r="87" spans="1:8"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9418</v>
      </c>
      <c r="F87" t="s">
        <v>9583</v>
      </c>
      <c r="G87" t="s">
        <v>9584</v>
      </c>
      <c r="H87">
        <f>Complaints!H46</f>
        <v>0</v>
      </c>
    </row>
    <row r="88" spans="1:8"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9418</v>
      </c>
      <c r="F88" t="s">
        <v>9585</v>
      </c>
      <c r="G88" t="s">
        <v>9586</v>
      </c>
      <c r="H88">
        <f>Complaints!H47</f>
        <v>0</v>
      </c>
    </row>
    <row r="89" spans="1:8"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9418</v>
      </c>
      <c r="F89" t="s">
        <v>9587</v>
      </c>
      <c r="G89" t="s">
        <v>9588</v>
      </c>
      <c r="H89">
        <f>Complaints!H48</f>
        <v>0</v>
      </c>
    </row>
    <row r="90" spans="1:8"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9418</v>
      </c>
      <c r="F90" t="s">
        <v>9589</v>
      </c>
      <c r="G90" t="s">
        <v>9590</v>
      </c>
      <c r="H90">
        <f>Complaints!H49</f>
        <v>0</v>
      </c>
    </row>
    <row r="91" spans="1:8"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9418</v>
      </c>
      <c r="F91" t="s">
        <v>9591</v>
      </c>
      <c r="G91" t="s">
        <v>9592</v>
      </c>
      <c r="H91">
        <f>Complaints!I30</f>
        <v>0</v>
      </c>
    </row>
    <row r="92" spans="1:8"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9418</v>
      </c>
      <c r="F92" t="s">
        <v>9593</v>
      </c>
      <c r="G92" t="s">
        <v>9594</v>
      </c>
      <c r="H92">
        <f>Complaints!I31</f>
        <v>0</v>
      </c>
    </row>
    <row r="93" spans="1:8"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9418</v>
      </c>
      <c r="F93" t="s">
        <v>9595</v>
      </c>
      <c r="G93" t="s">
        <v>9596</v>
      </c>
      <c r="H93">
        <f>Complaints!I32</f>
        <v>0</v>
      </c>
    </row>
    <row r="94" spans="1:8"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9418</v>
      </c>
      <c r="F94" t="s">
        <v>9597</v>
      </c>
      <c r="G94" t="s">
        <v>9598</v>
      </c>
      <c r="H94">
        <f>Complaints!I33</f>
        <v>0</v>
      </c>
    </row>
    <row r="95" spans="1:8"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9418</v>
      </c>
      <c r="F95" t="s">
        <v>9599</v>
      </c>
      <c r="G95" t="s">
        <v>9600</v>
      </c>
      <c r="H95">
        <f>Complaints!I34</f>
        <v>0</v>
      </c>
    </row>
    <row r="96" spans="1:8"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9418</v>
      </c>
      <c r="F96" t="s">
        <v>9601</v>
      </c>
      <c r="G96" t="s">
        <v>9602</v>
      </c>
      <c r="H96">
        <f>Complaints!I35</f>
        <v>0</v>
      </c>
    </row>
    <row r="97" spans="1:9"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9418</v>
      </c>
      <c r="F97" t="s">
        <v>9603</v>
      </c>
      <c r="G97" t="s">
        <v>9604</v>
      </c>
      <c r="H97">
        <f>Complaints!I36</f>
        <v>0</v>
      </c>
    </row>
    <row r="98" spans="1:9"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9418</v>
      </c>
      <c r="F98" t="s">
        <v>9605</v>
      </c>
      <c r="G98" t="s">
        <v>9606</v>
      </c>
      <c r="H98">
        <f>Complaints!I37</f>
        <v>0</v>
      </c>
    </row>
    <row r="99" spans="1:9"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9418</v>
      </c>
      <c r="F99" t="s">
        <v>9607</v>
      </c>
      <c r="G99" t="s">
        <v>9608</v>
      </c>
      <c r="H99">
        <f>Complaints!I38</f>
        <v>0</v>
      </c>
    </row>
    <row r="100" spans="1:9"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9418</v>
      </c>
      <c r="F100" t="s">
        <v>9609</v>
      </c>
      <c r="G100" t="s">
        <v>9610</v>
      </c>
      <c r="H100">
        <f>Complaints!I39</f>
        <v>0</v>
      </c>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9418</v>
      </c>
      <c r="F101" t="s">
        <v>9611</v>
      </c>
      <c r="G101" t="s">
        <v>9612</v>
      </c>
      <c r="H101">
        <f>Complaints!I40</f>
        <v>0</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9418</v>
      </c>
      <c r="F102" t="s">
        <v>9613</v>
      </c>
      <c r="G102" t="s">
        <v>9614</v>
      </c>
      <c r="H102">
        <f>Complaints!I41</f>
        <v>0</v>
      </c>
    </row>
    <row r="103" spans="1:9"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9418</v>
      </c>
      <c r="F103" t="s">
        <v>9615</v>
      </c>
      <c r="G103" t="s">
        <v>9616</v>
      </c>
      <c r="H103">
        <f>Complaints!I42</f>
        <v>0</v>
      </c>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9418</v>
      </c>
      <c r="F104" t="s">
        <v>9617</v>
      </c>
      <c r="G104" t="s">
        <v>9618</v>
      </c>
      <c r="H104">
        <f>Complaints!I43</f>
        <v>0</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9418</v>
      </c>
      <c r="F105" t="s">
        <v>9619</v>
      </c>
      <c r="G105" t="s">
        <v>9620</v>
      </c>
      <c r="H105">
        <f>Complaints!I44</f>
        <v>0</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9418</v>
      </c>
      <c r="F106" t="s">
        <v>9621</v>
      </c>
      <c r="G106" t="s">
        <v>9622</v>
      </c>
      <c r="H106">
        <f>Complaints!I45</f>
        <v>0</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9418</v>
      </c>
      <c r="F107" t="s">
        <v>9623</v>
      </c>
      <c r="G107" t="s">
        <v>9624</v>
      </c>
      <c r="H107">
        <f>Complaints!I46</f>
        <v>0</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9418</v>
      </c>
      <c r="F108" t="s">
        <v>9625</v>
      </c>
      <c r="G108" t="s">
        <v>9626</v>
      </c>
      <c r="H108">
        <f>Complaints!I47</f>
        <v>0</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9418</v>
      </c>
      <c r="F109" t="s">
        <v>9627</v>
      </c>
      <c r="G109" t="s">
        <v>9628</v>
      </c>
      <c r="H109">
        <f>Complaints!I48</f>
        <v>0</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9418</v>
      </c>
      <c r="F110" t="s">
        <v>9629</v>
      </c>
      <c r="G110" t="s">
        <v>9630</v>
      </c>
      <c r="H110">
        <f>Complaints!I49</f>
        <v>0</v>
      </c>
    </row>
    <row r="111" spans="1:9" s="382" customFormat="1"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9418</v>
      </c>
      <c r="F111" t="s">
        <v>9414</v>
      </c>
      <c r="G111" t="s">
        <v>9415</v>
      </c>
      <c r="H111">
        <f>Complaints!K55</f>
        <v>0</v>
      </c>
      <c r="I111"/>
    </row>
    <row r="112" spans="1:9" s="382" customFormat="1"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9418</v>
      </c>
      <c r="F112" t="s">
        <v>9416</v>
      </c>
      <c r="G112" t="s">
        <v>9417</v>
      </c>
      <c r="H112">
        <f>Complaints!C59</f>
        <v>0</v>
      </c>
      <c r="I112"/>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37D8-1DD6-46D1-B294-CE79AD00B384}">
  <sheetPr codeName="Sheet35">
    <tabColor theme="2" tint="-9.9978637043366805E-2"/>
  </sheetPr>
  <dimension ref="A1:M31"/>
  <sheetViews>
    <sheetView workbookViewId="0"/>
  </sheetViews>
  <sheetFormatPr defaultColWidth="0" defaultRowHeight="14.5" zeroHeight="1" x14ac:dyDescent="0.35"/>
  <cols>
    <col min="1" max="1" width="1.54296875" style="245" customWidth="1"/>
    <col min="2" max="2" width="11.81640625" style="245" customWidth="1"/>
    <col min="3" max="3" width="9.54296875" style="245" customWidth="1"/>
    <col min="4" max="4" width="24.453125" style="245" customWidth="1"/>
    <col min="5" max="5" width="16.54296875" style="245" customWidth="1"/>
    <col min="6" max="6" width="16.453125" style="245" customWidth="1"/>
    <col min="7" max="7" width="1.453125" style="245" customWidth="1"/>
    <col min="8" max="8" width="4.453125" style="245" customWidth="1"/>
    <col min="9" max="9" width="11.453125" style="245" customWidth="1"/>
    <col min="10" max="10" width="15.453125" style="245" customWidth="1"/>
    <col min="11" max="11" width="4.54296875" style="245" customWidth="1"/>
    <col min="12" max="12" width="1.453125" style="245" customWidth="1"/>
    <col min="13" max="13" width="1.54296875" style="245" customWidth="1"/>
    <col min="14" max="16384" width="8.7265625" style="245" hidden="1"/>
  </cols>
  <sheetData>
    <row r="1" spans="1:13" ht="7.4" customHeight="1" x14ac:dyDescent="0.35">
      <c r="A1" s="8"/>
      <c r="B1" s="116"/>
      <c r="C1" s="54"/>
      <c r="D1" s="54"/>
      <c r="E1" s="54"/>
      <c r="F1" s="54"/>
      <c r="G1" s="54"/>
      <c r="H1" s="54"/>
      <c r="I1" s="54"/>
      <c r="J1" s="54"/>
      <c r="K1" s="54"/>
      <c r="L1" s="54"/>
      <c r="M1" s="5"/>
    </row>
    <row r="2" spans="1:13" ht="18" customHeight="1" x14ac:dyDescent="0.35">
      <c r="A2" s="8"/>
      <c r="B2" s="467" t="e" vm="4">
        <v>#VALUE!</v>
      </c>
      <c r="C2" s="467"/>
      <c r="D2" s="501" t="s">
        <v>9631</v>
      </c>
      <c r="E2" s="501"/>
      <c r="F2" s="501"/>
      <c r="G2" s="501"/>
      <c r="H2" s="501"/>
      <c r="I2" s="501"/>
      <c r="J2" s="54"/>
      <c r="K2" s="54"/>
      <c r="L2" s="54"/>
      <c r="M2" s="5"/>
    </row>
    <row r="3" spans="1:13" ht="18" customHeight="1" x14ac:dyDescent="0.35">
      <c r="A3" s="54"/>
      <c r="B3" s="467"/>
      <c r="C3" s="467"/>
      <c r="D3" s="501"/>
      <c r="E3" s="501"/>
      <c r="F3" s="501"/>
      <c r="G3" s="501"/>
      <c r="H3" s="501"/>
      <c r="I3" s="501"/>
      <c r="J3" s="54"/>
      <c r="K3" s="54"/>
      <c r="L3" s="54"/>
      <c r="M3" s="5"/>
    </row>
    <row r="4" spans="1:13" ht="15.5" x14ac:dyDescent="0.35">
      <c r="A4" s="54"/>
      <c r="B4" s="116"/>
      <c r="C4" s="54"/>
      <c r="D4" s="54"/>
      <c r="E4" s="54"/>
      <c r="F4" s="54"/>
      <c r="G4" s="54"/>
      <c r="H4" s="54"/>
      <c r="I4" s="56"/>
      <c r="J4" s="54"/>
      <c r="K4" s="56" t="str">
        <f>CoverSheet!G7</f>
        <v>v:25-03-c</v>
      </c>
      <c r="L4" s="56"/>
      <c r="M4" s="5"/>
    </row>
    <row r="5" spans="1:13" ht="7.4" customHeight="1" x14ac:dyDescent="0.35">
      <c r="A5" s="6"/>
      <c r="B5" s="122"/>
      <c r="C5" s="6"/>
      <c r="D5" s="6"/>
      <c r="E5" s="6"/>
      <c r="F5" s="6"/>
      <c r="G5" s="6"/>
      <c r="H5" s="6"/>
      <c r="I5" s="6"/>
      <c r="J5" s="6"/>
      <c r="K5" s="6"/>
      <c r="L5" s="6"/>
      <c r="M5" s="5"/>
    </row>
    <row r="6" spans="1:13" x14ac:dyDescent="0.35">
      <c r="A6" s="6"/>
      <c r="B6" s="122"/>
      <c r="C6" s="57"/>
      <c r="D6" s="57" t="s">
        <v>42</v>
      </c>
      <c r="E6" s="58">
        <f>CoverSheet!$C$11</f>
        <v>0</v>
      </c>
      <c r="F6" s="6"/>
      <c r="G6" s="6"/>
      <c r="H6" s="6"/>
      <c r="I6" s="6"/>
      <c r="J6" s="6"/>
      <c r="K6" s="6"/>
      <c r="L6" s="6"/>
      <c r="M6" s="5"/>
    </row>
    <row r="7" spans="1:13" x14ac:dyDescent="0.35">
      <c r="A7" s="6"/>
      <c r="B7" s="122"/>
      <c r="C7" s="57"/>
      <c r="D7" s="57" t="s">
        <v>47</v>
      </c>
      <c r="E7" s="58" t="str">
        <f>IF(OR(CoverSheet!$G$26=0,CoverSheet!$G$27=0),"",(TEXT(CoverSheet!$G$26,"DD/MM/YYYY")&amp;" - "&amp;(TEXT(CoverSheet!$G$27,"dd/mm/yyyy"))))</f>
        <v xml:space="preserve"> - </v>
      </c>
      <c r="F7" s="6"/>
      <c r="G7" s="6"/>
      <c r="H7" s="6"/>
      <c r="I7" s="6"/>
      <c r="J7" s="6"/>
      <c r="K7" s="6"/>
      <c r="L7" s="6"/>
      <c r="M7" s="5"/>
    </row>
    <row r="8" spans="1:13" ht="7.4" customHeight="1" x14ac:dyDescent="0.35">
      <c r="A8" s="6"/>
      <c r="B8" s="122"/>
      <c r="C8" s="57"/>
      <c r="D8" s="57"/>
      <c r="E8" s="6"/>
      <c r="F8" s="6"/>
      <c r="G8" s="6"/>
      <c r="H8" s="6"/>
      <c r="I8" s="6"/>
      <c r="J8" s="6"/>
      <c r="K8" s="6"/>
      <c r="L8" s="6"/>
      <c r="M8" s="5"/>
    </row>
    <row r="9" spans="1:13" x14ac:dyDescent="0.35">
      <c r="A9" s="6"/>
      <c r="B9" s="18" t="s">
        <v>9632</v>
      </c>
      <c r="C9" s="57"/>
      <c r="D9" s="57"/>
      <c r="E9" s="6"/>
      <c r="F9" s="6"/>
      <c r="G9" s="6"/>
      <c r="H9" s="6"/>
      <c r="I9" s="6"/>
      <c r="J9" s="6"/>
      <c r="K9" s="6"/>
      <c r="L9" s="6"/>
      <c r="M9" s="5"/>
    </row>
    <row r="10" spans="1:13" ht="7.4" customHeight="1" thickBot="1" x14ac:dyDescent="0.4">
      <c r="A10" s="61"/>
      <c r="B10" s="133"/>
      <c r="C10" s="61"/>
      <c r="D10" s="61"/>
      <c r="E10" s="61"/>
      <c r="F10" s="61"/>
      <c r="G10" s="61"/>
      <c r="H10" s="61"/>
      <c r="I10" s="61"/>
      <c r="J10" s="61"/>
      <c r="K10" s="61"/>
      <c r="L10" s="61"/>
      <c r="M10" s="5"/>
    </row>
    <row r="11" spans="1:13" ht="7.4" customHeight="1" thickTop="1" x14ac:dyDescent="0.35">
      <c r="A11" s="6"/>
      <c r="B11" s="6"/>
      <c r="C11" s="340"/>
      <c r="D11" s="6"/>
      <c r="E11" s="6"/>
      <c r="F11" s="6"/>
      <c r="G11" s="6"/>
      <c r="H11" s="6"/>
      <c r="I11" s="6"/>
      <c r="J11" s="6"/>
      <c r="K11" s="6"/>
      <c r="L11" s="6"/>
      <c r="M11" s="5"/>
    </row>
    <row r="12" spans="1:13" x14ac:dyDescent="0.35">
      <c r="A12" s="6"/>
      <c r="B12" s="10" t="s">
        <v>9633</v>
      </c>
      <c r="C12" s="6"/>
      <c r="D12" s="6"/>
      <c r="E12" s="6"/>
      <c r="F12" s="6"/>
      <c r="G12" s="6"/>
      <c r="H12" s="6"/>
      <c r="I12" s="6"/>
      <c r="J12" s="6"/>
      <c r="K12" s="6"/>
      <c r="L12" s="6"/>
      <c r="M12" s="5"/>
    </row>
    <row r="13" spans="1:13" ht="7.4" customHeight="1" x14ac:dyDescent="0.35">
      <c r="A13" s="6"/>
      <c r="B13" s="6"/>
      <c r="C13" s="6"/>
      <c r="D13" s="6"/>
      <c r="E13" s="6"/>
      <c r="F13" s="6"/>
      <c r="G13" s="6"/>
      <c r="H13" s="6"/>
      <c r="I13" s="6"/>
      <c r="J13" s="6"/>
      <c r="K13" s="6"/>
      <c r="L13" s="6"/>
      <c r="M13" s="5"/>
    </row>
    <row r="14" spans="1:13" x14ac:dyDescent="0.35">
      <c r="A14" s="6"/>
      <c r="B14" s="6" t="s">
        <v>9634</v>
      </c>
      <c r="C14" s="341" t="s">
        <v>9635</v>
      </c>
      <c r="D14" s="6"/>
      <c r="E14" s="6"/>
      <c r="F14" s="6"/>
      <c r="G14" s="6"/>
      <c r="H14" s="6"/>
      <c r="I14" s="6"/>
      <c r="J14" s="6"/>
      <c r="K14" s="6"/>
      <c r="L14" s="6"/>
      <c r="M14" s="5"/>
    </row>
    <row r="15" spans="1:13" x14ac:dyDescent="0.35">
      <c r="A15" s="6"/>
      <c r="B15" s="6"/>
      <c r="C15" s="341" t="s">
        <v>9636</v>
      </c>
      <c r="D15" s="6"/>
      <c r="E15" s="413"/>
      <c r="F15" s="6" t="s">
        <v>9637</v>
      </c>
      <c r="G15" s="6"/>
      <c r="H15" s="6"/>
      <c r="I15" s="6"/>
      <c r="J15" s="6"/>
      <c r="K15" s="6"/>
      <c r="L15" s="20" t="str">
        <f>IF(AND(CoverSheet!C9="Audited Annual Return",ISBLANK(E15)),"R",IF(AND(CoverSheet!C9="Audited Annual Return",E15&lt;&gt;Custody!I85),"Y","G"))</f>
        <v>G</v>
      </c>
      <c r="M15" s="5"/>
    </row>
    <row r="16" spans="1:13" x14ac:dyDescent="0.35">
      <c r="A16" s="6"/>
      <c r="B16" s="6"/>
      <c r="C16" s="341" t="s">
        <v>9638</v>
      </c>
      <c r="D16" s="6"/>
      <c r="E16" s="6"/>
      <c r="F16" s="6"/>
      <c r="G16" s="6"/>
      <c r="H16" s="6"/>
      <c r="I16" s="6"/>
      <c r="J16" s="6"/>
      <c r="K16" s="6"/>
      <c r="L16" s="6"/>
      <c r="M16" s="5"/>
    </row>
    <row r="17" spans="1:13" x14ac:dyDescent="0.35">
      <c r="A17" s="6"/>
      <c r="B17" s="6"/>
      <c r="C17" s="341" t="s">
        <v>9639</v>
      </c>
      <c r="D17" s="6"/>
      <c r="E17" s="6"/>
      <c r="F17" s="6"/>
      <c r="G17" s="6"/>
      <c r="H17" s="6"/>
      <c r="I17" s="6"/>
      <c r="J17" s="6"/>
      <c r="K17" s="6"/>
      <c r="L17" s="6"/>
      <c r="M17" s="5"/>
    </row>
    <row r="18" spans="1:13" x14ac:dyDescent="0.35">
      <c r="A18" s="6"/>
      <c r="B18" s="6"/>
      <c r="C18" s="341" t="s">
        <v>9640</v>
      </c>
      <c r="D18" s="6"/>
      <c r="E18" s="6"/>
      <c r="F18" s="6"/>
      <c r="G18" s="6"/>
      <c r="H18" s="6"/>
      <c r="I18" s="6"/>
      <c r="J18" s="6"/>
      <c r="K18" s="6"/>
      <c r="L18" s="6"/>
      <c r="M18" s="5"/>
    </row>
    <row r="19" spans="1:13" x14ac:dyDescent="0.35">
      <c r="A19" s="6"/>
      <c r="B19" s="6"/>
      <c r="C19" s="341" t="s">
        <v>9641</v>
      </c>
      <c r="D19" s="6"/>
      <c r="E19" s="6"/>
      <c r="F19" s="6"/>
      <c r="G19" s="6"/>
      <c r="H19" s="6"/>
      <c r="I19" s="6"/>
      <c r="J19" s="6"/>
      <c r="K19" s="6"/>
      <c r="L19" s="6"/>
      <c r="M19" s="5"/>
    </row>
    <row r="20" spans="1:13" ht="7.4" customHeight="1" x14ac:dyDescent="0.35">
      <c r="A20" s="6"/>
      <c r="B20" s="122"/>
      <c r="C20" s="6"/>
      <c r="D20" s="6"/>
      <c r="E20" s="6"/>
      <c r="F20" s="6"/>
      <c r="G20" s="6"/>
      <c r="H20" s="6"/>
      <c r="I20" s="6"/>
      <c r="J20" s="6"/>
      <c r="K20" s="6"/>
      <c r="L20" s="6"/>
      <c r="M20" s="5"/>
    </row>
    <row r="21" spans="1:13" ht="7.4" customHeight="1" x14ac:dyDescent="0.35">
      <c r="A21" s="78"/>
      <c r="B21" s="147"/>
      <c r="C21" s="78"/>
      <c r="D21" s="78"/>
      <c r="E21" s="78"/>
      <c r="F21" s="78"/>
      <c r="G21" s="78"/>
      <c r="H21" s="78"/>
      <c r="I21" s="78"/>
      <c r="J21" s="78"/>
      <c r="K21" s="78"/>
      <c r="L21" s="6"/>
      <c r="M21" s="5"/>
    </row>
    <row r="22" spans="1:13" ht="7.4" customHeight="1" x14ac:dyDescent="0.35">
      <c r="A22" s="6"/>
      <c r="B22" s="122"/>
      <c r="C22" s="6"/>
      <c r="D22" s="6"/>
      <c r="E22" s="6"/>
      <c r="F22" s="6"/>
      <c r="G22" s="6"/>
      <c r="H22" s="6"/>
      <c r="I22" s="6"/>
      <c r="J22" s="6"/>
      <c r="K22" s="6"/>
      <c r="L22" s="6"/>
      <c r="M22" s="5"/>
    </row>
    <row r="23" spans="1:13" x14ac:dyDescent="0.35">
      <c r="A23" s="6"/>
      <c r="B23" s="10" t="s">
        <v>9642</v>
      </c>
      <c r="C23" s="6"/>
      <c r="D23" s="6"/>
      <c r="E23" s="6"/>
      <c r="F23" s="6"/>
      <c r="G23" s="6"/>
      <c r="H23" s="6"/>
      <c r="I23" s="6"/>
      <c r="J23" s="6"/>
      <c r="K23" s="6"/>
      <c r="L23" s="6"/>
      <c r="M23" s="5"/>
    </row>
    <row r="24" spans="1:13" ht="7.4" customHeight="1" x14ac:dyDescent="0.35">
      <c r="A24" s="6"/>
      <c r="B24" s="122"/>
      <c r="C24" s="6"/>
      <c r="D24" s="6"/>
      <c r="E24" s="6"/>
      <c r="F24" s="6"/>
      <c r="G24" s="6"/>
      <c r="H24" s="6"/>
      <c r="I24" s="6"/>
      <c r="J24" s="6"/>
      <c r="K24" s="6"/>
      <c r="L24" s="6"/>
      <c r="M24" s="5"/>
    </row>
    <row r="25" spans="1:13" ht="15.5" x14ac:dyDescent="0.35">
      <c r="A25" s="6"/>
      <c r="B25" s="6" t="s">
        <v>9643</v>
      </c>
      <c r="C25" s="6" t="s">
        <v>9644</v>
      </c>
      <c r="D25" s="6"/>
      <c r="E25" s="6"/>
      <c r="F25" s="6"/>
      <c r="G25" s="6"/>
      <c r="H25" s="6"/>
      <c r="I25" s="6"/>
      <c r="J25" s="414"/>
      <c r="K25" s="6"/>
      <c r="L25" s="20" t="str">
        <f>IF(AND(CoverSheet!$C$9="Audited Annual Return",ISBLANK(J25)),"R","G")</f>
        <v>G</v>
      </c>
      <c r="M25" s="5"/>
    </row>
    <row r="26" spans="1:13" ht="15.5" x14ac:dyDescent="0.35">
      <c r="A26" s="6"/>
      <c r="B26" s="6" t="s">
        <v>9645</v>
      </c>
      <c r="C26" s="6" t="s">
        <v>9646</v>
      </c>
      <c r="D26" s="6"/>
      <c r="E26" s="6"/>
      <c r="F26" s="6"/>
      <c r="G26" s="6"/>
      <c r="H26" s="6"/>
      <c r="I26" s="6"/>
      <c r="J26" s="414"/>
      <c r="K26" s="6"/>
      <c r="L26" s="20" t="str">
        <f>IF(AND(CoverSheet!$C$9="Audited Annual Return",ISBLANK(J26)),"R","G")</f>
        <v>G</v>
      </c>
      <c r="M26" s="5"/>
    </row>
    <row r="27" spans="1:13" ht="15.5" x14ac:dyDescent="0.35">
      <c r="A27" s="6"/>
      <c r="B27" s="6" t="s">
        <v>9647</v>
      </c>
      <c r="C27" s="6" t="s">
        <v>9648</v>
      </c>
      <c r="D27" s="6"/>
      <c r="E27" s="6"/>
      <c r="F27" s="6"/>
      <c r="G27" s="6"/>
      <c r="H27" s="6"/>
      <c r="I27" s="6"/>
      <c r="J27" s="414"/>
      <c r="K27" s="6"/>
      <c r="L27" s="20" t="str">
        <f>IF(AND(CoverSheet!$C$9="Audited Annual Return",ISBLANK(J27)),"R","G")</f>
        <v>G</v>
      </c>
      <c r="M27" s="5"/>
    </row>
    <row r="28" spans="1:13" ht="15.5" x14ac:dyDescent="0.35">
      <c r="A28" s="6"/>
      <c r="B28" s="6" t="s">
        <v>9649</v>
      </c>
      <c r="C28" s="6" t="s">
        <v>9650</v>
      </c>
      <c r="D28" s="6"/>
      <c r="E28" s="6"/>
      <c r="F28" s="6"/>
      <c r="G28" s="6"/>
      <c r="H28" s="6"/>
      <c r="I28" s="6"/>
      <c r="J28" s="414"/>
      <c r="K28" s="6"/>
      <c r="L28" s="20" t="str">
        <f>IF(AND(CoverSheet!$C$9="Audited Annual Return",ISBLANK(J28)),"R","G")</f>
        <v>G</v>
      </c>
      <c r="M28" s="5"/>
    </row>
    <row r="29" spans="1:13" ht="15.5" x14ac:dyDescent="0.35">
      <c r="A29" s="6"/>
      <c r="B29" s="6" t="s">
        <v>9651</v>
      </c>
      <c r="C29" s="6" t="s">
        <v>9652</v>
      </c>
      <c r="D29" s="6"/>
      <c r="E29" s="6"/>
      <c r="F29" s="6"/>
      <c r="G29" s="6"/>
      <c r="H29" s="6"/>
      <c r="I29" s="6"/>
      <c r="J29" s="414"/>
      <c r="K29" s="6"/>
      <c r="L29" s="20" t="str">
        <f>IF(AND(CoverSheet!$C$9="Audited Annual Return",ISBLANK(J29)),"R","G")</f>
        <v>G</v>
      </c>
      <c r="M29" s="5"/>
    </row>
    <row r="30" spans="1:13" ht="7.4" customHeight="1" x14ac:dyDescent="0.35">
      <c r="A30" s="6"/>
      <c r="B30" s="122"/>
      <c r="C30" s="6"/>
      <c r="D30" s="6"/>
      <c r="E30" s="6"/>
      <c r="F30" s="6"/>
      <c r="G30" s="6"/>
      <c r="H30" s="6"/>
      <c r="I30" s="6"/>
      <c r="J30" s="6"/>
      <c r="K30" s="6"/>
      <c r="L30" s="6"/>
      <c r="M30" s="5"/>
    </row>
    <row r="31" spans="1:13" ht="7.4" customHeight="1" x14ac:dyDescent="0.35">
      <c r="A31" s="24" t="s">
        <v>9653</v>
      </c>
      <c r="B31" s="24"/>
      <c r="C31" s="24"/>
      <c r="D31" s="24"/>
      <c r="E31" s="24"/>
      <c r="F31" s="24"/>
      <c r="G31" s="24"/>
      <c r="H31" s="24"/>
      <c r="I31" s="24"/>
      <c r="J31" s="24"/>
      <c r="K31" s="24"/>
      <c r="L31" s="23"/>
      <c r="M31" s="342"/>
    </row>
  </sheetData>
  <sheetProtection algorithmName="SHA-512" hashValue="0WMJI7EORGj1bAOmoxtIGom3ixuuLGZF1LC7L0bW0INdBL9PEGl6byxe+6Z6MVXT3GraO4pp44cJRbhdVUy2bw==" saltValue="4yzrw1aZqGkll1isxLN89w==" spinCount="100000" sheet="1" objects="1" scenarios="1"/>
  <mergeCells count="2">
    <mergeCell ref="B2:C3"/>
    <mergeCell ref="D2:I3"/>
  </mergeCells>
  <conditionalFormatting sqref="L1:L1048576">
    <cfRule type="cellIs" dxfId="6" priority="1" operator="equal">
      <formula>"Y"</formula>
    </cfRule>
    <cfRule type="cellIs" dxfId="5" priority="7" operator="equal">
      <formula>"G"</formula>
    </cfRule>
    <cfRule type="cellIs" dxfId="4" priority="8" operator="equal">
      <formula>"R"</formula>
    </cfRule>
  </conditionalFormatting>
  <dataValidations count="2">
    <dataValidation type="list" allowBlank="1" showInputMessage="1" showErrorMessage="1" sqref="E15" xr:uid="{9D4026B1-B687-4528-8DDF-203419731FCE}">
      <formula1>Reconciliation</formula1>
    </dataValidation>
    <dataValidation type="list" allowBlank="1" showInputMessage="1" showErrorMessage="1" sqref="J25:J29" xr:uid="{8B8B580C-2981-42E4-8507-F796A904516B}">
      <formula1>YesNo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32" id="{47B677AE-175D-4D3B-B70B-550561C82F3A}">
            <xm:f>CoverSheet!$C$9&lt;&gt;"Audited Annual Return"</xm:f>
            <x14:dxf>
              <font>
                <color theme="0"/>
              </font>
              <fill>
                <patternFill>
                  <bgColor theme="0"/>
                </patternFill>
              </fill>
              <border>
                <left/>
                <right/>
                <top/>
                <bottom/>
                <vertical/>
                <horizontal/>
              </border>
            </x14:dxf>
          </x14:cfRule>
          <xm:sqref>A12:K29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7D41-5658-4911-9FF3-6A0DA7C6708F}">
  <sheetPr codeName="Sheet36"/>
  <dimension ref="A1:I10"/>
  <sheetViews>
    <sheetView workbookViewId="0">
      <selection activeCell="E1" sqref="A1:I6"/>
    </sheetView>
  </sheetViews>
  <sheetFormatPr defaultRowHeight="14.5" x14ac:dyDescent="0.35"/>
  <cols>
    <col min="7" max="7" width="45.453125"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9654</v>
      </c>
      <c r="F1" t="s">
        <v>9634</v>
      </c>
      <c r="G1" t="s">
        <v>9636</v>
      </c>
      <c r="H1">
        <f>'Custody Annual Form'!E15</f>
        <v>0</v>
      </c>
      <c r="I1" t="str">
        <f>'Custody Annual Form'!L15</f>
        <v>G</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9654</v>
      </c>
      <c r="F2" t="s">
        <v>9643</v>
      </c>
      <c r="G2" t="s">
        <v>9644</v>
      </c>
      <c r="H2">
        <f>'Custody Annual Form'!J25</f>
        <v>0</v>
      </c>
      <c r="I2" t="str">
        <f>'Custody Annual Form'!L25</f>
        <v>G</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9654</v>
      </c>
      <c r="F3" t="s">
        <v>9645</v>
      </c>
      <c r="G3" t="s">
        <v>9646</v>
      </c>
      <c r="H3">
        <f>'Custody Annual Form'!J26</f>
        <v>0</v>
      </c>
      <c r="I3" t="str">
        <f>'Custody Annual Form'!L26</f>
        <v>G</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9654</v>
      </c>
      <c r="F4" t="s">
        <v>9647</v>
      </c>
      <c r="G4" t="s">
        <v>9648</v>
      </c>
      <c r="H4">
        <f>'Custody Annual Form'!J27</f>
        <v>0</v>
      </c>
      <c r="I4" t="str">
        <f>'Custody Annual Form'!L27</f>
        <v>G</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9654</v>
      </c>
      <c r="F5" t="s">
        <v>9649</v>
      </c>
      <c r="G5" t="s">
        <v>9650</v>
      </c>
      <c r="H5">
        <f>'Custody Annual Form'!J28</f>
        <v>0</v>
      </c>
      <c r="I5" t="str">
        <f>'Custody Annual Form'!L28</f>
        <v>G</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9654</v>
      </c>
      <c r="F6" t="s">
        <v>9651</v>
      </c>
      <c r="G6" t="s">
        <v>9652</v>
      </c>
      <c r="H6">
        <f>'Custody Annual Form'!J29</f>
        <v>0</v>
      </c>
      <c r="I6" t="str">
        <f>'Custody Annual Form'!L29</f>
        <v>G</v>
      </c>
    </row>
    <row r="10" spans="1:9" x14ac:dyDescent="0.35">
      <c r="E10" s="34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6FE4-9499-42C1-A4E7-4F2365053DFB}">
  <sheetPr codeName="Sheet37">
    <tabColor theme="2" tint="-9.9978637043366805E-2"/>
  </sheetPr>
  <dimension ref="A1:N80"/>
  <sheetViews>
    <sheetView zoomScale="92" workbookViewId="0"/>
  </sheetViews>
  <sheetFormatPr defaultColWidth="0" defaultRowHeight="14.5" zeroHeight="1" x14ac:dyDescent="0.35"/>
  <cols>
    <col min="1" max="1" width="1.453125" style="253" customWidth="1"/>
    <col min="2" max="2" width="10.54296875" style="253" bestFit="1" customWidth="1"/>
    <col min="3" max="3" width="27.453125" style="253" customWidth="1"/>
    <col min="4" max="12" width="13.1796875" style="253" customWidth="1"/>
    <col min="13" max="14" width="1.453125" style="253" customWidth="1"/>
    <col min="15" max="16384" width="8.7265625" style="253" hidden="1"/>
  </cols>
  <sheetData>
    <row r="1" spans="1:14" ht="7.4" customHeight="1" x14ac:dyDescent="0.35">
      <c r="A1" s="8"/>
      <c r="B1" s="8"/>
      <c r="C1" s="8"/>
      <c r="D1" s="8"/>
      <c r="E1" s="8"/>
      <c r="F1" s="8"/>
      <c r="G1" s="8"/>
      <c r="H1" s="8"/>
      <c r="I1" s="8"/>
      <c r="J1" s="8"/>
      <c r="K1" s="8"/>
      <c r="L1" s="8"/>
      <c r="M1" s="8"/>
      <c r="N1" s="5"/>
    </row>
    <row r="2" spans="1:14" ht="14.5" customHeight="1" x14ac:dyDescent="0.35">
      <c r="A2" s="8"/>
      <c r="B2" s="467" t="e" vm="4">
        <v>#VALUE!</v>
      </c>
      <c r="C2" s="467"/>
      <c r="D2" s="501" t="s">
        <v>53</v>
      </c>
      <c r="E2" s="501"/>
      <c r="F2" s="501"/>
      <c r="G2" s="501"/>
      <c r="H2" s="501"/>
      <c r="I2" s="501"/>
      <c r="J2" s="501"/>
      <c r="K2" s="8"/>
      <c r="L2" s="8"/>
      <c r="M2" s="8"/>
      <c r="N2" s="5"/>
    </row>
    <row r="3" spans="1:14" ht="14.5" customHeight="1" x14ac:dyDescent="0.35">
      <c r="A3" s="8"/>
      <c r="B3" s="467"/>
      <c r="C3" s="467"/>
      <c r="D3" s="501"/>
      <c r="E3" s="501"/>
      <c r="F3" s="501"/>
      <c r="G3" s="501"/>
      <c r="H3" s="501"/>
      <c r="I3" s="501"/>
      <c r="J3" s="501"/>
      <c r="K3" s="8"/>
      <c r="L3" s="8"/>
      <c r="M3" s="8"/>
      <c r="N3" s="5"/>
    </row>
    <row r="4" spans="1:14" x14ac:dyDescent="0.35">
      <c r="A4" s="8"/>
      <c r="B4" s="8"/>
      <c r="C4" s="8"/>
      <c r="D4" s="8"/>
      <c r="E4" s="8"/>
      <c r="F4" s="8"/>
      <c r="G4" s="8"/>
      <c r="H4" s="8"/>
      <c r="I4" s="8"/>
      <c r="J4" s="8"/>
      <c r="K4" s="8"/>
      <c r="L4" s="148" t="str">
        <f>CoverSheet!G7</f>
        <v>v:25-03-c</v>
      </c>
      <c r="M4" s="8"/>
      <c r="N4" s="5"/>
    </row>
    <row r="5" spans="1:14" ht="7.4" customHeight="1" x14ac:dyDescent="0.35">
      <c r="A5" s="6"/>
      <c r="B5" s="6"/>
      <c r="C5" s="6"/>
      <c r="D5" s="6"/>
      <c r="E5" s="6"/>
      <c r="F5" s="6"/>
      <c r="G5" s="6"/>
      <c r="H5" s="6"/>
      <c r="I5" s="6"/>
      <c r="J5" s="6"/>
      <c r="K5" s="6"/>
      <c r="L5" s="6"/>
      <c r="M5" s="6"/>
      <c r="N5" s="5"/>
    </row>
    <row r="6" spans="1:14" x14ac:dyDescent="0.35">
      <c r="A6" s="6"/>
      <c r="B6" s="6"/>
      <c r="C6" s="57" t="s">
        <v>42</v>
      </c>
      <c r="D6" s="58">
        <f>CoverSheet!$C$11</f>
        <v>0</v>
      </c>
      <c r="E6" s="6"/>
      <c r="F6" s="6"/>
      <c r="G6" s="6"/>
      <c r="H6" s="6"/>
      <c r="I6" s="6"/>
      <c r="J6" s="6"/>
      <c r="K6" s="6"/>
      <c r="L6" s="6"/>
      <c r="M6" s="6"/>
      <c r="N6" s="5"/>
    </row>
    <row r="7" spans="1:14" x14ac:dyDescent="0.35">
      <c r="A7" s="6"/>
      <c r="B7" s="6"/>
      <c r="C7" s="57" t="s">
        <v>47</v>
      </c>
      <c r="D7" s="58" t="str">
        <f>IF(OR(CoverSheet!$G$26=0,CoverSheet!$G$27=0),"",(TEXT(CoverSheet!$G$26,"DD/MM/YYYY")&amp;" - "&amp;(TEXT(CoverSheet!$G$27,"dd/mm/yyyy"))))</f>
        <v xml:space="preserve"> - </v>
      </c>
      <c r="E7" s="6"/>
      <c r="F7" s="6"/>
      <c r="G7" s="6"/>
      <c r="H7" s="6"/>
      <c r="I7" s="6"/>
      <c r="J7" s="6"/>
      <c r="K7" s="6"/>
      <c r="L7" s="6"/>
      <c r="M7" s="6"/>
      <c r="N7" s="5"/>
    </row>
    <row r="8" spans="1:14" ht="7.4" customHeight="1" thickBot="1" x14ac:dyDescent="0.4">
      <c r="A8" s="61"/>
      <c r="B8" s="61"/>
      <c r="C8" s="61"/>
      <c r="D8" s="61"/>
      <c r="E8" s="61"/>
      <c r="F8" s="61"/>
      <c r="G8" s="61"/>
      <c r="H8" s="61"/>
      <c r="I8" s="61"/>
      <c r="J8" s="61"/>
      <c r="K8" s="61"/>
      <c r="L8" s="61"/>
      <c r="M8" s="61"/>
      <c r="N8" s="5"/>
    </row>
    <row r="9" spans="1:14" ht="7.4" customHeight="1" thickTop="1" x14ac:dyDescent="0.35">
      <c r="A9" s="6"/>
      <c r="B9" s="6"/>
      <c r="C9" s="6"/>
      <c r="D9" s="6"/>
      <c r="E9" s="6"/>
      <c r="F9" s="6"/>
      <c r="G9" s="6"/>
      <c r="H9" s="6"/>
      <c r="I9" s="6"/>
      <c r="J9" s="6"/>
      <c r="K9" s="6"/>
      <c r="L9" s="6"/>
      <c r="M9" s="6"/>
      <c r="N9" s="5"/>
    </row>
    <row r="10" spans="1:14" ht="18.5" thickBot="1" x14ac:dyDescent="0.45">
      <c r="A10" s="6"/>
      <c r="B10" s="140" t="s">
        <v>9655</v>
      </c>
      <c r="C10" s="140"/>
      <c r="D10" s="140"/>
      <c r="E10" s="140"/>
      <c r="F10" s="140"/>
      <c r="G10" s="140"/>
      <c r="H10" s="140"/>
      <c r="I10" s="140"/>
      <c r="J10" s="140"/>
      <c r="K10" s="140"/>
      <c r="L10" s="140"/>
      <c r="M10" s="6"/>
      <c r="N10" s="5"/>
    </row>
    <row r="11" spans="1:14" ht="7.4" customHeight="1" x14ac:dyDescent="0.35">
      <c r="A11" s="6"/>
      <c r="B11" s="6"/>
      <c r="C11" s="6"/>
      <c r="D11" s="6"/>
      <c r="E11" s="6"/>
      <c r="F11" s="6"/>
      <c r="G11" s="6"/>
      <c r="H11" s="6"/>
      <c r="I11" s="6"/>
      <c r="J11" s="6"/>
      <c r="K11" s="6"/>
      <c r="L11" s="6"/>
      <c r="M11" s="6"/>
      <c r="N11" s="5"/>
    </row>
    <row r="12" spans="1:14" x14ac:dyDescent="0.35">
      <c r="A12" s="6"/>
      <c r="B12" s="6"/>
      <c r="C12" s="246" t="s">
        <v>9656</v>
      </c>
      <c r="D12" s="6"/>
      <c r="E12" s="6"/>
      <c r="F12" s="6"/>
      <c r="G12" s="6"/>
      <c r="H12" s="6"/>
      <c r="I12" s="6"/>
      <c r="J12" s="6"/>
      <c r="K12" s="6"/>
      <c r="L12" s="6"/>
      <c r="M12" s="6"/>
      <c r="N12" s="5"/>
    </row>
    <row r="13" spans="1:14" ht="7.4" customHeight="1" x14ac:dyDescent="0.35">
      <c r="A13" s="6"/>
      <c r="B13" s="6"/>
      <c r="C13" s="6"/>
      <c r="D13" s="6"/>
      <c r="E13" s="6"/>
      <c r="F13" s="6"/>
      <c r="G13" s="6"/>
      <c r="H13" s="6"/>
      <c r="I13" s="6"/>
      <c r="J13" s="6"/>
      <c r="K13" s="6"/>
      <c r="L13" s="6"/>
      <c r="M13" s="6"/>
      <c r="N13" s="5"/>
    </row>
    <row r="14" spans="1:14" ht="30" customHeight="1" x14ac:dyDescent="0.35">
      <c r="A14" s="6"/>
      <c r="B14" s="343" t="s">
        <v>9657</v>
      </c>
      <c r="C14" s="468" t="s">
        <v>9658</v>
      </c>
      <c r="D14" s="468"/>
      <c r="E14" s="468"/>
      <c r="F14" s="468"/>
      <c r="G14" s="468"/>
      <c r="H14" s="468"/>
      <c r="I14" s="468"/>
      <c r="J14" s="6"/>
      <c r="K14" s="414"/>
      <c r="L14" s="6"/>
      <c r="M14" s="6" t="str">
        <f>IF(ISBLANK(K14),"R",IF(K14="yes","G","Y"))</f>
        <v>R</v>
      </c>
      <c r="N14" s="5"/>
    </row>
    <row r="15" spans="1:14" ht="7.4" customHeight="1" x14ac:dyDescent="0.35">
      <c r="A15" s="6"/>
      <c r="B15" s="343"/>
      <c r="C15" s="6"/>
      <c r="D15" s="6"/>
      <c r="E15" s="6"/>
      <c r="F15" s="6"/>
      <c r="G15" s="6"/>
      <c r="H15" s="6"/>
      <c r="I15" s="6"/>
      <c r="J15" s="6"/>
      <c r="K15" s="6"/>
      <c r="L15" s="6"/>
      <c r="M15" s="6"/>
      <c r="N15" s="5"/>
    </row>
    <row r="16" spans="1:14" ht="15.5" x14ac:dyDescent="0.35">
      <c r="A16" s="6"/>
      <c r="B16" s="343" t="s">
        <v>9659</v>
      </c>
      <c r="C16" s="6" t="s">
        <v>9660</v>
      </c>
      <c r="D16" s="6"/>
      <c r="E16" s="6"/>
      <c r="F16" s="6"/>
      <c r="G16" s="6"/>
      <c r="H16" s="6"/>
      <c r="I16" s="6"/>
      <c r="J16" s="6"/>
      <c r="K16" s="414"/>
      <c r="L16" s="6"/>
      <c r="M16" s="6" t="str">
        <f>IF(ISBLANK(K16),"R",IF(K16="yes","G","Y"))</f>
        <v>R</v>
      </c>
      <c r="N16" s="5"/>
    </row>
    <row r="17" spans="1:14" ht="7.4" customHeight="1" x14ac:dyDescent="0.35">
      <c r="A17" s="6"/>
      <c r="B17" s="343"/>
      <c r="C17" s="6"/>
      <c r="D17" s="6"/>
      <c r="E17" s="6"/>
      <c r="F17" s="6"/>
      <c r="G17" s="6"/>
      <c r="H17" s="6"/>
      <c r="I17" s="6"/>
      <c r="J17" s="6"/>
      <c r="K17" s="6"/>
      <c r="L17" s="6"/>
      <c r="M17" s="6"/>
      <c r="N17" s="5"/>
    </row>
    <row r="18" spans="1:14" ht="45" customHeight="1" x14ac:dyDescent="0.35">
      <c r="A18" s="6"/>
      <c r="B18" s="343" t="s">
        <v>9661</v>
      </c>
      <c r="C18" s="468" t="s">
        <v>9662</v>
      </c>
      <c r="D18" s="468"/>
      <c r="E18" s="468"/>
      <c r="F18" s="468"/>
      <c r="G18" s="468"/>
      <c r="H18" s="468"/>
      <c r="I18" s="468"/>
      <c r="J18" s="6"/>
      <c r="K18" s="414"/>
      <c r="L18" s="6"/>
      <c r="M18" s="6" t="str">
        <f>IF(ISBLANK(K18),"R",IF(K18="yes","G","Y"))</f>
        <v>R</v>
      </c>
      <c r="N18" s="5"/>
    </row>
    <row r="19" spans="1:14" ht="7.4" customHeight="1" x14ac:dyDescent="0.35">
      <c r="A19" s="6"/>
      <c r="B19" s="343"/>
      <c r="C19" s="6"/>
      <c r="D19" s="6"/>
      <c r="E19" s="6"/>
      <c r="F19" s="6"/>
      <c r="G19" s="6"/>
      <c r="H19" s="6"/>
      <c r="I19" s="6"/>
      <c r="J19" s="6"/>
      <c r="K19" s="6"/>
      <c r="L19" s="6"/>
      <c r="M19" s="6"/>
      <c r="N19" s="5"/>
    </row>
    <row r="20" spans="1:14" ht="15.5" x14ac:dyDescent="0.35">
      <c r="A20" s="6"/>
      <c r="B20" s="343" t="s">
        <v>9663</v>
      </c>
      <c r="C20" s="6" t="s">
        <v>9664</v>
      </c>
      <c r="D20" s="6"/>
      <c r="E20" s="6"/>
      <c r="F20" s="6"/>
      <c r="G20" s="6"/>
      <c r="H20" s="6"/>
      <c r="I20" s="6"/>
      <c r="J20" s="6"/>
      <c r="K20" s="414"/>
      <c r="L20" s="6"/>
      <c r="M20" s="6" t="str">
        <f>IF(ISBLANK(K20),"R",IF(K20="yes","G","Y"))</f>
        <v>R</v>
      </c>
      <c r="N20" s="5"/>
    </row>
    <row r="21" spans="1:14" ht="7.4" customHeight="1" x14ac:dyDescent="0.35">
      <c r="A21" s="6"/>
      <c r="B21" s="343"/>
      <c r="C21" s="6"/>
      <c r="D21" s="6"/>
      <c r="E21" s="6"/>
      <c r="F21" s="6"/>
      <c r="G21" s="6"/>
      <c r="H21" s="6"/>
      <c r="I21" s="6"/>
      <c r="J21" s="6"/>
      <c r="K21" s="6"/>
      <c r="L21" s="6"/>
      <c r="M21" s="6"/>
      <c r="N21" s="5"/>
    </row>
    <row r="22" spans="1:14" ht="15.5" x14ac:dyDescent="0.35">
      <c r="A22" s="6"/>
      <c r="B22" s="343" t="s">
        <v>9665</v>
      </c>
      <c r="C22" s="6" t="s">
        <v>9666</v>
      </c>
      <c r="D22" s="6"/>
      <c r="E22" s="6"/>
      <c r="F22" s="6"/>
      <c r="G22" s="6"/>
      <c r="H22" s="6"/>
      <c r="I22" s="6"/>
      <c r="J22" s="6"/>
      <c r="K22" s="414"/>
      <c r="L22" s="6"/>
      <c r="M22" s="6" t="str">
        <f>IF(ISBLANK(K22),"R",IF(K22="yes","G","Y"))</f>
        <v>R</v>
      </c>
      <c r="N22" s="5"/>
    </row>
    <row r="23" spans="1:14" ht="7.4" customHeight="1" x14ac:dyDescent="0.35">
      <c r="A23" s="6"/>
      <c r="B23" s="343"/>
      <c r="C23" s="6"/>
      <c r="D23" s="6"/>
      <c r="E23" s="6"/>
      <c r="F23" s="6"/>
      <c r="G23" s="6"/>
      <c r="H23" s="6"/>
      <c r="I23" s="6"/>
      <c r="J23" s="6"/>
      <c r="K23" s="6"/>
      <c r="L23" s="6"/>
      <c r="M23" s="6"/>
      <c r="N23" s="5"/>
    </row>
    <row r="24" spans="1:14" s="350" customFormat="1" ht="30" customHeight="1" x14ac:dyDescent="0.35">
      <c r="A24" s="284"/>
      <c r="B24" s="353" t="s">
        <v>9667</v>
      </c>
      <c r="C24" s="632" t="s">
        <v>9668</v>
      </c>
      <c r="D24" s="632"/>
      <c r="E24" s="632"/>
      <c r="F24" s="632"/>
      <c r="G24" s="632"/>
      <c r="H24" s="632"/>
      <c r="I24" s="632"/>
      <c r="J24" s="284"/>
      <c r="K24" s="414"/>
      <c r="L24" s="284"/>
      <c r="M24" s="6" t="str">
        <f>IF(AND(CoverSheet!C9="Audited Annual Return",ISBLANK(K24)),"R",IF(K24="yes","G","Y"))</f>
        <v>Y</v>
      </c>
      <c r="N24" s="349"/>
    </row>
    <row r="25" spans="1:14" ht="7.4" customHeight="1" x14ac:dyDescent="0.35">
      <c r="A25" s="6"/>
      <c r="B25" s="343"/>
      <c r="C25" s="6"/>
      <c r="D25" s="6"/>
      <c r="E25" s="6"/>
      <c r="F25" s="6"/>
      <c r="G25" s="6"/>
      <c r="H25" s="6"/>
      <c r="I25" s="6"/>
      <c r="J25" s="6"/>
      <c r="K25" s="6"/>
      <c r="L25" s="6"/>
      <c r="M25" s="6"/>
      <c r="N25" s="5"/>
    </row>
    <row r="26" spans="1:14" ht="75.650000000000006" customHeight="1" x14ac:dyDescent="0.35">
      <c r="A26" s="6"/>
      <c r="B26" s="343" t="s">
        <v>9669</v>
      </c>
      <c r="C26" s="468" t="s">
        <v>9670</v>
      </c>
      <c r="D26" s="468"/>
      <c r="E26" s="468"/>
      <c r="F26" s="468"/>
      <c r="G26" s="468"/>
      <c r="H26" s="468"/>
      <c r="I26" s="468"/>
      <c r="J26" s="6"/>
      <c r="K26" s="414"/>
      <c r="L26" s="6"/>
      <c r="M26" s="6" t="str">
        <f>IF(ISBLANK(K26),"R",IF(K26="yes","G","Y"))</f>
        <v>R</v>
      </c>
      <c r="N26" s="5"/>
    </row>
    <row r="27" spans="1:14" ht="7.4" customHeight="1" x14ac:dyDescent="0.35">
      <c r="A27" s="6"/>
      <c r="B27" s="6"/>
      <c r="C27" s="6"/>
      <c r="D27" s="6"/>
      <c r="E27" s="6"/>
      <c r="F27" s="6"/>
      <c r="G27" s="6"/>
      <c r="H27" s="6"/>
      <c r="I27" s="6"/>
      <c r="J27" s="6"/>
      <c r="K27" s="6"/>
      <c r="L27" s="6"/>
      <c r="M27" s="6"/>
      <c r="N27" s="5"/>
    </row>
    <row r="28" spans="1:14" ht="18.5" thickBot="1" x14ac:dyDescent="0.45">
      <c r="A28" s="6"/>
      <c r="B28" s="140" t="s">
        <v>9671</v>
      </c>
      <c r="C28" s="140"/>
      <c r="D28" s="140"/>
      <c r="E28" s="140"/>
      <c r="F28" s="140"/>
      <c r="G28" s="140"/>
      <c r="H28" s="140"/>
      <c r="I28" s="140"/>
      <c r="J28" s="140"/>
      <c r="K28" s="140"/>
      <c r="L28" s="140"/>
      <c r="M28" s="6"/>
      <c r="N28" s="5"/>
    </row>
    <row r="29" spans="1:14" ht="7.4" customHeight="1" x14ac:dyDescent="0.35">
      <c r="A29" s="6"/>
      <c r="B29" s="6"/>
      <c r="C29" s="6"/>
      <c r="D29" s="6"/>
      <c r="E29" s="6"/>
      <c r="F29" s="6"/>
      <c r="G29" s="6"/>
      <c r="H29" s="6"/>
      <c r="I29" s="6"/>
      <c r="J29" s="6"/>
      <c r="K29" s="6"/>
      <c r="L29" s="6"/>
      <c r="M29" s="6"/>
      <c r="N29" s="5"/>
    </row>
    <row r="30" spans="1:14" x14ac:dyDescent="0.35">
      <c r="A30" s="6"/>
      <c r="B30" s="6"/>
      <c r="C30" s="246" t="s">
        <v>9656</v>
      </c>
      <c r="D30" s="6"/>
      <c r="E30" s="6"/>
      <c r="F30" s="6"/>
      <c r="G30" s="6"/>
      <c r="H30" s="6"/>
      <c r="I30" s="6"/>
      <c r="J30" s="6"/>
      <c r="K30" s="6"/>
      <c r="L30" s="6"/>
      <c r="M30" s="6"/>
      <c r="N30" s="5"/>
    </row>
    <row r="31" spans="1:14" ht="7.4" customHeight="1" x14ac:dyDescent="0.35">
      <c r="A31" s="6"/>
      <c r="B31" s="6"/>
      <c r="C31" s="6"/>
      <c r="D31" s="6"/>
      <c r="E31" s="6"/>
      <c r="F31" s="6"/>
      <c r="G31" s="6"/>
      <c r="H31" s="6"/>
      <c r="I31" s="6"/>
      <c r="J31" s="6"/>
      <c r="K31" s="6"/>
      <c r="L31" s="6"/>
      <c r="M31" s="6"/>
      <c r="N31" s="5"/>
    </row>
    <row r="32" spans="1:14" ht="15.5" x14ac:dyDescent="0.35">
      <c r="A32" s="6"/>
      <c r="B32" s="6" t="s">
        <v>9672</v>
      </c>
      <c r="C32" s="6" t="s">
        <v>9673</v>
      </c>
      <c r="D32" s="6"/>
      <c r="E32" s="6"/>
      <c r="F32" s="6"/>
      <c r="G32" s="6"/>
      <c r="H32" s="6"/>
      <c r="I32" s="6"/>
      <c r="J32" s="6"/>
      <c r="K32" s="414"/>
      <c r="L32" s="6"/>
      <c r="M32" s="6" t="str">
        <f>IF(ISBLANK(K32),"R",IF(K32="yes","G","Y"))</f>
        <v>R</v>
      </c>
      <c r="N32" s="5"/>
    </row>
    <row r="33" spans="1:14" ht="7.4" customHeight="1" x14ac:dyDescent="0.35">
      <c r="A33" s="6"/>
      <c r="B33" s="6"/>
      <c r="C33" s="6"/>
      <c r="D33" s="6"/>
      <c r="E33" s="6"/>
      <c r="F33" s="6"/>
      <c r="G33" s="6"/>
      <c r="H33" s="6"/>
      <c r="I33" s="6"/>
      <c r="J33" s="6"/>
      <c r="K33" s="6"/>
      <c r="L33" s="6"/>
      <c r="M33" s="6"/>
      <c r="N33" s="5"/>
    </row>
    <row r="34" spans="1:14" ht="30" customHeight="1" x14ac:dyDescent="0.35">
      <c r="A34" s="6"/>
      <c r="B34" s="6" t="s">
        <v>9674</v>
      </c>
      <c r="C34" s="468" t="s">
        <v>9675</v>
      </c>
      <c r="D34" s="468"/>
      <c r="E34" s="468"/>
      <c r="F34" s="468"/>
      <c r="G34" s="468"/>
      <c r="H34" s="468"/>
      <c r="I34" s="468"/>
      <c r="J34" s="6"/>
      <c r="K34" s="414"/>
      <c r="L34" s="6"/>
      <c r="M34" s="6" t="str">
        <f>IF(ISBLANK(K34),"R",IF(K34="yes","G","Y"))</f>
        <v>R</v>
      </c>
      <c r="N34" s="5"/>
    </row>
    <row r="35" spans="1:14" ht="7.4" customHeight="1" x14ac:dyDescent="0.35">
      <c r="A35" s="6"/>
      <c r="B35" s="6"/>
      <c r="C35" s="6"/>
      <c r="D35" s="6"/>
      <c r="E35" s="6"/>
      <c r="F35" s="6"/>
      <c r="G35" s="6"/>
      <c r="H35" s="6"/>
      <c r="I35" s="6"/>
      <c r="J35" s="6"/>
      <c r="K35" s="6"/>
      <c r="L35" s="6"/>
      <c r="M35" s="6"/>
      <c r="N35" s="5"/>
    </row>
    <row r="36" spans="1:14" x14ac:dyDescent="0.35">
      <c r="A36" s="6"/>
      <c r="B36" s="6" t="s">
        <v>9676</v>
      </c>
      <c r="C36" s="246" t="s">
        <v>9677</v>
      </c>
      <c r="D36" s="6"/>
      <c r="E36" s="6"/>
      <c r="F36" s="6"/>
      <c r="G36" s="6"/>
      <c r="H36" s="6"/>
      <c r="I36" s="6"/>
      <c r="J36" s="6"/>
      <c r="K36" s="6"/>
      <c r="L36" s="6"/>
      <c r="M36" s="6"/>
      <c r="N36" s="5"/>
    </row>
    <row r="37" spans="1:14" ht="7.4" customHeight="1" x14ac:dyDescent="0.35">
      <c r="A37" s="6"/>
      <c r="B37" s="6"/>
      <c r="C37" s="6"/>
      <c r="D37" s="6"/>
      <c r="E37" s="6"/>
      <c r="F37" s="6"/>
      <c r="G37" s="6"/>
      <c r="H37" s="6"/>
      <c r="I37" s="6"/>
      <c r="J37" s="6"/>
      <c r="K37" s="6"/>
      <c r="L37" s="6"/>
      <c r="M37" s="6"/>
      <c r="N37" s="5"/>
    </row>
    <row r="38" spans="1:14" x14ac:dyDescent="0.35">
      <c r="A38" s="6"/>
      <c r="B38" s="6"/>
      <c r="C38" s="619"/>
      <c r="D38" s="620"/>
      <c r="E38" s="620"/>
      <c r="F38" s="620"/>
      <c r="G38" s="620"/>
      <c r="H38" s="620"/>
      <c r="I38" s="620"/>
      <c r="J38" s="620"/>
      <c r="K38" s="621"/>
      <c r="L38" s="6"/>
      <c r="M38" s="6" t="str">
        <f>IF(NOT(ISBLANK(C38)),"Y","G")</f>
        <v>G</v>
      </c>
      <c r="N38" s="5"/>
    </row>
    <row r="39" spans="1:14" x14ac:dyDescent="0.35">
      <c r="A39" s="6"/>
      <c r="B39" s="6"/>
      <c r="C39" s="622"/>
      <c r="D39" s="623"/>
      <c r="E39" s="623"/>
      <c r="F39" s="623"/>
      <c r="G39" s="623"/>
      <c r="H39" s="623"/>
      <c r="I39" s="623"/>
      <c r="J39" s="623"/>
      <c r="K39" s="624"/>
      <c r="L39" s="6"/>
      <c r="M39" s="6"/>
      <c r="N39" s="5"/>
    </row>
    <row r="40" spans="1:14" x14ac:dyDescent="0.35">
      <c r="A40" s="6"/>
      <c r="B40" s="6"/>
      <c r="C40" s="625"/>
      <c r="D40" s="626"/>
      <c r="E40" s="626"/>
      <c r="F40" s="626"/>
      <c r="G40" s="626"/>
      <c r="H40" s="626"/>
      <c r="I40" s="626"/>
      <c r="J40" s="626"/>
      <c r="K40" s="627"/>
      <c r="L40" s="6"/>
      <c r="M40" s="6"/>
      <c r="N40" s="5"/>
    </row>
    <row r="41" spans="1:14" ht="7.4" customHeight="1" x14ac:dyDescent="0.35">
      <c r="A41" s="6"/>
      <c r="B41" s="6"/>
      <c r="C41" s="6"/>
      <c r="D41" s="6"/>
      <c r="E41" s="6"/>
      <c r="F41" s="6"/>
      <c r="G41" s="6"/>
      <c r="H41" s="6"/>
      <c r="I41" s="6"/>
      <c r="J41" s="6"/>
      <c r="K41" s="6"/>
      <c r="L41" s="6"/>
      <c r="M41" s="6"/>
      <c r="N41" s="5"/>
    </row>
    <row r="42" spans="1:14" ht="18.5" thickBot="1" x14ac:dyDescent="0.45">
      <c r="A42" s="6"/>
      <c r="B42" s="140" t="s">
        <v>9678</v>
      </c>
      <c r="C42" s="140"/>
      <c r="D42" s="140"/>
      <c r="E42" s="140"/>
      <c r="F42" s="140"/>
      <c r="G42" s="140"/>
      <c r="H42" s="140"/>
      <c r="I42" s="140"/>
      <c r="J42" s="140"/>
      <c r="K42" s="140"/>
      <c r="L42" s="140"/>
      <c r="M42" s="6"/>
      <c r="N42" s="5"/>
    </row>
    <row r="43" spans="1:14" ht="7.4" customHeight="1" x14ac:dyDescent="0.35">
      <c r="A43" s="6"/>
      <c r="B43" s="6"/>
      <c r="C43" s="6"/>
      <c r="D43" s="6"/>
      <c r="E43" s="6"/>
      <c r="F43" s="6"/>
      <c r="G43" s="6"/>
      <c r="H43" s="6"/>
      <c r="I43" s="6"/>
      <c r="J43" s="6"/>
      <c r="K43" s="6"/>
      <c r="L43" s="6"/>
      <c r="M43" s="6"/>
      <c r="N43" s="5"/>
    </row>
    <row r="44" spans="1:14" x14ac:dyDescent="0.35">
      <c r="A44" s="6"/>
      <c r="B44" s="6"/>
      <c r="C44" s="246" t="s">
        <v>9679</v>
      </c>
      <c r="D44" s="6"/>
      <c r="E44" s="6"/>
      <c r="F44" s="6"/>
      <c r="G44" s="6"/>
      <c r="H44" s="6"/>
      <c r="I44" s="6"/>
      <c r="J44" s="6"/>
      <c r="K44" s="6"/>
      <c r="L44" s="6"/>
      <c r="M44" s="6"/>
      <c r="N44" s="5"/>
    </row>
    <row r="45" spans="1:14" ht="7.4" customHeight="1" x14ac:dyDescent="0.35">
      <c r="A45" s="6"/>
      <c r="B45" s="6"/>
      <c r="C45" s="6"/>
      <c r="D45" s="6"/>
      <c r="E45" s="6"/>
      <c r="F45" s="6"/>
      <c r="G45" s="6"/>
      <c r="H45" s="6"/>
      <c r="I45" s="6"/>
      <c r="J45" s="6"/>
      <c r="K45" s="6"/>
      <c r="L45" s="6"/>
      <c r="M45" s="6"/>
      <c r="N45" s="5"/>
    </row>
    <row r="46" spans="1:14" x14ac:dyDescent="0.35">
      <c r="A46" s="6"/>
      <c r="B46" s="6" t="s">
        <v>9680</v>
      </c>
      <c r="C46" s="6" t="s">
        <v>9681</v>
      </c>
      <c r="D46" s="628"/>
      <c r="E46" s="629"/>
      <c r="F46" s="630"/>
      <c r="G46" s="6"/>
      <c r="H46" s="6"/>
      <c r="I46" s="6"/>
      <c r="J46" s="344" t="s">
        <v>9682</v>
      </c>
      <c r="K46" s="238"/>
      <c r="L46" s="6"/>
      <c r="M46" s="6" t="str">
        <f>IF(ISBLANK(K46),"R","G")</f>
        <v>R</v>
      </c>
      <c r="N46" s="5"/>
    </row>
    <row r="47" spans="1:14" x14ac:dyDescent="0.35">
      <c r="A47" s="6"/>
      <c r="B47" s="6"/>
      <c r="C47" s="6"/>
      <c r="D47" s="18" t="s">
        <v>9683</v>
      </c>
      <c r="E47" s="6"/>
      <c r="F47" s="6"/>
      <c r="G47" s="6"/>
      <c r="H47" s="6"/>
      <c r="I47" s="6"/>
      <c r="J47" s="344"/>
      <c r="K47" s="6"/>
      <c r="L47" s="6"/>
      <c r="M47" s="6"/>
      <c r="N47" s="5"/>
    </row>
    <row r="48" spans="1:14" x14ac:dyDescent="0.35">
      <c r="A48" s="6"/>
      <c r="B48" s="6" t="s">
        <v>9684</v>
      </c>
      <c r="C48" s="6" t="s">
        <v>9685</v>
      </c>
      <c r="D48" s="628"/>
      <c r="E48" s="629"/>
      <c r="F48" s="630"/>
      <c r="G48" s="6"/>
      <c r="H48" s="6"/>
      <c r="I48" s="6"/>
      <c r="J48" s="344"/>
      <c r="K48" s="6"/>
      <c r="L48" s="6"/>
      <c r="M48" s="6" t="str">
        <f>IF(ISBLANK(D48),"R","G")</f>
        <v>R</v>
      </c>
      <c r="N48" s="5"/>
    </row>
    <row r="49" spans="1:14" ht="30" customHeight="1" x14ac:dyDescent="0.35">
      <c r="A49" s="6"/>
      <c r="B49" s="6"/>
      <c r="C49" s="6"/>
      <c r="D49" s="6"/>
      <c r="E49" s="6"/>
      <c r="F49" s="6"/>
      <c r="G49" s="6"/>
      <c r="H49" s="6"/>
      <c r="I49" s="6"/>
      <c r="J49" s="344"/>
      <c r="K49" s="6"/>
      <c r="L49" s="6"/>
      <c r="M49" s="6"/>
      <c r="N49" s="5"/>
    </row>
    <row r="50" spans="1:14" x14ac:dyDescent="0.35">
      <c r="A50" s="6"/>
      <c r="B50" s="6" t="s">
        <v>9686</v>
      </c>
      <c r="C50" s="6" t="s">
        <v>9681</v>
      </c>
      <c r="D50" s="628"/>
      <c r="E50" s="629"/>
      <c r="F50" s="630"/>
      <c r="G50" s="6"/>
      <c r="H50" s="6"/>
      <c r="I50" s="6"/>
      <c r="J50" s="344" t="s">
        <v>9682</v>
      </c>
      <c r="K50" s="238"/>
      <c r="L50" s="6"/>
      <c r="M50" s="6" t="str">
        <f>IF(ISBLANK(K50),"R","G")</f>
        <v>R</v>
      </c>
      <c r="N50" s="5"/>
    </row>
    <row r="51" spans="1:14" x14ac:dyDescent="0.35">
      <c r="A51" s="6"/>
      <c r="B51" s="6"/>
      <c r="C51" s="6"/>
      <c r="D51" s="18" t="s">
        <v>9683</v>
      </c>
      <c r="E51" s="6"/>
      <c r="F51" s="6"/>
      <c r="G51" s="6"/>
      <c r="H51" s="6"/>
      <c r="I51" s="6"/>
      <c r="J51" s="6"/>
      <c r="K51" s="6"/>
      <c r="L51" s="6"/>
      <c r="M51" s="6"/>
      <c r="N51" s="5"/>
    </row>
    <row r="52" spans="1:14" x14ac:dyDescent="0.35">
      <c r="A52" s="6"/>
      <c r="B52" s="6" t="s">
        <v>9687</v>
      </c>
      <c r="C52" s="6" t="s">
        <v>9685</v>
      </c>
      <c r="D52" s="628"/>
      <c r="E52" s="629"/>
      <c r="F52" s="630"/>
      <c r="G52" s="6"/>
      <c r="H52" s="6"/>
      <c r="I52" s="6"/>
      <c r="J52" s="6"/>
      <c r="K52" s="6"/>
      <c r="L52" s="6"/>
      <c r="M52" s="6" t="str">
        <f>IF(ISBLANK(D52),"R","G")</f>
        <v>R</v>
      </c>
      <c r="N52" s="5"/>
    </row>
    <row r="53" spans="1:14" ht="7.4" customHeight="1" x14ac:dyDescent="0.35">
      <c r="A53" s="6"/>
      <c r="B53" s="6"/>
      <c r="C53" s="6"/>
      <c r="D53" s="6"/>
      <c r="E53" s="6"/>
      <c r="F53" s="6"/>
      <c r="G53" s="6"/>
      <c r="H53" s="6"/>
      <c r="I53" s="6"/>
      <c r="J53" s="6"/>
      <c r="K53" s="6"/>
      <c r="L53" s="6"/>
      <c r="M53" s="6"/>
      <c r="N53" s="5"/>
    </row>
    <row r="54" spans="1:14" ht="18.5" thickBot="1" x14ac:dyDescent="0.45">
      <c r="A54" s="6"/>
      <c r="B54" s="140" t="s">
        <v>9688</v>
      </c>
      <c r="C54" s="140"/>
      <c r="D54" s="140"/>
      <c r="E54" s="140"/>
      <c r="F54" s="140"/>
      <c r="G54" s="140"/>
      <c r="H54" s="140"/>
      <c r="I54" s="140"/>
      <c r="J54" s="140"/>
      <c r="K54" s="140"/>
      <c r="L54" s="140"/>
      <c r="M54" s="6"/>
      <c r="N54" s="5"/>
    </row>
    <row r="55" spans="1:14" ht="7.4" customHeight="1" x14ac:dyDescent="0.35">
      <c r="A55" s="6"/>
      <c r="B55" s="6"/>
      <c r="C55" s="6"/>
      <c r="D55" s="6"/>
      <c r="E55" s="6"/>
      <c r="F55" s="6"/>
      <c r="G55" s="6"/>
      <c r="H55" s="6"/>
      <c r="I55" s="6"/>
      <c r="J55" s="6"/>
      <c r="K55" s="6"/>
      <c r="L55" s="6"/>
      <c r="M55" s="6"/>
      <c r="N55" s="5"/>
    </row>
    <row r="56" spans="1:14" ht="14.5" customHeight="1" x14ac:dyDescent="0.35">
      <c r="A56" s="6"/>
      <c r="B56" s="18"/>
      <c r="C56" s="18" t="s">
        <v>9689</v>
      </c>
      <c r="D56" s="6"/>
      <c r="E56" s="6"/>
      <c r="F56" s="6"/>
      <c r="G56" s="6"/>
      <c r="H56" s="6"/>
      <c r="I56" s="6"/>
      <c r="J56" s="6"/>
      <c r="K56" s="6"/>
      <c r="L56" s="6"/>
      <c r="M56" s="6"/>
      <c r="N56" s="5"/>
    </row>
    <row r="57" spans="1:14" ht="7.4" customHeight="1" x14ac:dyDescent="0.35">
      <c r="A57" s="6"/>
      <c r="B57" s="6"/>
      <c r="C57" s="6"/>
      <c r="D57" s="6"/>
      <c r="E57" s="6"/>
      <c r="F57" s="6"/>
      <c r="G57" s="6"/>
      <c r="H57" s="6"/>
      <c r="I57" s="6"/>
      <c r="J57" s="6"/>
      <c r="K57" s="6"/>
      <c r="L57" s="6"/>
      <c r="M57" s="6"/>
      <c r="N57" s="5"/>
    </row>
    <row r="58" spans="1:14" ht="14.5" customHeight="1" x14ac:dyDescent="0.35">
      <c r="A58" s="6"/>
      <c r="B58" s="6"/>
      <c r="C58" s="631" t="s">
        <v>9690</v>
      </c>
      <c r="D58" s="631"/>
      <c r="E58" s="631"/>
      <c r="F58" s="631"/>
      <c r="G58" s="631"/>
      <c r="H58" s="631"/>
      <c r="I58" s="631"/>
      <c r="J58" s="631"/>
      <c r="K58" s="631"/>
      <c r="L58" s="6"/>
      <c r="M58" s="6"/>
      <c r="N58" s="5"/>
    </row>
    <row r="59" spans="1:14" ht="14.5" customHeight="1" x14ac:dyDescent="0.35">
      <c r="A59" s="6"/>
      <c r="B59" s="6"/>
      <c r="C59" s="631"/>
      <c r="D59" s="631"/>
      <c r="E59" s="631"/>
      <c r="F59" s="631"/>
      <c r="G59" s="631"/>
      <c r="H59" s="631"/>
      <c r="I59" s="631"/>
      <c r="J59" s="631"/>
      <c r="K59" s="631"/>
      <c r="L59" s="6"/>
      <c r="M59" s="6"/>
      <c r="N59" s="5"/>
    </row>
    <row r="60" spans="1:14" ht="7.4" customHeight="1" x14ac:dyDescent="0.35">
      <c r="A60" s="6"/>
      <c r="B60" s="6"/>
      <c r="C60" s="6"/>
      <c r="D60" s="6"/>
      <c r="E60" s="6"/>
      <c r="F60" s="6"/>
      <c r="G60" s="6"/>
      <c r="H60" s="6"/>
      <c r="I60" s="6"/>
      <c r="J60" s="6"/>
      <c r="K60" s="6"/>
      <c r="L60" s="6"/>
      <c r="M60" s="6"/>
      <c r="N60" s="5"/>
    </row>
    <row r="61" spans="1:14" ht="14.5" customHeight="1" x14ac:dyDescent="0.35">
      <c r="A61" s="6"/>
      <c r="B61" s="6" t="s">
        <v>9691</v>
      </c>
      <c r="C61" s="6" t="s">
        <v>9681</v>
      </c>
      <c r="D61" s="628"/>
      <c r="E61" s="629"/>
      <c r="F61" s="630"/>
      <c r="G61" s="6"/>
      <c r="H61" s="6"/>
      <c r="I61" s="6"/>
      <c r="J61" s="344" t="s">
        <v>9682</v>
      </c>
      <c r="K61" s="238"/>
      <c r="L61" s="6"/>
      <c r="M61" s="6" t="str">
        <f>IF(AND(CoverSheet!$C$9="Audited Annual Return",ISBLANK(K61)),"R","G")</f>
        <v>G</v>
      </c>
      <c r="N61" s="5"/>
    </row>
    <row r="62" spans="1:14" ht="14.5" customHeight="1" x14ac:dyDescent="0.35">
      <c r="A62" s="6"/>
      <c r="B62" s="6"/>
      <c r="C62" s="6"/>
      <c r="D62" s="18" t="s">
        <v>9683</v>
      </c>
      <c r="E62" s="6"/>
      <c r="F62" s="6"/>
      <c r="G62" s="6"/>
      <c r="H62" s="6"/>
      <c r="I62" s="6"/>
      <c r="J62" s="6"/>
      <c r="K62" s="6"/>
      <c r="L62" s="6"/>
      <c r="M62" s="6"/>
      <c r="N62" s="5"/>
    </row>
    <row r="63" spans="1:14" ht="14.5" customHeight="1" x14ac:dyDescent="0.35">
      <c r="A63" s="6"/>
      <c r="B63" s="6" t="s">
        <v>9692</v>
      </c>
      <c r="C63" s="6" t="s">
        <v>9685</v>
      </c>
      <c r="D63" s="628"/>
      <c r="E63" s="629"/>
      <c r="F63" s="630"/>
      <c r="G63" s="6"/>
      <c r="H63" s="6"/>
      <c r="I63" s="6"/>
      <c r="J63" s="6"/>
      <c r="K63" s="6"/>
      <c r="L63" s="6"/>
      <c r="M63" s="6" t="str">
        <f>IF(AND(CoverSheet!$C$9="Audited Annual Return",ISBLANK(D63)),"R","G")</f>
        <v>G</v>
      </c>
      <c r="N63" s="5"/>
    </row>
    <row r="64" spans="1:14" ht="7.4" customHeight="1" x14ac:dyDescent="0.35">
      <c r="A64" s="6"/>
      <c r="B64" s="6"/>
      <c r="C64" s="6"/>
      <c r="D64" s="6"/>
      <c r="E64" s="6"/>
      <c r="F64" s="6"/>
      <c r="G64" s="6"/>
      <c r="H64" s="6"/>
      <c r="I64" s="6"/>
      <c r="J64" s="6"/>
      <c r="K64" s="6"/>
      <c r="L64" s="6"/>
      <c r="M64" s="6"/>
      <c r="N64" s="5"/>
    </row>
    <row r="65" spans="1:14" ht="18.5" thickBot="1" x14ac:dyDescent="0.45">
      <c r="A65" s="6"/>
      <c r="B65" s="140" t="s">
        <v>9693</v>
      </c>
      <c r="C65" s="140"/>
      <c r="D65" s="140"/>
      <c r="E65" s="140"/>
      <c r="F65" s="140"/>
      <c r="G65" s="140"/>
      <c r="H65" s="140"/>
      <c r="I65" s="140"/>
      <c r="J65" s="140"/>
      <c r="K65" s="140"/>
      <c r="L65" s="140"/>
      <c r="M65" s="6"/>
      <c r="N65" s="5"/>
    </row>
    <row r="66" spans="1:14" ht="7.4" customHeight="1" x14ac:dyDescent="0.35">
      <c r="A66" s="6"/>
      <c r="B66" s="6"/>
      <c r="C66" s="6"/>
      <c r="D66" s="6"/>
      <c r="E66" s="6"/>
      <c r="F66" s="6"/>
      <c r="G66" s="6"/>
      <c r="H66" s="6"/>
      <c r="I66" s="6"/>
      <c r="J66" s="6"/>
      <c r="K66" s="6"/>
      <c r="L66" s="6"/>
      <c r="M66" s="6"/>
      <c r="N66" s="5"/>
    </row>
    <row r="67" spans="1:14" ht="14.5" customHeight="1" x14ac:dyDescent="0.35">
      <c r="A67" s="6"/>
      <c r="B67" s="18" t="s">
        <v>9694</v>
      </c>
      <c r="C67" s="6"/>
      <c r="D67" s="6"/>
      <c r="E67" s="6"/>
      <c r="F67" s="6"/>
      <c r="G67" s="6"/>
      <c r="H67" s="6"/>
      <c r="I67" s="6"/>
      <c r="J67" s="6"/>
      <c r="K67" s="6"/>
      <c r="L67" s="6"/>
      <c r="M67" s="6"/>
      <c r="N67" s="5"/>
    </row>
    <row r="68" spans="1:14" ht="7.4" customHeight="1" x14ac:dyDescent="0.35">
      <c r="A68" s="6"/>
      <c r="B68" s="6"/>
      <c r="C68" s="6"/>
      <c r="D68" s="6"/>
      <c r="E68" s="6"/>
      <c r="F68" s="6"/>
      <c r="G68" s="6"/>
      <c r="H68" s="6"/>
      <c r="I68" s="6"/>
      <c r="J68" s="6"/>
      <c r="K68" s="6"/>
      <c r="L68" s="6"/>
      <c r="M68" s="6"/>
      <c r="N68" s="5"/>
    </row>
    <row r="69" spans="1:14" x14ac:dyDescent="0.35">
      <c r="A69" s="6"/>
      <c r="B69" s="6" t="s">
        <v>9695</v>
      </c>
      <c r="C69" s="619"/>
      <c r="D69" s="620"/>
      <c r="E69" s="620"/>
      <c r="F69" s="620"/>
      <c r="G69" s="620"/>
      <c r="H69" s="620"/>
      <c r="I69" s="620"/>
      <c r="J69" s="620"/>
      <c r="K69" s="621"/>
      <c r="L69" s="6"/>
      <c r="M69" s="6" t="str">
        <f>IF(NOT(ISBLANK(C69)),"y","G")</f>
        <v>G</v>
      </c>
      <c r="N69" s="5"/>
    </row>
    <row r="70" spans="1:14" x14ac:dyDescent="0.35">
      <c r="A70" s="6"/>
      <c r="B70" s="6"/>
      <c r="C70" s="622"/>
      <c r="D70" s="623"/>
      <c r="E70" s="623"/>
      <c r="F70" s="623"/>
      <c r="G70" s="623"/>
      <c r="H70" s="623"/>
      <c r="I70" s="623"/>
      <c r="J70" s="623"/>
      <c r="K70" s="624"/>
      <c r="L70" s="6"/>
      <c r="M70" s="6"/>
      <c r="N70" s="5"/>
    </row>
    <row r="71" spans="1:14" x14ac:dyDescent="0.35">
      <c r="A71" s="6"/>
      <c r="B71" s="6"/>
      <c r="C71" s="622"/>
      <c r="D71" s="623"/>
      <c r="E71" s="623"/>
      <c r="F71" s="623"/>
      <c r="G71" s="623"/>
      <c r="H71" s="623"/>
      <c r="I71" s="623"/>
      <c r="J71" s="623"/>
      <c r="K71" s="624"/>
      <c r="L71" s="6"/>
      <c r="M71" s="6"/>
      <c r="N71" s="5"/>
    </row>
    <row r="72" spans="1:14" x14ac:dyDescent="0.35">
      <c r="A72" s="6"/>
      <c r="B72" s="6"/>
      <c r="C72" s="622"/>
      <c r="D72" s="623"/>
      <c r="E72" s="623"/>
      <c r="F72" s="623"/>
      <c r="G72" s="623"/>
      <c r="H72" s="623"/>
      <c r="I72" s="623"/>
      <c r="J72" s="623"/>
      <c r="K72" s="624"/>
      <c r="L72" s="6"/>
      <c r="M72" s="6"/>
      <c r="N72" s="5"/>
    </row>
    <row r="73" spans="1:14" x14ac:dyDescent="0.35">
      <c r="A73" s="6"/>
      <c r="B73" s="6"/>
      <c r="C73" s="622"/>
      <c r="D73" s="623"/>
      <c r="E73" s="623"/>
      <c r="F73" s="623"/>
      <c r="G73" s="623"/>
      <c r="H73" s="623"/>
      <c r="I73" s="623"/>
      <c r="J73" s="623"/>
      <c r="K73" s="624"/>
      <c r="L73" s="6"/>
      <c r="M73" s="6"/>
      <c r="N73" s="5"/>
    </row>
    <row r="74" spans="1:14" x14ac:dyDescent="0.35">
      <c r="A74" s="6"/>
      <c r="B74" s="6"/>
      <c r="C74" s="622"/>
      <c r="D74" s="623"/>
      <c r="E74" s="623"/>
      <c r="F74" s="623"/>
      <c r="G74" s="623"/>
      <c r="H74" s="623"/>
      <c r="I74" s="623"/>
      <c r="J74" s="623"/>
      <c r="K74" s="624"/>
      <c r="L74" s="6"/>
      <c r="M74" s="6"/>
      <c r="N74" s="5"/>
    </row>
    <row r="75" spans="1:14" x14ac:dyDescent="0.35">
      <c r="A75" s="6"/>
      <c r="B75" s="6"/>
      <c r="C75" s="622"/>
      <c r="D75" s="623"/>
      <c r="E75" s="623"/>
      <c r="F75" s="623"/>
      <c r="G75" s="623"/>
      <c r="H75" s="623"/>
      <c r="I75" s="623"/>
      <c r="J75" s="623"/>
      <c r="K75" s="624"/>
      <c r="L75" s="6"/>
      <c r="M75" s="6"/>
      <c r="N75" s="5"/>
    </row>
    <row r="76" spans="1:14" x14ac:dyDescent="0.35">
      <c r="A76" s="6"/>
      <c r="B76" s="6"/>
      <c r="C76" s="622"/>
      <c r="D76" s="623"/>
      <c r="E76" s="623"/>
      <c r="F76" s="623"/>
      <c r="G76" s="623"/>
      <c r="H76" s="623"/>
      <c r="I76" s="623"/>
      <c r="J76" s="623"/>
      <c r="K76" s="624"/>
      <c r="L76" s="6"/>
      <c r="M76" s="6"/>
      <c r="N76" s="5"/>
    </row>
    <row r="77" spans="1:14" x14ac:dyDescent="0.35">
      <c r="A77" s="6"/>
      <c r="B77" s="6"/>
      <c r="C77" s="622"/>
      <c r="D77" s="623"/>
      <c r="E77" s="623"/>
      <c r="F77" s="623"/>
      <c r="G77" s="623"/>
      <c r="H77" s="623"/>
      <c r="I77" s="623"/>
      <c r="J77" s="623"/>
      <c r="K77" s="624"/>
      <c r="L77" s="6"/>
      <c r="M77" s="6"/>
      <c r="N77" s="5"/>
    </row>
    <row r="78" spans="1:14" x14ac:dyDescent="0.35">
      <c r="A78" s="6"/>
      <c r="B78" s="6"/>
      <c r="C78" s="625"/>
      <c r="D78" s="626"/>
      <c r="E78" s="626"/>
      <c r="F78" s="626"/>
      <c r="G78" s="626"/>
      <c r="H78" s="626"/>
      <c r="I78" s="626"/>
      <c r="J78" s="626"/>
      <c r="K78" s="627"/>
      <c r="L78" s="6"/>
      <c r="M78" s="6"/>
      <c r="N78" s="5"/>
    </row>
    <row r="79" spans="1:14" ht="7.4" customHeight="1" x14ac:dyDescent="0.35">
      <c r="A79" s="6"/>
      <c r="B79" s="6"/>
      <c r="C79" s="6"/>
      <c r="D79" s="6"/>
      <c r="E79" s="6"/>
      <c r="F79" s="6"/>
      <c r="G79" s="6"/>
      <c r="H79" s="6"/>
      <c r="I79" s="6"/>
      <c r="J79" s="6"/>
      <c r="K79" s="6"/>
      <c r="L79" s="6"/>
      <c r="M79" s="6"/>
      <c r="N79" s="5"/>
    </row>
    <row r="80" spans="1:14" ht="7.4" customHeight="1" x14ac:dyDescent="0.35">
      <c r="A80" s="8"/>
      <c r="B80" s="8"/>
      <c r="C80" s="8"/>
      <c r="D80" s="8"/>
      <c r="E80" s="8"/>
      <c r="F80" s="8"/>
      <c r="G80" s="8"/>
      <c r="H80" s="8"/>
      <c r="I80" s="8"/>
      <c r="J80" s="8"/>
      <c r="K80" s="8"/>
      <c r="L80" s="8"/>
      <c r="M80" s="8"/>
      <c r="N80" s="5"/>
    </row>
  </sheetData>
  <sheetProtection algorithmName="SHA-512" hashValue="TH9/4xUOZG32iZ/3oN0kZS31kzCbKL29UlWqomUYR96AsNWH0FeCEvi+Xat2kxdUndMVpAf90n372yibinm+cQ==" saltValue="T2DRar2qhcq7DCAcC9LxlA==" spinCount="100000" sheet="1" objects="1" scenarios="1"/>
  <mergeCells count="16">
    <mergeCell ref="C34:I34"/>
    <mergeCell ref="C38:K40"/>
    <mergeCell ref="D46:F46"/>
    <mergeCell ref="D48:F48"/>
    <mergeCell ref="B2:C3"/>
    <mergeCell ref="D2:J3"/>
    <mergeCell ref="C14:I14"/>
    <mergeCell ref="C18:I18"/>
    <mergeCell ref="C26:I26"/>
    <mergeCell ref="C24:I24"/>
    <mergeCell ref="C69:K78"/>
    <mergeCell ref="D50:F50"/>
    <mergeCell ref="D52:F52"/>
    <mergeCell ref="C58:K59"/>
    <mergeCell ref="D61:F61"/>
    <mergeCell ref="D63:F63"/>
  </mergeCells>
  <conditionalFormatting sqref="M1:M1048576">
    <cfRule type="cellIs" dxfId="3" priority="9" operator="equal">
      <formula>"R"</formula>
    </cfRule>
    <cfRule type="cellIs" dxfId="2" priority="10" operator="equal">
      <formula>"Y"</formula>
    </cfRule>
    <cfRule type="cellIs" dxfId="1" priority="11" operator="equal">
      <formula>"G"</formula>
    </cfRule>
  </conditionalFormatting>
  <dataValidations count="2">
    <dataValidation type="list" allowBlank="1" showInputMessage="1" showErrorMessage="1" sqref="K14 K22 K16 K18 K20 K26 K32 K34 K24" xr:uid="{D572B9C2-2418-4A5A-85F7-C851CD347602}">
      <formula1>YesNoNA</formula1>
    </dataValidation>
    <dataValidation type="date" operator="notEqual" allowBlank="1" showInputMessage="1" showErrorMessage="1" sqref="K46:K50 K61" xr:uid="{8C1235E6-D3DD-4144-BA8F-B0B34CF2FDBA}">
      <formula1>32874</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5592-A3ED-4489-A369-4122126AD909}">
  <sheetPr codeName="Sheet38"/>
  <dimension ref="A1:I24"/>
  <sheetViews>
    <sheetView workbookViewId="0">
      <selection activeCell="E26" sqref="A1:XFD1048576"/>
    </sheetView>
  </sheetViews>
  <sheetFormatPr defaultRowHeight="14.5" x14ac:dyDescent="0.35"/>
  <cols>
    <col min="7" max="7" width="45"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9696</v>
      </c>
      <c r="F1" t="s">
        <v>9657</v>
      </c>
      <c r="G1" t="s">
        <v>9697</v>
      </c>
      <c r="H1">
        <f>Representations!K14</f>
        <v>0</v>
      </c>
      <c r="I1" t="str">
        <f>Representations!M14</f>
        <v>R</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9696</v>
      </c>
      <c r="F2" t="s">
        <v>9659</v>
      </c>
      <c r="G2" t="s">
        <v>9698</v>
      </c>
      <c r="H2">
        <f>Representations!K16</f>
        <v>0</v>
      </c>
      <c r="I2" t="str">
        <f>Representations!M16</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9696</v>
      </c>
      <c r="F3" t="s">
        <v>9661</v>
      </c>
      <c r="G3" t="s">
        <v>9699</v>
      </c>
      <c r="H3">
        <f>Representations!K18</f>
        <v>0</v>
      </c>
      <c r="I3" t="str">
        <f>Representations!M18</f>
        <v>R</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9696</v>
      </c>
      <c r="F4" t="s">
        <v>9663</v>
      </c>
      <c r="G4" t="s">
        <v>9700</v>
      </c>
      <c r="H4">
        <f>Representations!K20</f>
        <v>0</v>
      </c>
      <c r="I4" t="str">
        <f>Representations!M20</f>
        <v>R</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9696</v>
      </c>
      <c r="F5" t="s">
        <v>9665</v>
      </c>
      <c r="G5" t="s">
        <v>9701</v>
      </c>
      <c r="H5">
        <f>Representations!K22</f>
        <v>0</v>
      </c>
      <c r="I5" t="str">
        <f>Representations!M22</f>
        <v>R</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9696</v>
      </c>
      <c r="F6" t="s">
        <v>9667</v>
      </c>
      <c r="G6" t="s">
        <v>9702</v>
      </c>
      <c r="H6">
        <f>Representations!K24</f>
        <v>0</v>
      </c>
      <c r="I6" t="str">
        <f>Representations!M24</f>
        <v>Y</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9696</v>
      </c>
      <c r="F7" t="s">
        <v>9669</v>
      </c>
      <c r="G7" t="s">
        <v>9703</v>
      </c>
      <c r="H7">
        <f>Representations!K26</f>
        <v>0</v>
      </c>
      <c r="I7" t="str">
        <f>Representations!M26</f>
        <v>R</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9696</v>
      </c>
      <c r="F8" t="s">
        <v>9672</v>
      </c>
      <c r="G8" t="s">
        <v>9673</v>
      </c>
      <c r="H8">
        <f>Representations!K32</f>
        <v>0</v>
      </c>
      <c r="I8" t="str">
        <f>Representations!M32</f>
        <v>R</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9696</v>
      </c>
      <c r="F9" t="s">
        <v>9674</v>
      </c>
      <c r="G9" t="s">
        <v>9704</v>
      </c>
      <c r="H9">
        <f>Representations!K34</f>
        <v>0</v>
      </c>
      <c r="I9" t="str">
        <f>Representations!M34</f>
        <v>R</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9696</v>
      </c>
      <c r="F10" t="s">
        <v>9676</v>
      </c>
      <c r="G10" t="s">
        <v>9677</v>
      </c>
      <c r="H10">
        <f>Representations!C38</f>
        <v>0</v>
      </c>
      <c r="I10" t="str">
        <f>Representations!M38</f>
        <v>G</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9696</v>
      </c>
      <c r="F11" t="s">
        <v>9680</v>
      </c>
      <c r="G11" t="s">
        <v>9681</v>
      </c>
      <c r="H11">
        <f>Representations!D46</f>
        <v>0</v>
      </c>
      <c r="I11" t="str">
        <f>Representations!M46</f>
        <v>R</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9696</v>
      </c>
      <c r="F12" t="s">
        <v>9705</v>
      </c>
      <c r="G12" t="s">
        <v>9682</v>
      </c>
      <c r="H12">
        <f>Representations!K46</f>
        <v>0</v>
      </c>
      <c r="I12" t="str">
        <f>Representations!M46</f>
        <v>R</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9696</v>
      </c>
      <c r="F13" t="s">
        <v>9684</v>
      </c>
      <c r="G13" t="s">
        <v>9685</v>
      </c>
      <c r="H13">
        <f>Representations!D48</f>
        <v>0</v>
      </c>
      <c r="I13" t="str">
        <f>Representations!M48</f>
        <v>R</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9696</v>
      </c>
      <c r="F14" t="s">
        <v>9686</v>
      </c>
      <c r="G14" t="s">
        <v>9681</v>
      </c>
      <c r="H14">
        <f>Representations!D50</f>
        <v>0</v>
      </c>
      <c r="I14" t="str">
        <f>Representations!M50</f>
        <v>R</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9696</v>
      </c>
      <c r="F15" t="s">
        <v>9706</v>
      </c>
      <c r="G15" t="s">
        <v>9682</v>
      </c>
      <c r="H15">
        <f>Representations!K50</f>
        <v>0</v>
      </c>
      <c r="I15" t="str">
        <f>Representations!M50</f>
        <v>R</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9696</v>
      </c>
      <c r="F16" t="s">
        <v>9687</v>
      </c>
      <c r="G16" t="s">
        <v>9685</v>
      </c>
      <c r="H16">
        <f>Representations!D52</f>
        <v>0</v>
      </c>
      <c r="I16" t="str">
        <f>Representations!M52</f>
        <v>R</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9696</v>
      </c>
      <c r="F17" t="s">
        <v>9691</v>
      </c>
      <c r="G17" t="s">
        <v>9681</v>
      </c>
      <c r="H17">
        <f>Representations!D61</f>
        <v>0</v>
      </c>
      <c r="I17" t="str">
        <f>Representations!M61</f>
        <v>G</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9696</v>
      </c>
      <c r="F18" t="s">
        <v>9707</v>
      </c>
      <c r="G18" t="s">
        <v>9682</v>
      </c>
      <c r="H18">
        <f>Representations!K61</f>
        <v>0</v>
      </c>
      <c r="I18" t="str">
        <f>Representations!M61</f>
        <v>G</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9696</v>
      </c>
      <c r="F19" t="s">
        <v>9692</v>
      </c>
      <c r="G19" t="s">
        <v>9685</v>
      </c>
      <c r="H19">
        <f>Representations!D63</f>
        <v>0</v>
      </c>
      <c r="I19" t="str">
        <f>Representations!M63</f>
        <v>G</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9696</v>
      </c>
      <c r="F20" t="s">
        <v>9708</v>
      </c>
      <c r="G20" t="s">
        <v>9694</v>
      </c>
      <c r="H20">
        <f>Representations!C69</f>
        <v>0</v>
      </c>
      <c r="I20" t="str">
        <f>Representations!M69</f>
        <v>G</v>
      </c>
    </row>
    <row r="24" spans="1:9" x14ac:dyDescent="0.35">
      <c r="E24" s="436"/>
    </row>
  </sheetData>
  <phoneticPr fontId="4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7A81-B9DF-4CE8-9A16-333EE47122F4}">
  <sheetPr codeName="Sheet39"/>
  <dimension ref="A1:AL251"/>
  <sheetViews>
    <sheetView topLeftCell="G1" zoomScaleNormal="100" workbookViewId="0">
      <selection activeCell="S240" sqref="S239:S240"/>
    </sheetView>
  </sheetViews>
  <sheetFormatPr defaultColWidth="8.7265625" defaultRowHeight="14.5" x14ac:dyDescent="0.35"/>
  <cols>
    <col min="1" max="1" width="16.453125" style="33" customWidth="1"/>
    <col min="2" max="2" width="22.26953125" style="33" customWidth="1"/>
    <col min="3" max="3" width="19.54296875" style="33" customWidth="1"/>
    <col min="4" max="4" width="9.1796875" style="33" customWidth="1"/>
    <col min="5" max="5" width="8.7265625" style="33"/>
    <col min="6" max="6" width="13.54296875" style="33" customWidth="1"/>
    <col min="7" max="7" width="14.1796875" style="33" customWidth="1"/>
    <col min="8" max="8" width="8.7265625" style="33"/>
    <col min="9" max="9" width="14.453125" style="33" customWidth="1"/>
    <col min="10" max="10" width="14.1796875" style="33" customWidth="1"/>
    <col min="11" max="11" width="9.54296875" style="33" customWidth="1"/>
    <col min="12" max="12" width="13.453125" style="33" customWidth="1"/>
    <col min="13" max="13" width="12.54296875" style="33" customWidth="1"/>
    <col min="14" max="14" width="17.7265625" style="33" customWidth="1"/>
    <col min="15" max="15" width="14.54296875" style="33" customWidth="1"/>
    <col min="16" max="16" width="17.1796875" style="33" customWidth="1"/>
    <col min="17" max="17" width="15" style="33" customWidth="1"/>
    <col min="18" max="18" width="16.26953125" style="33" customWidth="1"/>
    <col min="19" max="19" width="20.453125" style="33" customWidth="1"/>
    <col min="20" max="20" width="9.26953125" style="33" customWidth="1"/>
    <col min="21" max="21" width="11.81640625" style="33" customWidth="1"/>
    <col min="22" max="22" width="10.81640625" style="33" customWidth="1"/>
    <col min="23" max="23" width="11.453125" style="33" customWidth="1"/>
    <col min="24" max="24" width="12.453125" style="33" customWidth="1"/>
    <col min="25" max="25" width="15.26953125" style="33" customWidth="1"/>
    <col min="26" max="26" width="11.453125" style="33" customWidth="1"/>
    <col min="27" max="27" width="18.1796875" customWidth="1"/>
    <col min="28" max="28" width="18.1796875" style="33" customWidth="1"/>
    <col min="29" max="29" width="17.81640625" style="33" customWidth="1"/>
    <col min="30" max="30" width="14.54296875" style="33" customWidth="1"/>
    <col min="31" max="31" width="29.453125" style="33" customWidth="1"/>
    <col min="32" max="32" width="27.81640625" style="33" customWidth="1"/>
    <col min="33" max="33" width="27.1796875" style="33" customWidth="1"/>
    <col min="34" max="34" width="9.7265625" style="33" customWidth="1"/>
    <col min="35" max="35" width="8.7265625" style="33"/>
    <col min="36" max="36" width="21.453125" style="33" customWidth="1"/>
    <col min="37" max="37" width="22.1796875" style="33" bestFit="1" customWidth="1"/>
    <col min="38" max="38" width="21.54296875" style="33" customWidth="1"/>
    <col min="39" max="16384" width="8.7265625" style="33"/>
  </cols>
  <sheetData>
    <row r="1" spans="1:38" x14ac:dyDescent="0.35">
      <c r="A1" s="33" t="s">
        <v>4</v>
      </c>
      <c r="B1" s="33" t="s">
        <v>34</v>
      </c>
      <c r="C1" s="33" t="s">
        <v>29</v>
      </c>
      <c r="D1" s="136" t="s">
        <v>9709</v>
      </c>
      <c r="E1" s="136" t="s">
        <v>9710</v>
      </c>
      <c r="F1" s="33" t="s">
        <v>9711</v>
      </c>
      <c r="G1" s="33" t="s">
        <v>9712</v>
      </c>
      <c r="H1" s="33" t="s">
        <v>9713</v>
      </c>
      <c r="I1" s="33" t="s">
        <v>9714</v>
      </c>
      <c r="J1" s="33" t="s">
        <v>9715</v>
      </c>
      <c r="K1" s="33" t="s">
        <v>9716</v>
      </c>
      <c r="L1" s="33" t="s">
        <v>9717</v>
      </c>
      <c r="M1" s="33" t="s">
        <v>9718</v>
      </c>
      <c r="N1" s="33" t="s">
        <v>9719</v>
      </c>
      <c r="O1" s="33" t="s">
        <v>9720</v>
      </c>
      <c r="P1" s="33" t="s">
        <v>9721</v>
      </c>
      <c r="Q1" s="33" t="s">
        <v>9722</v>
      </c>
      <c r="R1" s="33" t="s">
        <v>9723</v>
      </c>
      <c r="S1" s="33" t="s">
        <v>9409</v>
      </c>
      <c r="T1" s="33" t="s">
        <v>9724</v>
      </c>
      <c r="U1" s="33" t="s">
        <v>9725</v>
      </c>
      <c r="V1" s="33" t="s">
        <v>9726</v>
      </c>
      <c r="W1" s="33" t="s">
        <v>9727</v>
      </c>
      <c r="X1" s="33" t="s">
        <v>9728</v>
      </c>
      <c r="Y1" s="33" t="s">
        <v>6649</v>
      </c>
      <c r="Z1" s="33" t="s">
        <v>9729</v>
      </c>
      <c r="AA1" s="136" t="s">
        <v>299</v>
      </c>
      <c r="AB1" s="136" t="s">
        <v>300</v>
      </c>
      <c r="AC1" s="33" t="s">
        <v>9730</v>
      </c>
      <c r="AD1" s="33" t="s">
        <v>9731</v>
      </c>
      <c r="AE1" s="33" t="s">
        <v>9732</v>
      </c>
      <c r="AF1" s="33" t="s">
        <v>9733</v>
      </c>
      <c r="AG1" s="33" t="s">
        <v>9734</v>
      </c>
      <c r="AH1" s="33" t="s">
        <v>9735</v>
      </c>
      <c r="AI1" s="33" t="s">
        <v>9410</v>
      </c>
      <c r="AJ1" s="33" t="s">
        <v>9736</v>
      </c>
      <c r="AK1" s="33" t="s">
        <v>9737</v>
      </c>
      <c r="AL1" s="33" t="s">
        <v>9738</v>
      </c>
    </row>
    <row r="2" spans="1:38" x14ac:dyDescent="0.35">
      <c r="A2" s="33" t="s">
        <v>9739</v>
      </c>
      <c r="B2" s="33" t="s">
        <v>9740</v>
      </c>
      <c r="C2" s="33" t="s">
        <v>5351</v>
      </c>
      <c r="D2" s="137" t="s">
        <v>5640</v>
      </c>
      <c r="E2" s="137" t="s">
        <v>5640</v>
      </c>
      <c r="F2" s="33" t="s">
        <v>9741</v>
      </c>
      <c r="G2" s="33" t="s">
        <v>9742</v>
      </c>
      <c r="H2" s="33">
        <v>1</v>
      </c>
      <c r="I2" s="33">
        <v>50000</v>
      </c>
      <c r="J2" s="33" t="s">
        <v>9743</v>
      </c>
      <c r="K2" s="33" t="s">
        <v>9744</v>
      </c>
      <c r="L2" s="33" t="s">
        <v>9745</v>
      </c>
      <c r="M2" s="33" t="s">
        <v>9746</v>
      </c>
      <c r="N2" s="33" t="s">
        <v>9747</v>
      </c>
      <c r="O2" s="33" t="s">
        <v>67</v>
      </c>
      <c r="P2" s="33" t="s">
        <v>9748</v>
      </c>
      <c r="Q2" s="33" t="s">
        <v>9749</v>
      </c>
      <c r="R2" s="33" t="s">
        <v>9750</v>
      </c>
      <c r="S2" s="33" t="s">
        <v>9751</v>
      </c>
      <c r="T2" s="33" t="s">
        <v>9752</v>
      </c>
      <c r="U2" s="33" t="s">
        <v>9753</v>
      </c>
      <c r="V2" s="33" t="s">
        <v>9754</v>
      </c>
      <c r="W2" s="33" t="s">
        <v>5640</v>
      </c>
      <c r="X2" s="33" t="s">
        <v>9755</v>
      </c>
      <c r="Y2" s="33" t="s">
        <v>9756</v>
      </c>
      <c r="Z2" s="33" t="s">
        <v>9757</v>
      </c>
      <c r="AA2" s="137" t="s">
        <v>8058</v>
      </c>
      <c r="AB2" s="137" t="s">
        <v>9757</v>
      </c>
      <c r="AC2" s="33" t="s">
        <v>9758</v>
      </c>
      <c r="AD2" s="33" t="s">
        <v>9759</v>
      </c>
      <c r="AE2" s="33" t="s">
        <v>9760</v>
      </c>
      <c r="AF2" s="33" t="s">
        <v>9761</v>
      </c>
      <c r="AG2" s="33" t="s">
        <v>9762</v>
      </c>
      <c r="AH2" s="33" t="s">
        <v>9763</v>
      </c>
      <c r="AI2" s="33" t="s">
        <v>298</v>
      </c>
      <c r="AJ2" s="33" t="s">
        <v>9764</v>
      </c>
      <c r="AK2" s="33" t="s">
        <v>9765</v>
      </c>
      <c r="AL2" s="33" t="s">
        <v>9766</v>
      </c>
    </row>
    <row r="3" spans="1:38" x14ac:dyDescent="0.35">
      <c r="A3" s="33" t="s">
        <v>9767</v>
      </c>
      <c r="B3" s="33" t="s">
        <v>9768</v>
      </c>
      <c r="C3" s="33" t="s">
        <v>9769</v>
      </c>
      <c r="D3" s="138" t="s">
        <v>9770</v>
      </c>
      <c r="E3" s="138" t="s">
        <v>9770</v>
      </c>
      <c r="G3" s="33" t="s">
        <v>9771</v>
      </c>
      <c r="H3" s="33">
        <v>2</v>
      </c>
      <c r="I3" s="33">
        <v>125000</v>
      </c>
      <c r="J3" s="33" t="s">
        <v>9772</v>
      </c>
      <c r="K3" s="33" t="s">
        <v>9773</v>
      </c>
      <c r="L3" s="33" t="s">
        <v>9774</v>
      </c>
      <c r="M3" s="33" t="s">
        <v>9775</v>
      </c>
      <c r="N3" s="33" t="s">
        <v>9776</v>
      </c>
      <c r="O3" s="33" t="s">
        <v>9777</v>
      </c>
      <c r="P3" s="33" t="s">
        <v>9778</v>
      </c>
      <c r="Q3" s="33" t="s">
        <v>9779</v>
      </c>
      <c r="R3" s="33" t="s">
        <v>9780</v>
      </c>
      <c r="S3" s="33" t="s">
        <v>9781</v>
      </c>
      <c r="T3" s="33" t="s">
        <v>9782</v>
      </c>
      <c r="U3" s="33" t="s">
        <v>9779</v>
      </c>
      <c r="V3" s="33" t="s">
        <v>9783</v>
      </c>
      <c r="W3" s="33" t="s">
        <v>9770</v>
      </c>
      <c r="X3" s="33" t="s">
        <v>9753</v>
      </c>
      <c r="Y3" s="33" t="s">
        <v>9784</v>
      </c>
      <c r="Z3" s="33" t="s">
        <v>9785</v>
      </c>
      <c r="AA3" s="138" t="s">
        <v>8059</v>
      </c>
      <c r="AB3" s="138" t="s">
        <v>9785</v>
      </c>
      <c r="AC3" s="33" t="s">
        <v>9786</v>
      </c>
      <c r="AD3" s="33" t="s">
        <v>9787</v>
      </c>
      <c r="AE3" s="33" t="s">
        <v>9788</v>
      </c>
      <c r="AF3" s="33" t="s">
        <v>9789</v>
      </c>
      <c r="AG3" s="33" t="s">
        <v>9790</v>
      </c>
      <c r="AH3" s="33" t="s">
        <v>9791</v>
      </c>
      <c r="AI3" s="33" t="s">
        <v>299</v>
      </c>
      <c r="AJ3" s="33" t="s">
        <v>9792</v>
      </c>
      <c r="AK3" s="33" t="s">
        <v>7801</v>
      </c>
      <c r="AL3" s="33" t="s">
        <v>9793</v>
      </c>
    </row>
    <row r="4" spans="1:38" x14ac:dyDescent="0.35">
      <c r="A4" s="33" t="s">
        <v>9794</v>
      </c>
      <c r="C4" s="33" t="s">
        <v>9795</v>
      </c>
      <c r="D4" s="137" t="s">
        <v>9796</v>
      </c>
      <c r="E4" s="139"/>
      <c r="G4" s="33" t="s">
        <v>9797</v>
      </c>
      <c r="H4" s="33">
        <v>3</v>
      </c>
      <c r="I4" s="33">
        <v>125000</v>
      </c>
      <c r="J4" s="33" t="s">
        <v>9798</v>
      </c>
      <c r="K4" s="33" t="s">
        <v>9799</v>
      </c>
      <c r="L4" s="33" t="s">
        <v>9800</v>
      </c>
      <c r="M4" s="33" t="s">
        <v>9801</v>
      </c>
      <c r="N4" s="33" t="s">
        <v>9802</v>
      </c>
      <c r="P4" s="33" t="s">
        <v>9803</v>
      </c>
      <c r="Q4" s="33" t="s">
        <v>9753</v>
      </c>
      <c r="R4" s="33" t="s">
        <v>5635</v>
      </c>
      <c r="S4" s="33" t="s">
        <v>9804</v>
      </c>
      <c r="T4" s="33" t="s">
        <v>9805</v>
      </c>
      <c r="U4" s="33" t="s">
        <v>9806</v>
      </c>
      <c r="V4" s="33" t="s">
        <v>9807</v>
      </c>
      <c r="W4" s="33" t="s">
        <v>9808</v>
      </c>
      <c r="X4" s="33" t="s">
        <v>9809</v>
      </c>
      <c r="Y4" s="33" t="s">
        <v>9810</v>
      </c>
      <c r="Z4" s="33" t="s">
        <v>9811</v>
      </c>
      <c r="AA4" s="137" t="s">
        <v>8060</v>
      </c>
      <c r="AB4" s="137" t="s">
        <v>9811</v>
      </c>
      <c r="AC4" s="33" t="s">
        <v>9812</v>
      </c>
      <c r="AF4" s="33" t="s">
        <v>9813</v>
      </c>
      <c r="AG4" s="33" t="s">
        <v>9814</v>
      </c>
      <c r="AH4" s="33" t="s">
        <v>9815</v>
      </c>
      <c r="AI4" s="33" t="s">
        <v>300</v>
      </c>
      <c r="AJ4" s="33" t="s">
        <v>9816</v>
      </c>
      <c r="AK4" s="33" t="s">
        <v>9817</v>
      </c>
      <c r="AL4" s="33" t="s">
        <v>9818</v>
      </c>
    </row>
    <row r="5" spans="1:38" x14ac:dyDescent="0.35">
      <c r="H5" s="33">
        <v>4</v>
      </c>
      <c r="I5" s="33">
        <v>150000</v>
      </c>
      <c r="J5" s="33" t="s">
        <v>5635</v>
      </c>
      <c r="K5" s="33" t="s">
        <v>9819</v>
      </c>
      <c r="L5" s="33" t="s">
        <v>9820</v>
      </c>
      <c r="M5" s="33" t="s">
        <v>9821</v>
      </c>
      <c r="N5" s="33" t="s">
        <v>9822</v>
      </c>
      <c r="P5" s="33" t="s">
        <v>570</v>
      </c>
      <c r="Q5" s="33" t="s">
        <v>9823</v>
      </c>
      <c r="S5" s="33" t="s">
        <v>9824</v>
      </c>
      <c r="T5" s="33" t="s">
        <v>9825</v>
      </c>
      <c r="V5" s="33" t="s">
        <v>9826</v>
      </c>
      <c r="W5" s="33" t="s">
        <v>9827</v>
      </c>
      <c r="X5" s="33" t="s">
        <v>9779</v>
      </c>
      <c r="Y5" s="33" t="s">
        <v>9828</v>
      </c>
      <c r="Z5" s="33" t="s">
        <v>9829</v>
      </c>
      <c r="AA5" s="138" t="s">
        <v>8061</v>
      </c>
      <c r="AB5" s="138" t="s">
        <v>9829</v>
      </c>
      <c r="AF5" s="33" t="s">
        <v>9830</v>
      </c>
      <c r="AG5" s="33" t="s">
        <v>9831</v>
      </c>
      <c r="AH5" s="33" t="s">
        <v>9832</v>
      </c>
      <c r="AJ5" s="33" t="s">
        <v>5752</v>
      </c>
    </row>
    <row r="6" spans="1:38" x14ac:dyDescent="0.35">
      <c r="K6" s="33" t="s">
        <v>9833</v>
      </c>
      <c r="M6" s="33" t="s">
        <v>5635</v>
      </c>
      <c r="N6" s="33" t="s">
        <v>9834</v>
      </c>
      <c r="P6" s="33" t="s">
        <v>9835</v>
      </c>
      <c r="S6" s="33" t="s">
        <v>9836</v>
      </c>
      <c r="T6" s="33" t="s">
        <v>9837</v>
      </c>
      <c r="V6" s="33" t="s">
        <v>9827</v>
      </c>
      <c r="X6" s="33" t="s">
        <v>9838</v>
      </c>
      <c r="Y6" s="33" t="s">
        <v>9839</v>
      </c>
      <c r="Z6" s="33" t="s">
        <v>9840</v>
      </c>
      <c r="AA6" s="137" t="s">
        <v>8062</v>
      </c>
      <c r="AB6" s="137" t="s">
        <v>9840</v>
      </c>
      <c r="AF6" s="33" t="s">
        <v>9841</v>
      </c>
      <c r="AG6" s="33" t="s">
        <v>5846</v>
      </c>
      <c r="AH6" s="33" t="s">
        <v>9842</v>
      </c>
      <c r="AJ6" s="33" t="s">
        <v>5826</v>
      </c>
    </row>
    <row r="7" spans="1:38" x14ac:dyDescent="0.35">
      <c r="K7" s="33" t="s">
        <v>9843</v>
      </c>
      <c r="M7" s="33" t="s">
        <v>9844</v>
      </c>
      <c r="P7" s="33" t="s">
        <v>9845</v>
      </c>
      <c r="S7" s="33" t="s">
        <v>5635</v>
      </c>
      <c r="T7" s="33" t="s">
        <v>9846</v>
      </c>
      <c r="X7" s="33" t="s">
        <v>9806</v>
      </c>
      <c r="Y7" s="33" t="s">
        <v>9847</v>
      </c>
      <c r="Z7" s="33" t="s">
        <v>9848</v>
      </c>
      <c r="AA7" s="138" t="s">
        <v>9849</v>
      </c>
      <c r="AB7" s="138" t="s">
        <v>9848</v>
      </c>
      <c r="AF7" s="33" t="s">
        <v>5635</v>
      </c>
      <c r="AG7" s="33" t="s">
        <v>5635</v>
      </c>
      <c r="AH7" s="33" t="s">
        <v>9850</v>
      </c>
      <c r="AJ7" s="33" t="s">
        <v>5756</v>
      </c>
    </row>
    <row r="8" spans="1:38" x14ac:dyDescent="0.35">
      <c r="K8" s="33" t="s">
        <v>9851</v>
      </c>
      <c r="T8" s="33" t="s">
        <v>9852</v>
      </c>
      <c r="X8" s="33" t="s">
        <v>9853</v>
      </c>
      <c r="Z8" s="33" t="s">
        <v>9854</v>
      </c>
      <c r="AA8" s="137" t="s">
        <v>8064</v>
      </c>
      <c r="AB8" s="137" t="s">
        <v>9854</v>
      </c>
      <c r="AH8" s="33" t="s">
        <v>9855</v>
      </c>
      <c r="AJ8" s="33" t="s">
        <v>5758</v>
      </c>
    </row>
    <row r="9" spans="1:38" x14ac:dyDescent="0.35">
      <c r="K9" s="33" t="s">
        <v>9856</v>
      </c>
      <c r="T9" s="33" t="s">
        <v>9857</v>
      </c>
      <c r="Z9" s="33" t="s">
        <v>9858</v>
      </c>
      <c r="AA9" s="138" t="s">
        <v>8065</v>
      </c>
      <c r="AB9" s="138" t="s">
        <v>9858</v>
      </c>
      <c r="AH9" s="33" t="s">
        <v>9859</v>
      </c>
      <c r="AJ9" s="33" t="s">
        <v>5760</v>
      </c>
    </row>
    <row r="10" spans="1:38" x14ac:dyDescent="0.35">
      <c r="K10" s="33" t="s">
        <v>9860</v>
      </c>
      <c r="T10" s="33" t="s">
        <v>9861</v>
      </c>
      <c r="Z10" s="33" t="s">
        <v>9862</v>
      </c>
      <c r="AA10" s="137" t="s">
        <v>8066</v>
      </c>
      <c r="AB10" s="137" t="s">
        <v>9862</v>
      </c>
      <c r="AH10" s="33" t="s">
        <v>9863</v>
      </c>
      <c r="AJ10" s="33" t="s">
        <v>9864</v>
      </c>
    </row>
    <row r="11" spans="1:38" x14ac:dyDescent="0.35">
      <c r="K11" s="33" t="s">
        <v>9865</v>
      </c>
      <c r="T11" s="33" t="s">
        <v>9866</v>
      </c>
      <c r="Z11" s="33" t="s">
        <v>9867</v>
      </c>
      <c r="AA11" s="138" t="s">
        <v>8067</v>
      </c>
      <c r="AB11" s="138" t="s">
        <v>9867</v>
      </c>
      <c r="AE11"/>
      <c r="AH11" s="33" t="s">
        <v>9868</v>
      </c>
      <c r="AJ11" s="33" t="s">
        <v>9869</v>
      </c>
    </row>
    <row r="12" spans="1:38" x14ac:dyDescent="0.35">
      <c r="K12" s="33" t="s">
        <v>9870</v>
      </c>
      <c r="T12" s="33" t="s">
        <v>9871</v>
      </c>
      <c r="Z12" s="33" t="s">
        <v>9872</v>
      </c>
      <c r="AA12" s="137" t="s">
        <v>8068</v>
      </c>
      <c r="AB12" s="137" t="s">
        <v>9872</v>
      </c>
      <c r="AE12"/>
      <c r="AH12" s="33" t="s">
        <v>9873</v>
      </c>
      <c r="AJ12" s="33" t="s">
        <v>9874</v>
      </c>
    </row>
    <row r="13" spans="1:38" x14ac:dyDescent="0.35">
      <c r="K13" s="33" t="s">
        <v>9875</v>
      </c>
      <c r="Z13" s="33" t="s">
        <v>9876</v>
      </c>
      <c r="AA13" s="138" t="s">
        <v>8069</v>
      </c>
      <c r="AB13" s="138" t="s">
        <v>9876</v>
      </c>
      <c r="AE13"/>
      <c r="AH13" s="33" t="s">
        <v>9877</v>
      </c>
      <c r="AJ13" s="33" t="s">
        <v>9878</v>
      </c>
    </row>
    <row r="14" spans="1:38" x14ac:dyDescent="0.35">
      <c r="K14" s="33" t="s">
        <v>9879</v>
      </c>
      <c r="Z14" s="33" t="s">
        <v>9880</v>
      </c>
      <c r="AA14" s="137" t="s">
        <v>8070</v>
      </c>
      <c r="AB14" s="137" t="s">
        <v>9880</v>
      </c>
      <c r="AE14"/>
      <c r="AJ14" s="33" t="s">
        <v>5635</v>
      </c>
    </row>
    <row r="15" spans="1:38" x14ac:dyDescent="0.35">
      <c r="K15" s="33" t="s">
        <v>9881</v>
      </c>
      <c r="Z15" s="33" t="s">
        <v>8058</v>
      </c>
      <c r="AA15" s="137" t="s">
        <v>8071</v>
      </c>
      <c r="AB15" s="138" t="s">
        <v>9882</v>
      </c>
      <c r="AE15"/>
    </row>
    <row r="16" spans="1:38" x14ac:dyDescent="0.35">
      <c r="K16" s="33" t="s">
        <v>9883</v>
      </c>
      <c r="Z16" s="33" t="s">
        <v>9882</v>
      </c>
      <c r="AA16" s="137" t="s">
        <v>8072</v>
      </c>
      <c r="AB16" s="137" t="s">
        <v>9884</v>
      </c>
      <c r="AE16"/>
    </row>
    <row r="17" spans="11:28" x14ac:dyDescent="0.35">
      <c r="K17" s="33" t="s">
        <v>9885</v>
      </c>
      <c r="Z17" s="33" t="s">
        <v>9884</v>
      </c>
      <c r="AA17" s="138" t="s">
        <v>8073</v>
      </c>
      <c r="AB17" s="138" t="s">
        <v>9886</v>
      </c>
    </row>
    <row r="18" spans="11:28" x14ac:dyDescent="0.35">
      <c r="K18" s="33" t="s">
        <v>9887</v>
      </c>
      <c r="Z18" s="33" t="s">
        <v>9886</v>
      </c>
      <c r="AA18" s="137" t="s">
        <v>8074</v>
      </c>
      <c r="AB18" s="137" t="s">
        <v>9888</v>
      </c>
    </row>
    <row r="19" spans="11:28" x14ac:dyDescent="0.35">
      <c r="K19" s="33" t="s">
        <v>9889</v>
      </c>
      <c r="Z19" s="33" t="s">
        <v>9888</v>
      </c>
      <c r="AA19" s="137" t="s">
        <v>8075</v>
      </c>
      <c r="AB19" s="138" t="s">
        <v>9890</v>
      </c>
    </row>
    <row r="20" spans="11:28" x14ac:dyDescent="0.35">
      <c r="K20" s="33" t="s">
        <v>9891</v>
      </c>
      <c r="Z20" s="33" t="s">
        <v>9890</v>
      </c>
      <c r="AA20" s="138" t="s">
        <v>8076</v>
      </c>
      <c r="AB20" s="137" t="s">
        <v>9892</v>
      </c>
    </row>
    <row r="21" spans="11:28" x14ac:dyDescent="0.35">
      <c r="K21" s="33" t="s">
        <v>9871</v>
      </c>
      <c r="Z21" s="33" t="s">
        <v>9892</v>
      </c>
      <c r="AA21" s="137" t="s">
        <v>8077</v>
      </c>
      <c r="AB21" s="138" t="s">
        <v>9893</v>
      </c>
    </row>
    <row r="22" spans="11:28" x14ac:dyDescent="0.35">
      <c r="K22" s="33" t="s">
        <v>5635</v>
      </c>
      <c r="Z22" s="33" t="s">
        <v>8059</v>
      </c>
      <c r="AA22" s="138" t="s">
        <v>298</v>
      </c>
      <c r="AB22" s="137" t="s">
        <v>9894</v>
      </c>
    </row>
    <row r="23" spans="11:28" x14ac:dyDescent="0.35">
      <c r="Z23" s="33" t="s">
        <v>9893</v>
      </c>
      <c r="AA23" s="137" t="s">
        <v>8078</v>
      </c>
      <c r="AB23" s="138" t="s">
        <v>9895</v>
      </c>
    </row>
    <row r="24" spans="11:28" x14ac:dyDescent="0.35">
      <c r="Z24" s="33" t="s">
        <v>9894</v>
      </c>
      <c r="AA24" s="137" t="s">
        <v>8079</v>
      </c>
      <c r="AB24" s="137" t="s">
        <v>9896</v>
      </c>
    </row>
    <row r="25" spans="11:28" x14ac:dyDescent="0.35">
      <c r="Z25" s="33" t="s">
        <v>9895</v>
      </c>
      <c r="AA25" s="138" t="s">
        <v>8081</v>
      </c>
      <c r="AB25" s="138" t="s">
        <v>9897</v>
      </c>
    </row>
    <row r="26" spans="11:28" x14ac:dyDescent="0.35">
      <c r="Z26" s="33" t="s">
        <v>9896</v>
      </c>
      <c r="AA26" s="137" t="s">
        <v>8082</v>
      </c>
      <c r="AB26" s="137" t="s">
        <v>9898</v>
      </c>
    </row>
    <row r="27" spans="11:28" x14ac:dyDescent="0.35">
      <c r="Z27" s="33" t="s">
        <v>9897</v>
      </c>
      <c r="AA27" s="138" t="s">
        <v>8083</v>
      </c>
      <c r="AB27" s="138" t="s">
        <v>9899</v>
      </c>
    </row>
    <row r="28" spans="11:28" x14ac:dyDescent="0.35">
      <c r="Z28" s="33" t="s">
        <v>9898</v>
      </c>
      <c r="AA28" s="137" t="s">
        <v>8084</v>
      </c>
      <c r="AB28" s="137" t="s">
        <v>9900</v>
      </c>
    </row>
    <row r="29" spans="11:28" x14ac:dyDescent="0.35">
      <c r="Z29" s="33" t="s">
        <v>9899</v>
      </c>
      <c r="AA29" s="138" t="s">
        <v>8085</v>
      </c>
      <c r="AB29" s="138" t="s">
        <v>9901</v>
      </c>
    </row>
    <row r="30" spans="11:28" x14ac:dyDescent="0.35">
      <c r="Z30" s="33" t="s">
        <v>9900</v>
      </c>
      <c r="AA30" s="137" t="s">
        <v>8086</v>
      </c>
      <c r="AB30" s="137" t="s">
        <v>9902</v>
      </c>
    </row>
    <row r="31" spans="11:28" x14ac:dyDescent="0.35">
      <c r="Z31" s="33" t="s">
        <v>9901</v>
      </c>
      <c r="AB31" s="138" t="s">
        <v>9903</v>
      </c>
    </row>
    <row r="32" spans="11:28" x14ac:dyDescent="0.35">
      <c r="Z32" s="33" t="s">
        <v>9902</v>
      </c>
      <c r="AB32" s="137" t="s">
        <v>9904</v>
      </c>
    </row>
    <row r="33" spans="26:28" x14ac:dyDescent="0.35">
      <c r="Z33" s="33" t="s">
        <v>9903</v>
      </c>
      <c r="AB33" s="138" t="s">
        <v>9905</v>
      </c>
    </row>
    <row r="34" spans="26:28" x14ac:dyDescent="0.35">
      <c r="Z34" s="33" t="s">
        <v>9904</v>
      </c>
      <c r="AB34" s="137" t="s">
        <v>9906</v>
      </c>
    </row>
    <row r="35" spans="26:28" x14ac:dyDescent="0.35">
      <c r="Z35" s="33" t="s">
        <v>8060</v>
      </c>
      <c r="AB35" s="138" t="s">
        <v>9907</v>
      </c>
    </row>
    <row r="36" spans="26:28" x14ac:dyDescent="0.35">
      <c r="Z36" s="33" t="s">
        <v>9905</v>
      </c>
      <c r="AB36" s="137" t="s">
        <v>9908</v>
      </c>
    </row>
    <row r="37" spans="26:28" x14ac:dyDescent="0.35">
      <c r="Z37" s="33" t="s">
        <v>9906</v>
      </c>
      <c r="AB37" s="138" t="s">
        <v>9909</v>
      </c>
    </row>
    <row r="38" spans="26:28" x14ac:dyDescent="0.35">
      <c r="Z38" s="33" t="s">
        <v>9907</v>
      </c>
      <c r="AB38" s="137" t="s">
        <v>9910</v>
      </c>
    </row>
    <row r="39" spans="26:28" x14ac:dyDescent="0.35">
      <c r="Z39" s="33" t="s">
        <v>9908</v>
      </c>
      <c r="AB39" s="138" t="s">
        <v>9911</v>
      </c>
    </row>
    <row r="40" spans="26:28" x14ac:dyDescent="0.35">
      <c r="Z40" s="33" t="s">
        <v>9909</v>
      </c>
      <c r="AB40" s="137" t="s">
        <v>9912</v>
      </c>
    </row>
    <row r="41" spans="26:28" x14ac:dyDescent="0.35">
      <c r="Z41" s="33" t="s">
        <v>9910</v>
      </c>
      <c r="AB41" s="138" t="s">
        <v>9913</v>
      </c>
    </row>
    <row r="42" spans="26:28" x14ac:dyDescent="0.35">
      <c r="Z42" s="33" t="s">
        <v>9911</v>
      </c>
      <c r="AB42" s="137" t="s">
        <v>9914</v>
      </c>
    </row>
    <row r="43" spans="26:28" x14ac:dyDescent="0.35">
      <c r="Z43" s="33" t="s">
        <v>9912</v>
      </c>
      <c r="AB43" s="138" t="s">
        <v>9915</v>
      </c>
    </row>
    <row r="44" spans="26:28" x14ac:dyDescent="0.35">
      <c r="Z44" s="33" t="s">
        <v>9913</v>
      </c>
      <c r="AB44" s="137" t="s">
        <v>9916</v>
      </c>
    </row>
    <row r="45" spans="26:28" x14ac:dyDescent="0.35">
      <c r="Z45" s="33" t="s">
        <v>9914</v>
      </c>
      <c r="AB45" s="138" t="s">
        <v>9917</v>
      </c>
    </row>
    <row r="46" spans="26:28" x14ac:dyDescent="0.35">
      <c r="Z46" s="33" t="s">
        <v>9915</v>
      </c>
      <c r="AB46" s="137" t="s">
        <v>9918</v>
      </c>
    </row>
    <row r="47" spans="26:28" x14ac:dyDescent="0.35">
      <c r="Z47" s="33" t="s">
        <v>9916</v>
      </c>
      <c r="AB47" s="138" t="s">
        <v>9919</v>
      </c>
    </row>
    <row r="48" spans="26:28" x14ac:dyDescent="0.35">
      <c r="Z48" s="33" t="s">
        <v>9917</v>
      </c>
      <c r="AB48" s="137" t="s">
        <v>9920</v>
      </c>
    </row>
    <row r="49" spans="26:28" x14ac:dyDescent="0.35">
      <c r="Z49" s="33" t="s">
        <v>9918</v>
      </c>
      <c r="AB49" s="138" t="s">
        <v>9921</v>
      </c>
    </row>
    <row r="50" spans="26:28" x14ac:dyDescent="0.35">
      <c r="Z50" s="33" t="s">
        <v>9919</v>
      </c>
      <c r="AB50" s="137" t="s">
        <v>9922</v>
      </c>
    </row>
    <row r="51" spans="26:28" x14ac:dyDescent="0.35">
      <c r="Z51" s="33" t="s">
        <v>9920</v>
      </c>
      <c r="AB51" s="138" t="s">
        <v>9923</v>
      </c>
    </row>
    <row r="52" spans="26:28" x14ac:dyDescent="0.35">
      <c r="Z52" s="33" t="s">
        <v>9921</v>
      </c>
      <c r="AB52" s="137" t="s">
        <v>9924</v>
      </c>
    </row>
    <row r="53" spans="26:28" x14ac:dyDescent="0.35">
      <c r="Z53" s="33" t="s">
        <v>9922</v>
      </c>
      <c r="AB53" s="138" t="s">
        <v>9925</v>
      </c>
    </row>
    <row r="54" spans="26:28" x14ac:dyDescent="0.35">
      <c r="Z54" s="33" t="s">
        <v>9923</v>
      </c>
      <c r="AB54" s="137" t="s">
        <v>9926</v>
      </c>
    </row>
    <row r="55" spans="26:28" x14ac:dyDescent="0.35">
      <c r="Z55" s="33" t="s">
        <v>8061</v>
      </c>
      <c r="AB55" s="138" t="s">
        <v>9927</v>
      </c>
    </row>
    <row r="56" spans="26:28" x14ac:dyDescent="0.35">
      <c r="Z56" s="33" t="s">
        <v>9924</v>
      </c>
      <c r="AB56" s="137" t="s">
        <v>9928</v>
      </c>
    </row>
    <row r="57" spans="26:28" x14ac:dyDescent="0.35">
      <c r="Z57" s="33" t="s">
        <v>9925</v>
      </c>
      <c r="AB57" s="138" t="s">
        <v>9929</v>
      </c>
    </row>
    <row r="58" spans="26:28" x14ac:dyDescent="0.35">
      <c r="Z58" s="33" t="s">
        <v>8062</v>
      </c>
      <c r="AB58" s="137" t="s">
        <v>9930</v>
      </c>
    </row>
    <row r="59" spans="26:28" x14ac:dyDescent="0.35">
      <c r="Z59" s="33" t="s">
        <v>9849</v>
      </c>
      <c r="AB59" s="138" t="s">
        <v>9931</v>
      </c>
    </row>
    <row r="60" spans="26:28" x14ac:dyDescent="0.35">
      <c r="Z60" s="33" t="s">
        <v>9926</v>
      </c>
      <c r="AB60" s="137" t="s">
        <v>9932</v>
      </c>
    </row>
    <row r="61" spans="26:28" x14ac:dyDescent="0.35">
      <c r="Z61" s="33" t="s">
        <v>8064</v>
      </c>
      <c r="AB61" s="138" t="s">
        <v>9933</v>
      </c>
    </row>
    <row r="62" spans="26:28" x14ac:dyDescent="0.35">
      <c r="Z62" s="33" t="s">
        <v>9927</v>
      </c>
      <c r="AB62" s="137" t="s">
        <v>9934</v>
      </c>
    </row>
    <row r="63" spans="26:28" x14ac:dyDescent="0.35">
      <c r="Z63" s="33" t="s">
        <v>9928</v>
      </c>
      <c r="AB63" s="138" t="s">
        <v>9935</v>
      </c>
    </row>
    <row r="64" spans="26:28" x14ac:dyDescent="0.35">
      <c r="Z64" s="33" t="s">
        <v>9929</v>
      </c>
      <c r="AB64" s="137" t="s">
        <v>9936</v>
      </c>
    </row>
    <row r="65" spans="26:28" x14ac:dyDescent="0.35">
      <c r="Z65" s="33" t="s">
        <v>9930</v>
      </c>
      <c r="AB65" s="138" t="s">
        <v>9937</v>
      </c>
    </row>
    <row r="66" spans="26:28" x14ac:dyDescent="0.35">
      <c r="Z66" s="33" t="s">
        <v>9931</v>
      </c>
      <c r="AB66" s="137" t="s">
        <v>9938</v>
      </c>
    </row>
    <row r="67" spans="26:28" x14ac:dyDescent="0.35">
      <c r="Z67" s="33" t="s">
        <v>9932</v>
      </c>
      <c r="AB67" s="138" t="s">
        <v>9939</v>
      </c>
    </row>
    <row r="68" spans="26:28" x14ac:dyDescent="0.35">
      <c r="Z68" s="33" t="s">
        <v>9933</v>
      </c>
      <c r="AB68" s="137" t="s">
        <v>9940</v>
      </c>
    </row>
    <row r="69" spans="26:28" x14ac:dyDescent="0.35">
      <c r="Z69" s="33" t="s">
        <v>9934</v>
      </c>
      <c r="AB69" s="138" t="s">
        <v>9941</v>
      </c>
    </row>
    <row r="70" spans="26:28" x14ac:dyDescent="0.35">
      <c r="Z70" s="33" t="s">
        <v>8065</v>
      </c>
      <c r="AB70" s="137" t="s">
        <v>9942</v>
      </c>
    </row>
    <row r="71" spans="26:28" x14ac:dyDescent="0.35">
      <c r="Z71" s="33" t="s">
        <v>9935</v>
      </c>
      <c r="AB71" s="138" t="s">
        <v>9943</v>
      </c>
    </row>
    <row r="72" spans="26:28" x14ac:dyDescent="0.35">
      <c r="Z72" s="33" t="s">
        <v>9936</v>
      </c>
      <c r="AB72" s="137" t="s">
        <v>9944</v>
      </c>
    </row>
    <row r="73" spans="26:28" x14ac:dyDescent="0.35">
      <c r="Z73" s="33" t="s">
        <v>9937</v>
      </c>
      <c r="AB73" s="137" t="s">
        <v>9945</v>
      </c>
    </row>
    <row r="74" spans="26:28" x14ac:dyDescent="0.35">
      <c r="Z74" s="33" t="s">
        <v>9938</v>
      </c>
      <c r="AB74" s="138" t="s">
        <v>9946</v>
      </c>
    </row>
    <row r="75" spans="26:28" x14ac:dyDescent="0.35">
      <c r="Z75" s="33" t="s">
        <v>9939</v>
      </c>
      <c r="AB75" s="137" t="s">
        <v>9947</v>
      </c>
    </row>
    <row r="76" spans="26:28" x14ac:dyDescent="0.35">
      <c r="Z76" s="33" t="s">
        <v>8066</v>
      </c>
      <c r="AB76" s="138" t="s">
        <v>9948</v>
      </c>
    </row>
    <row r="77" spans="26:28" x14ac:dyDescent="0.35">
      <c r="Z77" s="33" t="s">
        <v>8067</v>
      </c>
      <c r="AB77" s="137" t="s">
        <v>9949</v>
      </c>
    </row>
    <row r="78" spans="26:28" x14ac:dyDescent="0.35">
      <c r="Z78" s="33" t="s">
        <v>9940</v>
      </c>
      <c r="AB78" s="138" t="s">
        <v>9950</v>
      </c>
    </row>
    <row r="79" spans="26:28" x14ac:dyDescent="0.35">
      <c r="Z79" s="33" t="s">
        <v>9941</v>
      </c>
      <c r="AB79" s="137" t="s">
        <v>9951</v>
      </c>
    </row>
    <row r="80" spans="26:28" x14ac:dyDescent="0.35">
      <c r="Z80" s="33" t="s">
        <v>9942</v>
      </c>
      <c r="AB80" s="138" t="s">
        <v>9952</v>
      </c>
    </row>
    <row r="81" spans="26:28" x14ac:dyDescent="0.35">
      <c r="Z81" s="33" t="s">
        <v>9943</v>
      </c>
      <c r="AB81" s="137" t="s">
        <v>9953</v>
      </c>
    </row>
    <row r="82" spans="26:28" x14ac:dyDescent="0.35">
      <c r="Z82" s="33" t="s">
        <v>9944</v>
      </c>
      <c r="AB82" s="138" t="s">
        <v>9954</v>
      </c>
    </row>
    <row r="83" spans="26:28" x14ac:dyDescent="0.35">
      <c r="Z83" s="33" t="s">
        <v>9955</v>
      </c>
      <c r="AB83" s="137" t="s">
        <v>9956</v>
      </c>
    </row>
    <row r="84" spans="26:28" x14ac:dyDescent="0.35">
      <c r="Z84" s="33" t="s">
        <v>8068</v>
      </c>
      <c r="AB84" s="138" t="s">
        <v>9957</v>
      </c>
    </row>
    <row r="85" spans="26:28" x14ac:dyDescent="0.35">
      <c r="Z85" s="33" t="s">
        <v>9945</v>
      </c>
      <c r="AB85" s="137" t="s">
        <v>9958</v>
      </c>
    </row>
    <row r="86" spans="26:28" x14ac:dyDescent="0.35">
      <c r="Z86" s="33" t="s">
        <v>9946</v>
      </c>
      <c r="AB86" s="138" t="s">
        <v>9959</v>
      </c>
    </row>
    <row r="87" spans="26:28" x14ac:dyDescent="0.35">
      <c r="Z87" s="33" t="s">
        <v>8069</v>
      </c>
      <c r="AB87" s="137" t="s">
        <v>9960</v>
      </c>
    </row>
    <row r="88" spans="26:28" x14ac:dyDescent="0.35">
      <c r="Z88" s="33" t="s">
        <v>9947</v>
      </c>
      <c r="AB88" s="138" t="s">
        <v>9961</v>
      </c>
    </row>
    <row r="89" spans="26:28" x14ac:dyDescent="0.35">
      <c r="Z89" s="33" t="s">
        <v>9948</v>
      </c>
      <c r="AB89" s="138" t="s">
        <v>9962</v>
      </c>
    </row>
    <row r="90" spans="26:28" x14ac:dyDescent="0.35">
      <c r="Z90" s="33" t="s">
        <v>9949</v>
      </c>
      <c r="AB90" s="137" t="s">
        <v>9963</v>
      </c>
    </row>
    <row r="91" spans="26:28" x14ac:dyDescent="0.35">
      <c r="Z91" s="33" t="s">
        <v>9950</v>
      </c>
      <c r="AB91" s="137" t="s">
        <v>9964</v>
      </c>
    </row>
    <row r="92" spans="26:28" x14ac:dyDescent="0.35">
      <c r="Z92" s="33" t="s">
        <v>9951</v>
      </c>
      <c r="AB92" s="137" t="s">
        <v>9965</v>
      </c>
    </row>
    <row r="93" spans="26:28" x14ac:dyDescent="0.35">
      <c r="Z93" s="33" t="s">
        <v>9952</v>
      </c>
      <c r="AB93" s="137" t="s">
        <v>9966</v>
      </c>
    </row>
    <row r="94" spans="26:28" x14ac:dyDescent="0.35">
      <c r="Z94" s="33" t="s">
        <v>9953</v>
      </c>
      <c r="AB94" s="137" t="s">
        <v>9967</v>
      </c>
    </row>
    <row r="95" spans="26:28" x14ac:dyDescent="0.35">
      <c r="Z95" s="33" t="s">
        <v>9954</v>
      </c>
      <c r="AB95" s="137" t="s">
        <v>9968</v>
      </c>
    </row>
    <row r="96" spans="26:28" x14ac:dyDescent="0.35">
      <c r="Z96" s="33" t="s">
        <v>9956</v>
      </c>
      <c r="AB96" s="137" t="s">
        <v>9969</v>
      </c>
    </row>
    <row r="97" spans="26:28" x14ac:dyDescent="0.35">
      <c r="Z97" s="33" t="s">
        <v>9957</v>
      </c>
      <c r="AB97" s="137" t="s">
        <v>9970</v>
      </c>
    </row>
    <row r="98" spans="26:28" x14ac:dyDescent="0.35">
      <c r="Z98" s="33" t="s">
        <v>9958</v>
      </c>
      <c r="AB98" s="137" t="s">
        <v>9971</v>
      </c>
    </row>
    <row r="99" spans="26:28" x14ac:dyDescent="0.35">
      <c r="Z99" s="33" t="s">
        <v>9959</v>
      </c>
      <c r="AB99" s="137" t="s">
        <v>9972</v>
      </c>
    </row>
    <row r="100" spans="26:28" x14ac:dyDescent="0.35">
      <c r="Z100" s="33" t="s">
        <v>9960</v>
      </c>
      <c r="AB100" s="137" t="s">
        <v>9973</v>
      </c>
    </row>
    <row r="101" spans="26:28" x14ac:dyDescent="0.35">
      <c r="Z101" s="33" t="s">
        <v>9961</v>
      </c>
      <c r="AB101" s="137" t="s">
        <v>9974</v>
      </c>
    </row>
    <row r="102" spans="26:28" x14ac:dyDescent="0.35">
      <c r="Z102" s="33" t="s">
        <v>8070</v>
      </c>
      <c r="AB102" s="137" t="s">
        <v>9975</v>
      </c>
    </row>
    <row r="103" spans="26:28" x14ac:dyDescent="0.35">
      <c r="Z103" s="33" t="s">
        <v>8071</v>
      </c>
      <c r="AB103" s="137" t="s">
        <v>9976</v>
      </c>
    </row>
    <row r="104" spans="26:28" x14ac:dyDescent="0.35">
      <c r="Z104" s="33" t="s">
        <v>9962</v>
      </c>
      <c r="AB104" s="137" t="s">
        <v>9977</v>
      </c>
    </row>
    <row r="105" spans="26:28" x14ac:dyDescent="0.35">
      <c r="Z105" s="33" t="s">
        <v>9963</v>
      </c>
      <c r="AB105" s="137" t="s">
        <v>9978</v>
      </c>
    </row>
    <row r="106" spans="26:28" x14ac:dyDescent="0.35">
      <c r="Z106" s="33" t="s">
        <v>9964</v>
      </c>
      <c r="AB106" s="137" t="s">
        <v>9979</v>
      </c>
    </row>
    <row r="107" spans="26:28" x14ac:dyDescent="0.35">
      <c r="Z107" s="33" t="s">
        <v>9965</v>
      </c>
      <c r="AB107" s="137" t="s">
        <v>9980</v>
      </c>
    </row>
    <row r="108" spans="26:28" x14ac:dyDescent="0.35">
      <c r="Z108" s="33" t="s">
        <v>8072</v>
      </c>
      <c r="AB108" s="137" t="s">
        <v>9981</v>
      </c>
    </row>
    <row r="109" spans="26:28" x14ac:dyDescent="0.35">
      <c r="Z109" s="33" t="s">
        <v>9966</v>
      </c>
      <c r="AB109" s="137" t="s">
        <v>9982</v>
      </c>
    </row>
    <row r="110" spans="26:28" x14ac:dyDescent="0.35">
      <c r="Z110" s="33" t="s">
        <v>9967</v>
      </c>
      <c r="AB110" s="137" t="s">
        <v>9983</v>
      </c>
    </row>
    <row r="111" spans="26:28" x14ac:dyDescent="0.35">
      <c r="Z111" s="33" t="s">
        <v>8073</v>
      </c>
      <c r="AB111" s="137" t="s">
        <v>9984</v>
      </c>
    </row>
    <row r="112" spans="26:28" x14ac:dyDescent="0.35">
      <c r="Z112" s="33" t="s">
        <v>9968</v>
      </c>
      <c r="AB112" s="137" t="s">
        <v>9985</v>
      </c>
    </row>
    <row r="113" spans="26:28" x14ac:dyDescent="0.35">
      <c r="Z113" s="33" t="s">
        <v>9969</v>
      </c>
      <c r="AB113" s="137" t="s">
        <v>9986</v>
      </c>
    </row>
    <row r="114" spans="26:28" x14ac:dyDescent="0.35">
      <c r="Z114" s="33" t="s">
        <v>9970</v>
      </c>
      <c r="AB114" s="137" t="s">
        <v>9987</v>
      </c>
    </row>
    <row r="115" spans="26:28" x14ac:dyDescent="0.35">
      <c r="Z115" s="33" t="s">
        <v>9971</v>
      </c>
      <c r="AB115" s="137" t="s">
        <v>9988</v>
      </c>
    </row>
    <row r="116" spans="26:28" x14ac:dyDescent="0.35">
      <c r="Z116" s="33" t="s">
        <v>9972</v>
      </c>
      <c r="AB116" s="137" t="s">
        <v>9989</v>
      </c>
    </row>
    <row r="117" spans="26:28" x14ac:dyDescent="0.35">
      <c r="Z117" s="33" t="s">
        <v>9973</v>
      </c>
      <c r="AB117" s="137" t="s">
        <v>9990</v>
      </c>
    </row>
    <row r="118" spans="26:28" x14ac:dyDescent="0.35">
      <c r="Z118" s="33" t="s">
        <v>9974</v>
      </c>
      <c r="AB118" s="137" t="s">
        <v>9991</v>
      </c>
    </row>
    <row r="119" spans="26:28" x14ac:dyDescent="0.35">
      <c r="Z119" s="33" t="s">
        <v>9975</v>
      </c>
      <c r="AB119" s="137" t="s">
        <v>9992</v>
      </c>
    </row>
    <row r="120" spans="26:28" x14ac:dyDescent="0.35">
      <c r="Z120" s="33" t="s">
        <v>9976</v>
      </c>
      <c r="AB120" s="137" t="s">
        <v>9993</v>
      </c>
    </row>
    <row r="121" spans="26:28" x14ac:dyDescent="0.35">
      <c r="Z121" s="33" t="s">
        <v>9977</v>
      </c>
      <c r="AB121" s="137" t="s">
        <v>9994</v>
      </c>
    </row>
    <row r="122" spans="26:28" x14ac:dyDescent="0.35">
      <c r="Z122" s="33" t="s">
        <v>9978</v>
      </c>
      <c r="AB122" s="137" t="s">
        <v>9995</v>
      </c>
    </row>
    <row r="123" spans="26:28" x14ac:dyDescent="0.35">
      <c r="Z123" s="33" t="s">
        <v>9979</v>
      </c>
      <c r="AB123" s="137" t="s">
        <v>9996</v>
      </c>
    </row>
    <row r="124" spans="26:28" x14ac:dyDescent="0.35">
      <c r="Z124" s="33" t="s">
        <v>8074</v>
      </c>
      <c r="AB124" s="137" t="s">
        <v>9997</v>
      </c>
    </row>
    <row r="125" spans="26:28" x14ac:dyDescent="0.35">
      <c r="Z125" s="33" t="s">
        <v>9980</v>
      </c>
      <c r="AB125" s="137" t="s">
        <v>9998</v>
      </c>
    </row>
    <row r="126" spans="26:28" x14ac:dyDescent="0.35">
      <c r="Z126" s="33" t="s">
        <v>9981</v>
      </c>
      <c r="AB126" s="137" t="s">
        <v>9999</v>
      </c>
    </row>
    <row r="127" spans="26:28" x14ac:dyDescent="0.35">
      <c r="Z127" s="33" t="s">
        <v>9982</v>
      </c>
      <c r="AB127" s="137" t="s">
        <v>10000</v>
      </c>
    </row>
    <row r="128" spans="26:28" x14ac:dyDescent="0.35">
      <c r="Z128" s="33" t="s">
        <v>9983</v>
      </c>
      <c r="AB128" s="137" t="s">
        <v>10001</v>
      </c>
    </row>
    <row r="129" spans="26:28" x14ac:dyDescent="0.35">
      <c r="Z129" s="33" t="s">
        <v>8075</v>
      </c>
      <c r="AB129" s="137" t="s">
        <v>10002</v>
      </c>
    </row>
    <row r="130" spans="26:28" x14ac:dyDescent="0.35">
      <c r="Z130" s="33" t="s">
        <v>8076</v>
      </c>
      <c r="AB130" s="137" t="s">
        <v>10003</v>
      </c>
    </row>
    <row r="131" spans="26:28" x14ac:dyDescent="0.35">
      <c r="Z131" s="33" t="s">
        <v>8077</v>
      </c>
      <c r="AB131" s="137" t="s">
        <v>10004</v>
      </c>
    </row>
    <row r="132" spans="26:28" x14ac:dyDescent="0.35">
      <c r="Z132" s="33" t="s">
        <v>9984</v>
      </c>
      <c r="AB132" s="137" t="s">
        <v>10005</v>
      </c>
    </row>
    <row r="133" spans="26:28" x14ac:dyDescent="0.35">
      <c r="Z133" s="33" t="s">
        <v>9985</v>
      </c>
      <c r="AB133" s="137" t="s">
        <v>10006</v>
      </c>
    </row>
    <row r="134" spans="26:28" x14ac:dyDescent="0.35">
      <c r="Z134" s="33" t="s">
        <v>9986</v>
      </c>
      <c r="AB134" s="137" t="s">
        <v>10007</v>
      </c>
    </row>
    <row r="135" spans="26:28" x14ac:dyDescent="0.35">
      <c r="Z135" s="33" t="s">
        <v>9987</v>
      </c>
      <c r="AB135" s="137" t="s">
        <v>10008</v>
      </c>
    </row>
    <row r="136" spans="26:28" x14ac:dyDescent="0.35">
      <c r="Z136" s="33" t="s">
        <v>9988</v>
      </c>
      <c r="AB136" s="137" t="s">
        <v>10009</v>
      </c>
    </row>
    <row r="137" spans="26:28" x14ac:dyDescent="0.35">
      <c r="Z137" s="33" t="s">
        <v>9989</v>
      </c>
      <c r="AB137" s="137" t="s">
        <v>10010</v>
      </c>
    </row>
    <row r="138" spans="26:28" x14ac:dyDescent="0.35">
      <c r="Z138" s="33" t="s">
        <v>298</v>
      </c>
      <c r="AB138" s="137" t="s">
        <v>10011</v>
      </c>
    </row>
    <row r="139" spans="26:28" x14ac:dyDescent="0.35">
      <c r="Z139" s="33" t="s">
        <v>9990</v>
      </c>
      <c r="AB139" s="137" t="s">
        <v>10012</v>
      </c>
    </row>
    <row r="140" spans="26:28" x14ac:dyDescent="0.35">
      <c r="Z140" s="33" t="s">
        <v>9991</v>
      </c>
      <c r="AB140" s="137" t="s">
        <v>10013</v>
      </c>
    </row>
    <row r="141" spans="26:28" x14ac:dyDescent="0.35">
      <c r="Z141" s="33" t="s">
        <v>9992</v>
      </c>
      <c r="AB141" s="137" t="s">
        <v>10014</v>
      </c>
    </row>
    <row r="142" spans="26:28" x14ac:dyDescent="0.35">
      <c r="Z142" s="33" t="s">
        <v>9993</v>
      </c>
      <c r="AB142" s="137" t="s">
        <v>10015</v>
      </c>
    </row>
    <row r="143" spans="26:28" x14ac:dyDescent="0.35">
      <c r="Z143" s="33" t="s">
        <v>9994</v>
      </c>
      <c r="AB143" s="137" t="s">
        <v>10016</v>
      </c>
    </row>
    <row r="144" spans="26:28" x14ac:dyDescent="0.35">
      <c r="Z144" s="33" t="s">
        <v>9995</v>
      </c>
      <c r="AB144" s="137" t="s">
        <v>10017</v>
      </c>
    </row>
    <row r="145" spans="26:28" x14ac:dyDescent="0.35">
      <c r="Z145" s="33" t="s">
        <v>9996</v>
      </c>
      <c r="AB145" s="137" t="s">
        <v>10018</v>
      </c>
    </row>
    <row r="146" spans="26:28" x14ac:dyDescent="0.35">
      <c r="Z146" s="33" t="s">
        <v>9997</v>
      </c>
      <c r="AB146" s="137" t="s">
        <v>10019</v>
      </c>
    </row>
    <row r="147" spans="26:28" x14ac:dyDescent="0.35">
      <c r="Z147" s="33" t="s">
        <v>9998</v>
      </c>
      <c r="AB147" s="137" t="s">
        <v>10020</v>
      </c>
    </row>
    <row r="148" spans="26:28" x14ac:dyDescent="0.35">
      <c r="Z148" s="33" t="s">
        <v>9999</v>
      </c>
      <c r="AB148" s="137" t="s">
        <v>10021</v>
      </c>
    </row>
    <row r="149" spans="26:28" x14ac:dyDescent="0.35">
      <c r="Z149" s="33" t="s">
        <v>10000</v>
      </c>
      <c r="AB149" s="137" t="s">
        <v>10022</v>
      </c>
    </row>
    <row r="150" spans="26:28" x14ac:dyDescent="0.35">
      <c r="Z150" s="33" t="s">
        <v>10001</v>
      </c>
      <c r="AB150" s="137" t="s">
        <v>10023</v>
      </c>
    </row>
    <row r="151" spans="26:28" x14ac:dyDescent="0.35">
      <c r="Z151" s="33" t="s">
        <v>10002</v>
      </c>
      <c r="AB151" s="137" t="s">
        <v>10024</v>
      </c>
    </row>
    <row r="152" spans="26:28" x14ac:dyDescent="0.35">
      <c r="Z152" s="33" t="s">
        <v>10003</v>
      </c>
      <c r="AB152" s="137" t="s">
        <v>10025</v>
      </c>
    </row>
    <row r="153" spans="26:28" x14ac:dyDescent="0.35">
      <c r="Z153" s="33" t="s">
        <v>10004</v>
      </c>
      <c r="AB153" s="137" t="s">
        <v>10026</v>
      </c>
    </row>
    <row r="154" spans="26:28" x14ac:dyDescent="0.35">
      <c r="Z154" s="33" t="s">
        <v>10005</v>
      </c>
      <c r="AB154" s="137" t="s">
        <v>10027</v>
      </c>
    </row>
    <row r="155" spans="26:28" x14ac:dyDescent="0.35">
      <c r="Z155" s="33" t="s">
        <v>10006</v>
      </c>
      <c r="AB155" s="137" t="s">
        <v>10028</v>
      </c>
    </row>
    <row r="156" spans="26:28" x14ac:dyDescent="0.35">
      <c r="Z156" s="33" t="s">
        <v>10007</v>
      </c>
      <c r="AB156" s="137" t="s">
        <v>10029</v>
      </c>
    </row>
    <row r="157" spans="26:28" x14ac:dyDescent="0.35">
      <c r="Z157" s="33" t="s">
        <v>10030</v>
      </c>
      <c r="AB157" s="137" t="s">
        <v>10031</v>
      </c>
    </row>
    <row r="158" spans="26:28" x14ac:dyDescent="0.35">
      <c r="Z158" s="33" t="s">
        <v>10008</v>
      </c>
      <c r="AB158" s="137" t="s">
        <v>10032</v>
      </c>
    </row>
    <row r="159" spans="26:28" x14ac:dyDescent="0.35">
      <c r="Z159" s="33" t="s">
        <v>10009</v>
      </c>
      <c r="AB159" s="137" t="s">
        <v>10033</v>
      </c>
    </row>
    <row r="160" spans="26:28" x14ac:dyDescent="0.35">
      <c r="Z160" s="33" t="s">
        <v>10010</v>
      </c>
      <c r="AB160" s="137" t="s">
        <v>10034</v>
      </c>
    </row>
    <row r="161" spans="26:28" x14ac:dyDescent="0.35">
      <c r="Z161" s="33" t="s">
        <v>10011</v>
      </c>
      <c r="AB161" s="137" t="s">
        <v>10035</v>
      </c>
    </row>
    <row r="162" spans="26:28" x14ac:dyDescent="0.35">
      <c r="Z162" s="33" t="s">
        <v>10012</v>
      </c>
      <c r="AB162" s="137" t="s">
        <v>10036</v>
      </c>
    </row>
    <row r="163" spans="26:28" x14ac:dyDescent="0.35">
      <c r="Z163" s="33" t="s">
        <v>10013</v>
      </c>
      <c r="AB163" s="137" t="s">
        <v>10037</v>
      </c>
    </row>
    <row r="164" spans="26:28" x14ac:dyDescent="0.35">
      <c r="Z164" s="33" t="s">
        <v>10014</v>
      </c>
      <c r="AB164" s="137" t="s">
        <v>10038</v>
      </c>
    </row>
    <row r="165" spans="26:28" x14ac:dyDescent="0.35">
      <c r="Z165" s="33" t="s">
        <v>10015</v>
      </c>
      <c r="AB165" s="137" t="s">
        <v>10039</v>
      </c>
    </row>
    <row r="166" spans="26:28" x14ac:dyDescent="0.35">
      <c r="Z166" s="33" t="s">
        <v>10016</v>
      </c>
      <c r="AB166" s="137" t="s">
        <v>10040</v>
      </c>
    </row>
    <row r="167" spans="26:28" x14ac:dyDescent="0.35">
      <c r="Z167" s="33" t="s">
        <v>8079</v>
      </c>
      <c r="AB167" s="137" t="s">
        <v>10041</v>
      </c>
    </row>
    <row r="168" spans="26:28" x14ac:dyDescent="0.35">
      <c r="Z168" s="33" t="s">
        <v>10017</v>
      </c>
      <c r="AB168" s="137" t="s">
        <v>10042</v>
      </c>
    </row>
    <row r="169" spans="26:28" x14ac:dyDescent="0.35">
      <c r="Z169" s="33" t="s">
        <v>10018</v>
      </c>
      <c r="AB169" s="137" t="s">
        <v>10043</v>
      </c>
    </row>
    <row r="170" spans="26:28" x14ac:dyDescent="0.35">
      <c r="Z170" s="33" t="s">
        <v>10019</v>
      </c>
      <c r="AB170" s="137" t="s">
        <v>10044</v>
      </c>
    </row>
    <row r="171" spans="26:28" x14ac:dyDescent="0.35">
      <c r="Z171" s="33" t="s">
        <v>10020</v>
      </c>
      <c r="AB171" s="137" t="s">
        <v>10045</v>
      </c>
    </row>
    <row r="172" spans="26:28" x14ac:dyDescent="0.35">
      <c r="Z172" s="33" t="s">
        <v>10021</v>
      </c>
      <c r="AB172" s="137" t="s">
        <v>10046</v>
      </c>
    </row>
    <row r="173" spans="26:28" x14ac:dyDescent="0.35">
      <c r="Z173" s="33" t="s">
        <v>10022</v>
      </c>
      <c r="AB173" s="137" t="s">
        <v>10047</v>
      </c>
    </row>
    <row r="174" spans="26:28" x14ac:dyDescent="0.35">
      <c r="Z174" s="33" t="s">
        <v>10023</v>
      </c>
      <c r="AB174" s="137" t="s">
        <v>10048</v>
      </c>
    </row>
    <row r="175" spans="26:28" x14ac:dyDescent="0.35">
      <c r="Z175" s="33" t="s">
        <v>10024</v>
      </c>
      <c r="AB175" s="137" t="s">
        <v>10049</v>
      </c>
    </row>
    <row r="176" spans="26:28" x14ac:dyDescent="0.35">
      <c r="Z176" s="33" t="s">
        <v>10025</v>
      </c>
      <c r="AB176" s="137" t="s">
        <v>10050</v>
      </c>
    </row>
    <row r="177" spans="26:28" x14ac:dyDescent="0.35">
      <c r="Z177" s="33" t="s">
        <v>10026</v>
      </c>
      <c r="AB177" s="137" t="s">
        <v>10051</v>
      </c>
    </row>
    <row r="178" spans="26:28" x14ac:dyDescent="0.35">
      <c r="Z178" s="33" t="s">
        <v>8080</v>
      </c>
      <c r="AB178" s="137" t="s">
        <v>10052</v>
      </c>
    </row>
    <row r="179" spans="26:28" x14ac:dyDescent="0.35">
      <c r="Z179" s="33" t="s">
        <v>8081</v>
      </c>
      <c r="AB179" s="137" t="s">
        <v>10053</v>
      </c>
    </row>
    <row r="180" spans="26:28" x14ac:dyDescent="0.35">
      <c r="Z180" s="33" t="s">
        <v>10027</v>
      </c>
      <c r="AB180" s="137" t="s">
        <v>10054</v>
      </c>
    </row>
    <row r="181" spans="26:28" x14ac:dyDescent="0.35">
      <c r="Z181" s="33" t="s">
        <v>10028</v>
      </c>
      <c r="AB181" s="137" t="s">
        <v>10055</v>
      </c>
    </row>
    <row r="182" spans="26:28" x14ac:dyDescent="0.35">
      <c r="Z182" s="33" t="s">
        <v>8082</v>
      </c>
      <c r="AB182" s="137" t="s">
        <v>10056</v>
      </c>
    </row>
    <row r="183" spans="26:28" x14ac:dyDescent="0.35">
      <c r="Z183" s="33" t="s">
        <v>10029</v>
      </c>
      <c r="AB183" s="137" t="s">
        <v>10057</v>
      </c>
    </row>
    <row r="184" spans="26:28" x14ac:dyDescent="0.35">
      <c r="Z184" s="33" t="s">
        <v>10031</v>
      </c>
      <c r="AB184" s="137" t="s">
        <v>10058</v>
      </c>
    </row>
    <row r="185" spans="26:28" x14ac:dyDescent="0.35">
      <c r="Z185" s="33" t="s">
        <v>10032</v>
      </c>
      <c r="AB185" s="137" t="s">
        <v>10059</v>
      </c>
    </row>
    <row r="186" spans="26:28" x14ac:dyDescent="0.35">
      <c r="Z186" s="33" t="s">
        <v>10033</v>
      </c>
      <c r="AB186" s="137" t="s">
        <v>10060</v>
      </c>
    </row>
    <row r="187" spans="26:28" x14ac:dyDescent="0.35">
      <c r="Z187" s="33" t="s">
        <v>10034</v>
      </c>
      <c r="AB187" s="137" t="s">
        <v>10061</v>
      </c>
    </row>
    <row r="188" spans="26:28" x14ac:dyDescent="0.35">
      <c r="Z188" s="33" t="s">
        <v>10035</v>
      </c>
      <c r="AB188" s="137" t="s">
        <v>10062</v>
      </c>
    </row>
    <row r="189" spans="26:28" x14ac:dyDescent="0.35">
      <c r="Z189" s="33" t="s">
        <v>10036</v>
      </c>
      <c r="AB189" s="137" t="s">
        <v>10063</v>
      </c>
    </row>
    <row r="190" spans="26:28" x14ac:dyDescent="0.35">
      <c r="Z190" s="33" t="s">
        <v>10037</v>
      </c>
      <c r="AB190" s="137" t="s">
        <v>10064</v>
      </c>
    </row>
    <row r="191" spans="26:28" x14ac:dyDescent="0.35">
      <c r="Z191" s="33" t="s">
        <v>10038</v>
      </c>
      <c r="AB191" s="137" t="s">
        <v>10065</v>
      </c>
    </row>
    <row r="192" spans="26:28" x14ac:dyDescent="0.35">
      <c r="Z192" s="33" t="s">
        <v>10039</v>
      </c>
      <c r="AB192" s="137" t="s">
        <v>10066</v>
      </c>
    </row>
    <row r="193" spans="26:28" x14ac:dyDescent="0.35">
      <c r="Z193" s="33" t="s">
        <v>10040</v>
      </c>
      <c r="AB193" s="137" t="s">
        <v>10067</v>
      </c>
    </row>
    <row r="194" spans="26:28" x14ac:dyDescent="0.35">
      <c r="Z194" s="33" t="s">
        <v>10041</v>
      </c>
      <c r="AB194" s="137" t="s">
        <v>10068</v>
      </c>
    </row>
    <row r="195" spans="26:28" x14ac:dyDescent="0.35">
      <c r="Z195" s="33" t="s">
        <v>10042</v>
      </c>
      <c r="AB195" s="137" t="s">
        <v>10069</v>
      </c>
    </row>
    <row r="196" spans="26:28" x14ac:dyDescent="0.35">
      <c r="Z196" s="33" t="s">
        <v>10043</v>
      </c>
      <c r="AB196" s="137" t="s">
        <v>10070</v>
      </c>
    </row>
    <row r="197" spans="26:28" x14ac:dyDescent="0.35">
      <c r="Z197" s="33" t="s">
        <v>10044</v>
      </c>
      <c r="AB197" s="137" t="s">
        <v>10071</v>
      </c>
    </row>
    <row r="198" spans="26:28" x14ac:dyDescent="0.35">
      <c r="Z198" s="33" t="s">
        <v>10045</v>
      </c>
      <c r="AB198" s="137" t="s">
        <v>10072</v>
      </c>
    </row>
    <row r="199" spans="26:28" x14ac:dyDescent="0.35">
      <c r="Z199" s="33" t="s">
        <v>10046</v>
      </c>
      <c r="AB199" s="137" t="s">
        <v>10073</v>
      </c>
    </row>
    <row r="200" spans="26:28" x14ac:dyDescent="0.35">
      <c r="Z200" s="33" t="s">
        <v>10047</v>
      </c>
      <c r="AB200" s="137" t="s">
        <v>10074</v>
      </c>
    </row>
    <row r="201" spans="26:28" x14ac:dyDescent="0.35">
      <c r="Z201" s="33" t="s">
        <v>10048</v>
      </c>
      <c r="AB201" s="137" t="s">
        <v>10075</v>
      </c>
    </row>
    <row r="202" spans="26:28" x14ac:dyDescent="0.35">
      <c r="Z202" s="33" t="s">
        <v>10049</v>
      </c>
      <c r="AB202" s="137" t="s">
        <v>10076</v>
      </c>
    </row>
    <row r="203" spans="26:28" x14ac:dyDescent="0.35">
      <c r="Z203" s="33" t="s">
        <v>8083</v>
      </c>
      <c r="AB203" s="137" t="s">
        <v>10077</v>
      </c>
    </row>
    <row r="204" spans="26:28" x14ac:dyDescent="0.35">
      <c r="Z204" s="33" t="s">
        <v>8084</v>
      </c>
      <c r="AB204" s="137" t="s">
        <v>10078</v>
      </c>
    </row>
    <row r="205" spans="26:28" x14ac:dyDescent="0.35">
      <c r="Z205" s="33" t="s">
        <v>10050</v>
      </c>
      <c r="AB205" s="137" t="s">
        <v>10079</v>
      </c>
    </row>
    <row r="206" spans="26:28" x14ac:dyDescent="0.35">
      <c r="Z206" s="33" t="s">
        <v>10051</v>
      </c>
      <c r="AB206" s="137" t="s">
        <v>10080</v>
      </c>
    </row>
    <row r="207" spans="26:28" x14ac:dyDescent="0.35">
      <c r="Z207" s="33" t="s">
        <v>10052</v>
      </c>
      <c r="AB207" s="137" t="s">
        <v>10081</v>
      </c>
    </row>
    <row r="208" spans="26:28" x14ac:dyDescent="0.35">
      <c r="Z208" s="33" t="s">
        <v>10053</v>
      </c>
      <c r="AB208" s="137" t="s">
        <v>10082</v>
      </c>
    </row>
    <row r="209" spans="26:28" x14ac:dyDescent="0.35">
      <c r="Z209" s="33" t="s">
        <v>10054</v>
      </c>
      <c r="AB209" s="137" t="s">
        <v>10083</v>
      </c>
    </row>
    <row r="210" spans="26:28" x14ac:dyDescent="0.35">
      <c r="Z210" s="33" t="s">
        <v>8085</v>
      </c>
      <c r="AB210" s="137" t="s">
        <v>10084</v>
      </c>
    </row>
    <row r="211" spans="26:28" x14ac:dyDescent="0.35">
      <c r="Z211" s="33" t="s">
        <v>10055</v>
      </c>
      <c r="AB211" s="137" t="s">
        <v>10085</v>
      </c>
    </row>
    <row r="212" spans="26:28" x14ac:dyDescent="0.35">
      <c r="Z212" s="33" t="s">
        <v>10056</v>
      </c>
      <c r="AB212" s="137" t="s">
        <v>10086</v>
      </c>
    </row>
    <row r="213" spans="26:28" x14ac:dyDescent="0.35">
      <c r="Z213" s="33" t="s">
        <v>10057</v>
      </c>
      <c r="AB213" s="137" t="s">
        <v>10087</v>
      </c>
    </row>
    <row r="214" spans="26:28" x14ac:dyDescent="0.35">
      <c r="Z214" s="33" t="s">
        <v>10058</v>
      </c>
      <c r="AB214" s="137" t="s">
        <v>10088</v>
      </c>
    </row>
    <row r="215" spans="26:28" x14ac:dyDescent="0.35">
      <c r="Z215" s="33" t="s">
        <v>8086</v>
      </c>
      <c r="AB215" s="137" t="s">
        <v>10089</v>
      </c>
    </row>
    <row r="216" spans="26:28" x14ac:dyDescent="0.35">
      <c r="Z216" s="33" t="s">
        <v>10059</v>
      </c>
      <c r="AB216" s="137" t="s">
        <v>10090</v>
      </c>
    </row>
    <row r="217" spans="26:28" x14ac:dyDescent="0.35">
      <c r="Z217" s="33" t="s">
        <v>10060</v>
      </c>
      <c r="AB217" s="137" t="s">
        <v>10091</v>
      </c>
    </row>
    <row r="218" spans="26:28" x14ac:dyDescent="0.35">
      <c r="Z218" s="33" t="s">
        <v>10061</v>
      </c>
      <c r="AB218" s="137" t="s">
        <v>10092</v>
      </c>
    </row>
    <row r="219" spans="26:28" x14ac:dyDescent="0.35">
      <c r="Z219" s="33" t="s">
        <v>10062</v>
      </c>
      <c r="AB219" s="137" t="s">
        <v>10093</v>
      </c>
    </row>
    <row r="220" spans="26:28" x14ac:dyDescent="0.35">
      <c r="Z220" s="33" t="s">
        <v>10063</v>
      </c>
    </row>
    <row r="221" spans="26:28" x14ac:dyDescent="0.35">
      <c r="Z221" s="33" t="s">
        <v>10064</v>
      </c>
    </row>
    <row r="222" spans="26:28" x14ac:dyDescent="0.35">
      <c r="Z222" s="33" t="s">
        <v>10065</v>
      </c>
    </row>
    <row r="223" spans="26:28" x14ac:dyDescent="0.35">
      <c r="Z223" s="33" t="s">
        <v>10066</v>
      </c>
    </row>
    <row r="224" spans="26:28" x14ac:dyDescent="0.35">
      <c r="Z224" s="33" t="s">
        <v>10067</v>
      </c>
    </row>
    <row r="225" spans="26:26" x14ac:dyDescent="0.35">
      <c r="Z225" s="33" t="s">
        <v>10068</v>
      </c>
    </row>
    <row r="226" spans="26:26" x14ac:dyDescent="0.35">
      <c r="Z226" s="33" t="s">
        <v>10069</v>
      </c>
    </row>
    <row r="227" spans="26:26" x14ac:dyDescent="0.35">
      <c r="Z227" s="33" t="s">
        <v>10070</v>
      </c>
    </row>
    <row r="228" spans="26:26" x14ac:dyDescent="0.35">
      <c r="Z228" s="33" t="s">
        <v>10071</v>
      </c>
    </row>
    <row r="229" spans="26:26" x14ac:dyDescent="0.35">
      <c r="Z229" s="33" t="s">
        <v>10072</v>
      </c>
    </row>
    <row r="230" spans="26:26" x14ac:dyDescent="0.35">
      <c r="Z230" s="33" t="s">
        <v>10073</v>
      </c>
    </row>
    <row r="231" spans="26:26" x14ac:dyDescent="0.35">
      <c r="Z231" s="33" t="s">
        <v>10074</v>
      </c>
    </row>
    <row r="232" spans="26:26" x14ac:dyDescent="0.35">
      <c r="Z232" s="33" t="s">
        <v>10075</v>
      </c>
    </row>
    <row r="233" spans="26:26" x14ac:dyDescent="0.35">
      <c r="Z233" s="33" t="s">
        <v>10076</v>
      </c>
    </row>
    <row r="234" spans="26:26" x14ac:dyDescent="0.35">
      <c r="Z234" s="33" t="s">
        <v>10077</v>
      </c>
    </row>
    <row r="235" spans="26:26" x14ac:dyDescent="0.35">
      <c r="Z235" s="33" t="s">
        <v>10078</v>
      </c>
    </row>
    <row r="236" spans="26:26" x14ac:dyDescent="0.35">
      <c r="Z236" s="33" t="s">
        <v>10079</v>
      </c>
    </row>
    <row r="237" spans="26:26" x14ac:dyDescent="0.35">
      <c r="Z237" s="33" t="s">
        <v>10080</v>
      </c>
    </row>
    <row r="238" spans="26:26" x14ac:dyDescent="0.35">
      <c r="Z238" s="33" t="s">
        <v>10081</v>
      </c>
    </row>
    <row r="239" spans="26:26" x14ac:dyDescent="0.35">
      <c r="Z239" s="33" t="s">
        <v>10082</v>
      </c>
    </row>
    <row r="240" spans="26:26" x14ac:dyDescent="0.35">
      <c r="Z240" s="33" t="s">
        <v>10083</v>
      </c>
    </row>
    <row r="241" spans="26:26" x14ac:dyDescent="0.35">
      <c r="Z241" s="33" t="s">
        <v>10084</v>
      </c>
    </row>
    <row r="242" spans="26:26" x14ac:dyDescent="0.35">
      <c r="Z242" s="33" t="s">
        <v>10085</v>
      </c>
    </row>
    <row r="243" spans="26:26" x14ac:dyDescent="0.35">
      <c r="Z243" s="33" t="s">
        <v>10086</v>
      </c>
    </row>
    <row r="244" spans="26:26" x14ac:dyDescent="0.35">
      <c r="Z244" s="33" t="s">
        <v>10087</v>
      </c>
    </row>
    <row r="245" spans="26:26" x14ac:dyDescent="0.35">
      <c r="Z245" s="33" t="s">
        <v>10088</v>
      </c>
    </row>
    <row r="246" spans="26:26" x14ac:dyDescent="0.35">
      <c r="Z246" s="33" t="s">
        <v>10089</v>
      </c>
    </row>
    <row r="247" spans="26:26" x14ac:dyDescent="0.35">
      <c r="Z247" s="33" t="s">
        <v>10090</v>
      </c>
    </row>
    <row r="248" spans="26:26" x14ac:dyDescent="0.35">
      <c r="Z248" s="33" t="s">
        <v>10091</v>
      </c>
    </row>
    <row r="249" spans="26:26" x14ac:dyDescent="0.35">
      <c r="Z249" s="33" t="s">
        <v>10092</v>
      </c>
    </row>
    <row r="250" spans="26:26" x14ac:dyDescent="0.35">
      <c r="Z250" s="33" t="s">
        <v>10093</v>
      </c>
    </row>
    <row r="251" spans="26:26" x14ac:dyDescent="0.35">
      <c r="Z251" s="33" t="s">
        <v>9871</v>
      </c>
    </row>
  </sheetData>
  <phoneticPr fontId="41" type="noConversion"/>
  <pageMargins left="0.7" right="0.7" top="0.75" bottom="0.75" header="0.3" footer="0.3"/>
  <headerFooter>
    <oddHeader>&amp;R&amp;"Calibri"&amp;10&amp;K000000 MFSA-RESTRICTED&amp;1#_x000D_</oddHeader>
  </headerFooter>
  <legacyDrawing r:id="rId1"/>
  <tableParts count="3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9034-741B-4194-9DCE-807BFFBD1378}">
  <sheetPr codeName="Sheet4"/>
  <dimension ref="A1:H108"/>
  <sheetViews>
    <sheetView zoomScale="77" workbookViewId="0">
      <selection activeCell="G1" sqref="A1:H108"/>
    </sheetView>
  </sheetViews>
  <sheetFormatPr defaultRowHeight="14.5" x14ac:dyDescent="0.35"/>
  <cols>
    <col min="6" max="6" width="16.7265625" customWidth="1"/>
    <col min="7" max="7" width="28.7265625" customWidth="1"/>
  </cols>
  <sheetData>
    <row r="1" spans="1:8"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73</v>
      </c>
      <c r="F1" t="s">
        <v>74</v>
      </c>
      <c r="G1" t="s">
        <v>75</v>
      </c>
      <c r="H1" t="str">
        <f>Index!I12</f>
        <v>Error</v>
      </c>
    </row>
    <row r="2" spans="1:8"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73</v>
      </c>
      <c r="F2" t="s">
        <v>76</v>
      </c>
      <c r="G2" t="s">
        <v>77</v>
      </c>
      <c r="H2" t="str">
        <f>Index!J12</f>
        <v>R</v>
      </c>
    </row>
    <row r="3" spans="1:8"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73</v>
      </c>
      <c r="F3" t="s">
        <v>78</v>
      </c>
      <c r="G3" t="s">
        <v>79</v>
      </c>
      <c r="H3">
        <f>Index!K12</f>
        <v>10</v>
      </c>
    </row>
    <row r="4" spans="1:8"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73</v>
      </c>
      <c r="F4" t="s">
        <v>80</v>
      </c>
      <c r="G4" t="s">
        <v>81</v>
      </c>
      <c r="H4">
        <f>Index!L12</f>
        <v>10</v>
      </c>
    </row>
    <row r="5" spans="1:8"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73</v>
      </c>
      <c r="F5" t="s">
        <v>82</v>
      </c>
      <c r="G5" t="s">
        <v>83</v>
      </c>
      <c r="H5">
        <f>Index!M12</f>
        <v>0</v>
      </c>
    </row>
    <row r="6" spans="1:8"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73</v>
      </c>
      <c r="F6" t="s">
        <v>84</v>
      </c>
      <c r="G6" t="s">
        <v>85</v>
      </c>
      <c r="H6">
        <f>Index!N12</f>
        <v>0</v>
      </c>
    </row>
    <row r="7" spans="1:8"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73</v>
      </c>
      <c r="F7" t="s">
        <v>86</v>
      </c>
      <c r="G7" t="s">
        <v>87</v>
      </c>
      <c r="H7" t="str">
        <f>Index!I13</f>
        <v>Error</v>
      </c>
    </row>
    <row r="8" spans="1:8"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73</v>
      </c>
      <c r="F8" t="s">
        <v>88</v>
      </c>
      <c r="G8" t="s">
        <v>89</v>
      </c>
      <c r="H8" t="str">
        <f>Index!J13</f>
        <v>R</v>
      </c>
    </row>
    <row r="9" spans="1:8"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73</v>
      </c>
      <c r="F9" t="s">
        <v>90</v>
      </c>
      <c r="G9" t="s">
        <v>91</v>
      </c>
      <c r="H9">
        <f>Index!K13</f>
        <v>70</v>
      </c>
    </row>
    <row r="10" spans="1:8"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73</v>
      </c>
      <c r="F10" t="s">
        <v>92</v>
      </c>
      <c r="G10" t="s">
        <v>93</v>
      </c>
      <c r="H10">
        <f>Index!L13</f>
        <v>7</v>
      </c>
    </row>
    <row r="11" spans="1:8"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73</v>
      </c>
      <c r="F11" t="s">
        <v>94</v>
      </c>
      <c r="G11" t="s">
        <v>95</v>
      </c>
      <c r="H11">
        <f>Index!M13</f>
        <v>0</v>
      </c>
    </row>
    <row r="12" spans="1:8"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73</v>
      </c>
      <c r="F12" t="s">
        <v>96</v>
      </c>
      <c r="G12" t="s">
        <v>97</v>
      </c>
      <c r="H12">
        <f>Index!N13</f>
        <v>63</v>
      </c>
    </row>
    <row r="13" spans="1:8"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73</v>
      </c>
      <c r="F13" t="s">
        <v>98</v>
      </c>
      <c r="G13" t="s">
        <v>99</v>
      </c>
      <c r="H13" t="str">
        <f>Index!I14</f>
        <v>Check</v>
      </c>
    </row>
    <row r="14" spans="1:8"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73</v>
      </c>
      <c r="F14" t="s">
        <v>100</v>
      </c>
      <c r="G14" t="s">
        <v>101</v>
      </c>
      <c r="H14" t="str">
        <f>Index!J14</f>
        <v>Y</v>
      </c>
    </row>
    <row r="15" spans="1:8"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73</v>
      </c>
      <c r="F15" t="s">
        <v>102</v>
      </c>
      <c r="G15" t="s">
        <v>103</v>
      </c>
      <c r="H15">
        <f>Index!K14</f>
        <v>1</v>
      </c>
    </row>
    <row r="16" spans="1:8"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73</v>
      </c>
      <c r="F16" t="s">
        <v>104</v>
      </c>
      <c r="G16" t="s">
        <v>105</v>
      </c>
      <c r="H16">
        <f>Index!L14</f>
        <v>0</v>
      </c>
    </row>
    <row r="17" spans="1:8"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73</v>
      </c>
      <c r="F17" t="s">
        <v>106</v>
      </c>
      <c r="G17" t="s">
        <v>107</v>
      </c>
      <c r="H17">
        <f>Index!M14</f>
        <v>1</v>
      </c>
    </row>
    <row r="18" spans="1:8"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73</v>
      </c>
      <c r="F18" t="s">
        <v>108</v>
      </c>
      <c r="G18" t="s">
        <v>109</v>
      </c>
      <c r="H18">
        <f>Index!N14</f>
        <v>0</v>
      </c>
    </row>
    <row r="19" spans="1:8"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73</v>
      </c>
      <c r="F19" t="s">
        <v>110</v>
      </c>
      <c r="G19" t="s">
        <v>111</v>
      </c>
      <c r="H19" t="str">
        <f>Index!I15</f>
        <v>OK</v>
      </c>
    </row>
    <row r="20" spans="1:8"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73</v>
      </c>
      <c r="F20" t="s">
        <v>112</v>
      </c>
      <c r="G20" t="s">
        <v>113</v>
      </c>
      <c r="H20" t="str">
        <f>Index!J15</f>
        <v>G</v>
      </c>
    </row>
    <row r="21" spans="1:8"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73</v>
      </c>
      <c r="F21" t="s">
        <v>114</v>
      </c>
      <c r="G21" t="s">
        <v>115</v>
      </c>
      <c r="H21">
        <f>Index!K15</f>
        <v>2</v>
      </c>
    </row>
    <row r="22" spans="1:8"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73</v>
      </c>
      <c r="F22" t="s">
        <v>116</v>
      </c>
      <c r="G22" t="s">
        <v>117</v>
      </c>
      <c r="H22">
        <f>Index!L15</f>
        <v>0</v>
      </c>
    </row>
    <row r="23" spans="1:8"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73</v>
      </c>
      <c r="F23" t="s">
        <v>118</v>
      </c>
      <c r="G23" t="s">
        <v>119</v>
      </c>
      <c r="H23">
        <f>Index!M15</f>
        <v>0</v>
      </c>
    </row>
    <row r="24" spans="1:8"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73</v>
      </c>
      <c r="F24" t="s">
        <v>120</v>
      </c>
      <c r="G24" t="s">
        <v>121</v>
      </c>
      <c r="H24">
        <f>Index!N15</f>
        <v>2</v>
      </c>
    </row>
    <row r="25" spans="1:8"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73</v>
      </c>
      <c r="F25" t="s">
        <v>122</v>
      </c>
      <c r="G25" t="s">
        <v>123</v>
      </c>
      <c r="H25" t="str">
        <f>Index!I16</f>
        <v>Error</v>
      </c>
    </row>
    <row r="26" spans="1:8"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73</v>
      </c>
      <c r="F26" t="s">
        <v>124</v>
      </c>
      <c r="G26" t="s">
        <v>125</v>
      </c>
      <c r="H26" t="str">
        <f>Index!J16</f>
        <v>R</v>
      </c>
    </row>
    <row r="27" spans="1:8"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73</v>
      </c>
      <c r="F27" t="s">
        <v>126</v>
      </c>
      <c r="G27" t="s">
        <v>127</v>
      </c>
      <c r="H27">
        <f>Index!K16</f>
        <v>17</v>
      </c>
    </row>
    <row r="28" spans="1:8"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73</v>
      </c>
      <c r="F28" t="s">
        <v>128</v>
      </c>
      <c r="G28" t="s">
        <v>129</v>
      </c>
      <c r="H28">
        <f>Index!L16</f>
        <v>12</v>
      </c>
    </row>
    <row r="29" spans="1:8"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73</v>
      </c>
      <c r="F29" t="s">
        <v>130</v>
      </c>
      <c r="G29" t="s">
        <v>131</v>
      </c>
      <c r="H29">
        <f>Index!M16</f>
        <v>1</v>
      </c>
    </row>
    <row r="30" spans="1:8"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73</v>
      </c>
      <c r="F30" t="s">
        <v>132</v>
      </c>
      <c r="G30" t="s">
        <v>133</v>
      </c>
      <c r="H30">
        <f>Index!N16</f>
        <v>4</v>
      </c>
    </row>
    <row r="31" spans="1:8"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73</v>
      </c>
      <c r="F31" t="s">
        <v>134</v>
      </c>
      <c r="G31" t="s">
        <v>135</v>
      </c>
      <c r="H31" t="str">
        <f>Index!I20</f>
        <v>Error</v>
      </c>
    </row>
    <row r="32" spans="1:8"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73</v>
      </c>
      <c r="F32" t="s">
        <v>136</v>
      </c>
      <c r="G32" t="s">
        <v>137</v>
      </c>
      <c r="H32" t="str">
        <f>Index!J20</f>
        <v>R</v>
      </c>
    </row>
    <row r="33" spans="1:8"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73</v>
      </c>
      <c r="F33" t="s">
        <v>138</v>
      </c>
      <c r="G33" t="s">
        <v>139</v>
      </c>
      <c r="H33">
        <f>Index!K20</f>
        <v>22</v>
      </c>
    </row>
    <row r="34" spans="1:8"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73</v>
      </c>
      <c r="F34" t="s">
        <v>140</v>
      </c>
      <c r="G34" t="s">
        <v>141</v>
      </c>
      <c r="H34">
        <f>Index!L20</f>
        <v>1</v>
      </c>
    </row>
    <row r="35" spans="1:8"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73</v>
      </c>
      <c r="F35" t="s">
        <v>142</v>
      </c>
      <c r="G35" t="s">
        <v>143</v>
      </c>
      <c r="H35">
        <f>Index!M20</f>
        <v>0</v>
      </c>
    </row>
    <row r="36" spans="1:8"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73</v>
      </c>
      <c r="F36" t="s">
        <v>144</v>
      </c>
      <c r="G36" t="s">
        <v>145</v>
      </c>
      <c r="H36">
        <f>Index!N20</f>
        <v>21</v>
      </c>
    </row>
    <row r="37" spans="1:8"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73</v>
      </c>
      <c r="F37" t="s">
        <v>146</v>
      </c>
      <c r="G37" t="s">
        <v>147</v>
      </c>
      <c r="H37" t="str">
        <f>Index!I21</f>
        <v>Error</v>
      </c>
    </row>
    <row r="38" spans="1:8"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73</v>
      </c>
      <c r="F38" t="s">
        <v>148</v>
      </c>
      <c r="G38" t="s">
        <v>149</v>
      </c>
      <c r="H38" t="str">
        <f>Index!J21</f>
        <v>R</v>
      </c>
    </row>
    <row r="39" spans="1:8"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73</v>
      </c>
      <c r="F39" t="s">
        <v>150</v>
      </c>
      <c r="G39" t="s">
        <v>151</v>
      </c>
      <c r="H39">
        <f>Index!K21</f>
        <v>6</v>
      </c>
    </row>
    <row r="40" spans="1:8"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73</v>
      </c>
      <c r="F40" t="s">
        <v>152</v>
      </c>
      <c r="G40" t="s">
        <v>153</v>
      </c>
      <c r="H40">
        <f>Index!L21</f>
        <v>1</v>
      </c>
    </row>
    <row r="41" spans="1:8"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73</v>
      </c>
      <c r="F41" t="s">
        <v>154</v>
      </c>
      <c r="G41" t="s">
        <v>155</v>
      </c>
      <c r="H41">
        <f>Index!M21</f>
        <v>0</v>
      </c>
    </row>
    <row r="42" spans="1:8"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73</v>
      </c>
      <c r="F42" t="s">
        <v>156</v>
      </c>
      <c r="G42" t="s">
        <v>157</v>
      </c>
      <c r="H42">
        <f>Index!N21</f>
        <v>5</v>
      </c>
    </row>
    <row r="43" spans="1:8"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73</v>
      </c>
      <c r="F43" t="s">
        <v>158</v>
      </c>
      <c r="G43" t="s">
        <v>159</v>
      </c>
      <c r="H43" t="str">
        <f>Index!I22</f>
        <v>OK</v>
      </c>
    </row>
    <row r="44" spans="1:8"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73</v>
      </c>
      <c r="F44" t="s">
        <v>160</v>
      </c>
      <c r="G44" t="s">
        <v>161</v>
      </c>
      <c r="H44" t="str">
        <f>Index!J22</f>
        <v>G</v>
      </c>
    </row>
    <row r="45" spans="1:8"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73</v>
      </c>
      <c r="F45" t="s">
        <v>162</v>
      </c>
      <c r="G45" t="s">
        <v>163</v>
      </c>
      <c r="H45">
        <f>Index!K22</f>
        <v>2</v>
      </c>
    </row>
    <row r="46" spans="1:8"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73</v>
      </c>
      <c r="F46" t="s">
        <v>164</v>
      </c>
      <c r="G46" t="s">
        <v>165</v>
      </c>
      <c r="H46">
        <f>Index!L22</f>
        <v>0</v>
      </c>
    </row>
    <row r="47" spans="1:8"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73</v>
      </c>
      <c r="F47" t="s">
        <v>166</v>
      </c>
      <c r="G47" t="s">
        <v>167</v>
      </c>
      <c r="H47">
        <f>Index!M22</f>
        <v>0</v>
      </c>
    </row>
    <row r="48" spans="1:8"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73</v>
      </c>
      <c r="F48" t="s">
        <v>168</v>
      </c>
      <c r="G48" t="s">
        <v>169</v>
      </c>
      <c r="H48">
        <f>Index!N22</f>
        <v>1</v>
      </c>
    </row>
    <row r="49" spans="1:8"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73</v>
      </c>
      <c r="F49" t="s">
        <v>170</v>
      </c>
      <c r="G49" t="s">
        <v>171</v>
      </c>
      <c r="H49" t="str">
        <f>Index!I26</f>
        <v>OK</v>
      </c>
    </row>
    <row r="50" spans="1:8"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73</v>
      </c>
      <c r="F50" t="s">
        <v>172</v>
      </c>
      <c r="G50" t="s">
        <v>173</v>
      </c>
      <c r="H50" t="str">
        <f>Index!J26</f>
        <v>G</v>
      </c>
    </row>
    <row r="51" spans="1:8"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73</v>
      </c>
      <c r="F51" t="s">
        <v>174</v>
      </c>
      <c r="G51" t="s">
        <v>175</v>
      </c>
      <c r="H51">
        <f>Index!K26</f>
        <v>13</v>
      </c>
    </row>
    <row r="52" spans="1:8"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73</v>
      </c>
      <c r="F52" t="s">
        <v>176</v>
      </c>
      <c r="G52" t="s">
        <v>177</v>
      </c>
      <c r="H52">
        <f>Index!L26</f>
        <v>0</v>
      </c>
    </row>
    <row r="53" spans="1:8"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73</v>
      </c>
      <c r="F53" t="s">
        <v>178</v>
      </c>
      <c r="G53" t="s">
        <v>179</v>
      </c>
      <c r="H53">
        <f>Index!M26</f>
        <v>0</v>
      </c>
    </row>
    <row r="54" spans="1:8"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73</v>
      </c>
      <c r="F54" t="s">
        <v>180</v>
      </c>
      <c r="G54" t="s">
        <v>181</v>
      </c>
      <c r="H54">
        <f>Index!N26</f>
        <v>12</v>
      </c>
    </row>
    <row r="55" spans="1:8"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73</v>
      </c>
      <c r="F55" t="s">
        <v>182</v>
      </c>
      <c r="G55" t="s">
        <v>183</v>
      </c>
      <c r="H55" t="str">
        <f>Index!I27</f>
        <v>Error</v>
      </c>
    </row>
    <row r="56" spans="1:8"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73</v>
      </c>
      <c r="F56" t="s">
        <v>184</v>
      </c>
      <c r="G56" t="s">
        <v>185</v>
      </c>
      <c r="H56" t="str">
        <f>Index!J27</f>
        <v>R</v>
      </c>
    </row>
    <row r="57" spans="1:8"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73</v>
      </c>
      <c r="F57" t="s">
        <v>186</v>
      </c>
      <c r="G57" t="s">
        <v>187</v>
      </c>
      <c r="H57">
        <f>Index!K27</f>
        <v>55</v>
      </c>
    </row>
    <row r="58" spans="1:8"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73</v>
      </c>
      <c r="F58" t="s">
        <v>188</v>
      </c>
      <c r="G58" t="s">
        <v>189</v>
      </c>
      <c r="H58">
        <f>Index!L27</f>
        <v>10</v>
      </c>
    </row>
    <row r="59" spans="1:8"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73</v>
      </c>
      <c r="F59" t="s">
        <v>190</v>
      </c>
      <c r="G59" t="s">
        <v>191</v>
      </c>
      <c r="H59">
        <f>Index!M27</f>
        <v>0</v>
      </c>
    </row>
    <row r="60" spans="1:8"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73</v>
      </c>
      <c r="F60" t="s">
        <v>192</v>
      </c>
      <c r="G60" t="s">
        <v>193</v>
      </c>
      <c r="H60">
        <f>Index!N27</f>
        <v>45</v>
      </c>
    </row>
    <row r="61" spans="1:8" s="382"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73</v>
      </c>
      <c r="F61" t="s">
        <v>194</v>
      </c>
      <c r="G61" t="s">
        <v>195</v>
      </c>
      <c r="H61" t="str">
        <f>Index!I28</f>
        <v>Error</v>
      </c>
    </row>
    <row r="62" spans="1:8" s="382"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73</v>
      </c>
      <c r="F62" t="s">
        <v>196</v>
      </c>
      <c r="G62" t="s">
        <v>197</v>
      </c>
      <c r="H62" t="str">
        <f>Index!J28</f>
        <v>R</v>
      </c>
    </row>
    <row r="63" spans="1:8" s="382"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73</v>
      </c>
      <c r="F63" t="s">
        <v>198</v>
      </c>
      <c r="G63" t="s">
        <v>199</v>
      </c>
      <c r="H63">
        <f>Index!K28</f>
        <v>16</v>
      </c>
    </row>
    <row r="64" spans="1:8" s="382"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73</v>
      </c>
      <c r="F64" t="s">
        <v>200</v>
      </c>
      <c r="G64" t="s">
        <v>201</v>
      </c>
      <c r="H64">
        <f>Index!L28</f>
        <v>1</v>
      </c>
    </row>
    <row r="65" spans="1:8" s="382"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73</v>
      </c>
      <c r="F65" t="s">
        <v>202</v>
      </c>
      <c r="G65" t="s">
        <v>203</v>
      </c>
      <c r="H65">
        <f>Index!M28</f>
        <v>0</v>
      </c>
    </row>
    <row r="66" spans="1:8" s="382" customFormat="1"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73</v>
      </c>
      <c r="F66" t="s">
        <v>204</v>
      </c>
      <c r="G66" t="s">
        <v>205</v>
      </c>
      <c r="H66">
        <f>Index!N28</f>
        <v>15</v>
      </c>
    </row>
    <row r="67" spans="1:8"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73</v>
      </c>
      <c r="F67" t="s">
        <v>206</v>
      </c>
      <c r="G67" t="s">
        <v>207</v>
      </c>
      <c r="H67" t="str">
        <f>Index!I29</f>
        <v>OK</v>
      </c>
    </row>
    <row r="68" spans="1:8"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73</v>
      </c>
      <c r="F68" t="s">
        <v>208</v>
      </c>
      <c r="G68" t="s">
        <v>209</v>
      </c>
      <c r="H68" t="str">
        <f>Index!J29</f>
        <v>G</v>
      </c>
    </row>
    <row r="69" spans="1:8"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73</v>
      </c>
      <c r="F69" t="s">
        <v>210</v>
      </c>
      <c r="G69" t="s">
        <v>211</v>
      </c>
      <c r="H69">
        <f>Index!K29</f>
        <v>18</v>
      </c>
    </row>
    <row r="70" spans="1:8"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73</v>
      </c>
      <c r="F70" t="s">
        <v>212</v>
      </c>
      <c r="G70" t="s">
        <v>213</v>
      </c>
      <c r="H70">
        <f>Index!L29</f>
        <v>0</v>
      </c>
    </row>
    <row r="71" spans="1:8"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73</v>
      </c>
      <c r="F71" t="s">
        <v>214</v>
      </c>
      <c r="G71" t="s">
        <v>215</v>
      </c>
      <c r="H71">
        <f>Index!M29</f>
        <v>0</v>
      </c>
    </row>
    <row r="72" spans="1:8"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73</v>
      </c>
      <c r="F72" t="s">
        <v>216</v>
      </c>
      <c r="G72" t="s">
        <v>217</v>
      </c>
      <c r="H72">
        <f>Index!N29</f>
        <v>18</v>
      </c>
    </row>
    <row r="73" spans="1:8"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73</v>
      </c>
      <c r="F73" t="s">
        <v>218</v>
      </c>
      <c r="G73" t="s">
        <v>219</v>
      </c>
      <c r="H73" t="str">
        <f>Index!I30</f>
        <v>Error</v>
      </c>
    </row>
    <row r="74" spans="1:8"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73</v>
      </c>
      <c r="F74" t="s">
        <v>220</v>
      </c>
      <c r="G74" t="s">
        <v>221</v>
      </c>
      <c r="H74" t="str">
        <f>Index!J30</f>
        <v>R</v>
      </c>
    </row>
    <row r="75" spans="1:8"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73</v>
      </c>
      <c r="F75" t="s">
        <v>222</v>
      </c>
      <c r="G75" t="s">
        <v>223</v>
      </c>
      <c r="H75">
        <f>Index!K30</f>
        <v>14</v>
      </c>
    </row>
    <row r="76" spans="1:8"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73</v>
      </c>
      <c r="F76" t="s">
        <v>224</v>
      </c>
      <c r="G76" t="s">
        <v>225</v>
      </c>
      <c r="H76">
        <f>Index!L30</f>
        <v>3</v>
      </c>
    </row>
    <row r="77" spans="1:8"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73</v>
      </c>
      <c r="F77" t="s">
        <v>226</v>
      </c>
      <c r="G77" t="s">
        <v>227</v>
      </c>
      <c r="H77">
        <f>Index!M30</f>
        <v>0</v>
      </c>
    </row>
    <row r="78" spans="1:8"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73</v>
      </c>
      <c r="F78" t="s">
        <v>228</v>
      </c>
      <c r="G78" t="s">
        <v>229</v>
      </c>
      <c r="H78">
        <f>Index!N30</f>
        <v>11</v>
      </c>
    </row>
    <row r="79" spans="1:8"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73</v>
      </c>
      <c r="F79" t="s">
        <v>230</v>
      </c>
      <c r="G79" t="s">
        <v>231</v>
      </c>
      <c r="H79" t="str">
        <f>Index!I31</f>
        <v>Error</v>
      </c>
    </row>
    <row r="80" spans="1:8"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73</v>
      </c>
      <c r="F80" t="s">
        <v>232</v>
      </c>
      <c r="G80" t="s">
        <v>233</v>
      </c>
      <c r="H80" t="str">
        <f>Index!J31</f>
        <v>R</v>
      </c>
    </row>
    <row r="81" spans="1:8"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73</v>
      </c>
      <c r="F81" t="s">
        <v>234</v>
      </c>
      <c r="G81" t="s">
        <v>235</v>
      </c>
      <c r="H81">
        <f>Index!K31</f>
        <v>10</v>
      </c>
    </row>
    <row r="82" spans="1:8"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73</v>
      </c>
      <c r="F82" t="s">
        <v>236</v>
      </c>
      <c r="G82" t="s">
        <v>237</v>
      </c>
      <c r="H82">
        <f>Index!L31</f>
        <v>4</v>
      </c>
    </row>
    <row r="83" spans="1:8"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73</v>
      </c>
      <c r="F83" t="s">
        <v>238</v>
      </c>
      <c r="G83" t="s">
        <v>239</v>
      </c>
      <c r="H83">
        <f>Index!M31</f>
        <v>0</v>
      </c>
    </row>
    <row r="84" spans="1:8"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73</v>
      </c>
      <c r="F84" t="s">
        <v>240</v>
      </c>
      <c r="G84" t="s">
        <v>241</v>
      </c>
      <c r="H84">
        <f>Index!N31</f>
        <v>6</v>
      </c>
    </row>
    <row r="85" spans="1:8"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73</v>
      </c>
      <c r="F85" t="s">
        <v>242</v>
      </c>
      <c r="G85" t="s">
        <v>243</v>
      </c>
      <c r="H85" t="str">
        <f>Index!I32</f>
        <v>Error</v>
      </c>
    </row>
    <row r="86" spans="1:8"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73</v>
      </c>
      <c r="F86" t="s">
        <v>244</v>
      </c>
      <c r="G86" t="s">
        <v>245</v>
      </c>
      <c r="H86" t="str">
        <f>Index!J32</f>
        <v>R</v>
      </c>
    </row>
    <row r="87" spans="1:8"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73</v>
      </c>
      <c r="F87" t="s">
        <v>246</v>
      </c>
      <c r="G87" t="s">
        <v>247</v>
      </c>
      <c r="H87">
        <f>Index!K32</f>
        <v>18</v>
      </c>
    </row>
    <row r="88" spans="1:8"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73</v>
      </c>
      <c r="F88" t="s">
        <v>248</v>
      </c>
      <c r="G88" t="s">
        <v>249</v>
      </c>
      <c r="H88">
        <f>Index!L32</f>
        <v>11</v>
      </c>
    </row>
    <row r="89" spans="1:8"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73</v>
      </c>
      <c r="F89" t="s">
        <v>250</v>
      </c>
      <c r="G89" t="s">
        <v>251</v>
      </c>
      <c r="H89">
        <f>Index!M32</f>
        <v>0</v>
      </c>
    </row>
    <row r="90" spans="1:8"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73</v>
      </c>
      <c r="F90" t="s">
        <v>252</v>
      </c>
      <c r="G90" t="s">
        <v>253</v>
      </c>
      <c r="H90">
        <f>Index!N32</f>
        <v>7</v>
      </c>
    </row>
    <row r="91" spans="1:8"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73</v>
      </c>
      <c r="F91" t="s">
        <v>254</v>
      </c>
      <c r="G91" t="s">
        <v>255</v>
      </c>
      <c r="H91" t="str">
        <f>Index!I33</f>
        <v>Error</v>
      </c>
    </row>
    <row r="92" spans="1:8"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73</v>
      </c>
      <c r="F92" t="s">
        <v>256</v>
      </c>
      <c r="G92" t="s">
        <v>257</v>
      </c>
      <c r="H92" t="str">
        <f>Index!J33</f>
        <v>R</v>
      </c>
    </row>
    <row r="93" spans="1:8"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73</v>
      </c>
      <c r="F93" t="s">
        <v>258</v>
      </c>
      <c r="G93" t="s">
        <v>259</v>
      </c>
      <c r="H93">
        <f>Index!K33</f>
        <v>2</v>
      </c>
    </row>
    <row r="94" spans="1:8"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73</v>
      </c>
      <c r="F94" t="s">
        <v>260</v>
      </c>
      <c r="G94" t="s">
        <v>261</v>
      </c>
      <c r="H94">
        <f>Index!L33</f>
        <v>1</v>
      </c>
    </row>
    <row r="95" spans="1:8"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73</v>
      </c>
      <c r="F95" t="s">
        <v>262</v>
      </c>
      <c r="G95" t="s">
        <v>263</v>
      </c>
      <c r="H95">
        <f>Index!M33</f>
        <v>0</v>
      </c>
    </row>
    <row r="96" spans="1:8"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73</v>
      </c>
      <c r="F96" t="s">
        <v>264</v>
      </c>
      <c r="G96" t="s">
        <v>265</v>
      </c>
      <c r="H96">
        <f>Index!N33</f>
        <v>1</v>
      </c>
    </row>
    <row r="97" spans="1:8"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73</v>
      </c>
      <c r="F97" t="s">
        <v>266</v>
      </c>
      <c r="G97" t="s">
        <v>267</v>
      </c>
      <c r="H97" t="str">
        <f>Index!I34</f>
        <v>Error</v>
      </c>
    </row>
    <row r="98" spans="1:8"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73</v>
      </c>
      <c r="F98" t="s">
        <v>268</v>
      </c>
      <c r="G98" t="s">
        <v>269</v>
      </c>
      <c r="H98" t="str">
        <f>Index!J34</f>
        <v>R</v>
      </c>
    </row>
    <row r="99" spans="1:8"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73</v>
      </c>
      <c r="F99" t="s">
        <v>270</v>
      </c>
      <c r="G99" t="s">
        <v>271</v>
      </c>
      <c r="H99">
        <f>Index!K34</f>
        <v>5</v>
      </c>
    </row>
    <row r="100" spans="1:8"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73</v>
      </c>
      <c r="F100" t="s">
        <v>272</v>
      </c>
      <c r="G100" t="s">
        <v>273</v>
      </c>
      <c r="H100">
        <f>Index!L34</f>
        <v>1</v>
      </c>
    </row>
    <row r="101" spans="1:8"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73</v>
      </c>
      <c r="F101" t="s">
        <v>274</v>
      </c>
      <c r="G101" t="s">
        <v>275</v>
      </c>
      <c r="H101">
        <f>Index!M34</f>
        <v>0</v>
      </c>
    </row>
    <row r="102" spans="1:8"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73</v>
      </c>
      <c r="F102" t="s">
        <v>276</v>
      </c>
      <c r="G102" t="s">
        <v>277</v>
      </c>
      <c r="H102">
        <f>Index!N34</f>
        <v>4</v>
      </c>
    </row>
    <row r="103" spans="1:8"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73</v>
      </c>
      <c r="F103" t="s">
        <v>278</v>
      </c>
      <c r="G103" t="s">
        <v>279</v>
      </c>
      <c r="H103" t="str">
        <f>Index!I35</f>
        <v>OK</v>
      </c>
    </row>
    <row r="104" spans="1:8"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73</v>
      </c>
      <c r="F104" t="s">
        <v>280</v>
      </c>
      <c r="G104" t="s">
        <v>281</v>
      </c>
      <c r="H104" t="str">
        <f>Index!J35</f>
        <v>G</v>
      </c>
    </row>
    <row r="105" spans="1:8"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73</v>
      </c>
      <c r="F105" t="s">
        <v>282</v>
      </c>
      <c r="G105" t="s">
        <v>283</v>
      </c>
      <c r="H105">
        <f>Index!K35</f>
        <v>6</v>
      </c>
    </row>
    <row r="106" spans="1:8"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73</v>
      </c>
      <c r="F106" t="s">
        <v>284</v>
      </c>
      <c r="G106" t="s">
        <v>285</v>
      </c>
      <c r="H106">
        <f>Index!L35</f>
        <v>0</v>
      </c>
    </row>
    <row r="107" spans="1:8"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73</v>
      </c>
      <c r="F107" t="s">
        <v>286</v>
      </c>
      <c r="G107" t="s">
        <v>287</v>
      </c>
      <c r="H107">
        <f>Index!M35</f>
        <v>0</v>
      </c>
    </row>
    <row r="108" spans="1:8"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73</v>
      </c>
      <c r="F108" t="s">
        <v>288</v>
      </c>
      <c r="G108" t="s">
        <v>289</v>
      </c>
      <c r="H108">
        <f>Index!N35</f>
        <v>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B67-7C1C-45DD-AACB-09D3CF79576C}">
  <sheetPr codeName="Sheet40"/>
  <dimension ref="A1:Q20"/>
  <sheetViews>
    <sheetView workbookViewId="0">
      <selection activeCell="K29" sqref="K29"/>
    </sheetView>
  </sheetViews>
  <sheetFormatPr defaultRowHeight="14.5" x14ac:dyDescent="0.35"/>
  <cols>
    <col min="2" max="2" width="16.7265625" bestFit="1" customWidth="1"/>
    <col min="3" max="3" width="52" customWidth="1"/>
    <col min="5" max="5" width="27.1796875" customWidth="1"/>
    <col min="6" max="6" width="10.81640625" customWidth="1"/>
    <col min="7" max="7" width="9.1796875" customWidth="1"/>
    <col min="8" max="8" width="10.81640625" customWidth="1"/>
    <col min="12" max="14" width="9.54296875" customWidth="1"/>
    <col min="15" max="15" width="23.1796875" bestFit="1" customWidth="1"/>
    <col min="16" max="16" width="22.7265625" bestFit="1" customWidth="1"/>
    <col min="17" max="17" width="15.26953125" bestFit="1" customWidth="1"/>
  </cols>
  <sheetData>
    <row r="1" spans="1:17" x14ac:dyDescent="0.35">
      <c r="A1" t="s">
        <v>8</v>
      </c>
      <c r="B1" t="s">
        <v>10094</v>
      </c>
      <c r="C1" t="s">
        <v>10095</v>
      </c>
      <c r="D1" t="s">
        <v>9713</v>
      </c>
      <c r="E1" t="s">
        <v>10096</v>
      </c>
      <c r="F1" t="s">
        <v>10097</v>
      </c>
      <c r="G1" t="s">
        <v>5826</v>
      </c>
      <c r="H1" t="s">
        <v>10098</v>
      </c>
      <c r="I1" t="s">
        <v>10099</v>
      </c>
      <c r="J1" t="s">
        <v>5758</v>
      </c>
      <c r="K1" t="s">
        <v>5760</v>
      </c>
      <c r="L1" t="s">
        <v>62</v>
      </c>
      <c r="M1" t="s">
        <v>10100</v>
      </c>
      <c r="N1" t="s">
        <v>10101</v>
      </c>
      <c r="O1" t="s">
        <v>10102</v>
      </c>
      <c r="P1" t="s">
        <v>10103</v>
      </c>
      <c r="Q1" t="s">
        <v>10104</v>
      </c>
    </row>
    <row r="2" spans="1:17" x14ac:dyDescent="0.35">
      <c r="A2" t="s">
        <v>10105</v>
      </c>
      <c r="B2" t="s">
        <v>10106</v>
      </c>
      <c r="C2" t="s">
        <v>10107</v>
      </c>
      <c r="D2">
        <v>2</v>
      </c>
      <c r="E2" t="s">
        <v>10108</v>
      </c>
      <c r="F2">
        <v>1</v>
      </c>
      <c r="G2">
        <v>0</v>
      </c>
      <c r="H2">
        <v>1</v>
      </c>
      <c r="I2">
        <v>1</v>
      </c>
      <c r="J2">
        <v>0</v>
      </c>
      <c r="K2">
        <v>0</v>
      </c>
      <c r="L2">
        <v>1</v>
      </c>
      <c r="M2">
        <v>1</v>
      </c>
      <c r="N2">
        <v>1</v>
      </c>
      <c r="O2">
        <v>0</v>
      </c>
      <c r="P2" t="s">
        <v>10109</v>
      </c>
    </row>
    <row r="3" spans="1:17" x14ac:dyDescent="0.35">
      <c r="A3" t="s">
        <v>10110</v>
      </c>
      <c r="B3" t="s">
        <v>10111</v>
      </c>
      <c r="C3" t="s">
        <v>10112</v>
      </c>
      <c r="D3">
        <v>3</v>
      </c>
      <c r="E3" t="s">
        <v>10113</v>
      </c>
      <c r="F3">
        <v>1</v>
      </c>
      <c r="G3">
        <v>1</v>
      </c>
      <c r="H3">
        <v>1</v>
      </c>
      <c r="I3">
        <v>1</v>
      </c>
      <c r="J3">
        <v>0</v>
      </c>
      <c r="K3">
        <v>1</v>
      </c>
      <c r="L3">
        <v>1</v>
      </c>
      <c r="M3">
        <v>1</v>
      </c>
      <c r="N3">
        <v>1</v>
      </c>
      <c r="O3">
        <v>1</v>
      </c>
      <c r="P3" t="s">
        <v>10114</v>
      </c>
    </row>
    <row r="4" spans="1:17" x14ac:dyDescent="0.35">
      <c r="A4" t="s">
        <v>10115</v>
      </c>
      <c r="B4" t="s">
        <v>10116</v>
      </c>
      <c r="C4" t="s">
        <v>10117</v>
      </c>
      <c r="D4">
        <v>2</v>
      </c>
      <c r="E4" t="s">
        <v>10118</v>
      </c>
      <c r="F4">
        <v>1</v>
      </c>
      <c r="G4">
        <v>0</v>
      </c>
      <c r="H4">
        <v>1</v>
      </c>
      <c r="I4">
        <v>1</v>
      </c>
      <c r="J4">
        <v>0</v>
      </c>
      <c r="K4">
        <v>0</v>
      </c>
      <c r="L4">
        <v>1</v>
      </c>
      <c r="M4">
        <v>1</v>
      </c>
      <c r="N4">
        <v>1</v>
      </c>
      <c r="O4">
        <v>0</v>
      </c>
      <c r="P4" t="s">
        <v>10119</v>
      </c>
    </row>
    <row r="5" spans="1:17" x14ac:dyDescent="0.35">
      <c r="A5" t="s">
        <v>10120</v>
      </c>
      <c r="B5" t="s">
        <v>10121</v>
      </c>
      <c r="C5" t="s">
        <v>10122</v>
      </c>
      <c r="D5">
        <v>3</v>
      </c>
      <c r="E5" t="s">
        <v>10123</v>
      </c>
      <c r="F5">
        <v>1</v>
      </c>
      <c r="G5">
        <v>1</v>
      </c>
      <c r="H5">
        <v>1</v>
      </c>
      <c r="I5">
        <v>1</v>
      </c>
      <c r="J5">
        <v>0</v>
      </c>
      <c r="K5">
        <v>0</v>
      </c>
      <c r="L5">
        <v>1</v>
      </c>
      <c r="M5">
        <v>1</v>
      </c>
      <c r="N5">
        <v>1</v>
      </c>
      <c r="O5">
        <v>1</v>
      </c>
      <c r="P5" t="s">
        <v>10124</v>
      </c>
    </row>
    <row r="6" spans="1:17" x14ac:dyDescent="0.35">
      <c r="A6" t="s">
        <v>10125</v>
      </c>
      <c r="B6" t="s">
        <v>10126</v>
      </c>
      <c r="C6" t="s">
        <v>10127</v>
      </c>
      <c r="D6">
        <v>2</v>
      </c>
      <c r="E6" t="s">
        <v>10128</v>
      </c>
      <c r="F6">
        <v>0</v>
      </c>
      <c r="G6">
        <v>1</v>
      </c>
      <c r="H6">
        <v>1</v>
      </c>
      <c r="I6">
        <v>0</v>
      </c>
      <c r="J6">
        <v>0</v>
      </c>
      <c r="K6">
        <v>0</v>
      </c>
      <c r="L6">
        <v>1</v>
      </c>
      <c r="M6">
        <v>1</v>
      </c>
      <c r="N6">
        <v>1</v>
      </c>
      <c r="O6">
        <v>0</v>
      </c>
      <c r="P6" t="s">
        <v>10129</v>
      </c>
    </row>
    <row r="7" spans="1:17" x14ac:dyDescent="0.35">
      <c r="A7" t="s">
        <v>10130</v>
      </c>
      <c r="B7" t="s">
        <v>10131</v>
      </c>
      <c r="C7" t="s">
        <v>10132</v>
      </c>
      <c r="D7">
        <v>2</v>
      </c>
      <c r="E7" t="s">
        <v>10133</v>
      </c>
      <c r="F7">
        <v>1</v>
      </c>
      <c r="G7">
        <v>1</v>
      </c>
      <c r="H7">
        <v>1</v>
      </c>
      <c r="I7">
        <v>1</v>
      </c>
      <c r="J7">
        <v>0</v>
      </c>
      <c r="K7">
        <v>0</v>
      </c>
      <c r="L7">
        <v>1</v>
      </c>
      <c r="M7">
        <v>1</v>
      </c>
      <c r="N7">
        <v>1</v>
      </c>
      <c r="O7">
        <v>0</v>
      </c>
      <c r="P7" t="s">
        <v>10134</v>
      </c>
    </row>
    <row r="8" spans="1:17" x14ac:dyDescent="0.35">
      <c r="A8" t="s">
        <v>10135</v>
      </c>
      <c r="B8" t="s">
        <v>10136</v>
      </c>
      <c r="C8" t="s">
        <v>10137</v>
      </c>
      <c r="D8">
        <v>3</v>
      </c>
      <c r="E8" t="s">
        <v>10138</v>
      </c>
      <c r="F8">
        <v>1</v>
      </c>
      <c r="G8">
        <v>0</v>
      </c>
      <c r="H8">
        <v>1</v>
      </c>
      <c r="I8">
        <v>0</v>
      </c>
      <c r="J8">
        <v>0</v>
      </c>
      <c r="K8">
        <v>0</v>
      </c>
      <c r="L8">
        <v>1</v>
      </c>
      <c r="M8">
        <v>1</v>
      </c>
      <c r="N8">
        <v>1</v>
      </c>
      <c r="O8">
        <v>1</v>
      </c>
      <c r="P8" t="s">
        <v>10139</v>
      </c>
    </row>
    <row r="9" spans="1:17" x14ac:dyDescent="0.35">
      <c r="A9" t="s">
        <v>10140</v>
      </c>
      <c r="B9" t="s">
        <v>10141</v>
      </c>
      <c r="C9" t="s">
        <v>10142</v>
      </c>
      <c r="D9">
        <v>2</v>
      </c>
      <c r="E9" t="s">
        <v>10143</v>
      </c>
      <c r="F9">
        <v>1</v>
      </c>
      <c r="G9">
        <v>0</v>
      </c>
      <c r="H9">
        <v>1</v>
      </c>
      <c r="I9">
        <v>0</v>
      </c>
      <c r="J9">
        <v>0</v>
      </c>
      <c r="K9">
        <v>0</v>
      </c>
      <c r="L9">
        <v>1</v>
      </c>
      <c r="M9">
        <v>1</v>
      </c>
      <c r="N9">
        <v>1</v>
      </c>
      <c r="O9">
        <v>0</v>
      </c>
      <c r="P9" t="s">
        <v>10144</v>
      </c>
    </row>
    <row r="10" spans="1:17" x14ac:dyDescent="0.35">
      <c r="A10" t="s">
        <v>10145</v>
      </c>
      <c r="B10" t="s">
        <v>10146</v>
      </c>
      <c r="C10" t="s">
        <v>10147</v>
      </c>
      <c r="D10">
        <v>2</v>
      </c>
      <c r="E10" t="s">
        <v>10148</v>
      </c>
      <c r="F10">
        <v>1</v>
      </c>
      <c r="G10">
        <v>0</v>
      </c>
      <c r="H10">
        <v>1</v>
      </c>
      <c r="I10">
        <v>0</v>
      </c>
      <c r="J10">
        <v>0</v>
      </c>
      <c r="K10">
        <v>0</v>
      </c>
      <c r="L10">
        <v>1</v>
      </c>
      <c r="M10">
        <v>1</v>
      </c>
      <c r="N10">
        <v>1</v>
      </c>
      <c r="O10">
        <v>0</v>
      </c>
      <c r="P10" t="s">
        <v>10149</v>
      </c>
    </row>
    <row r="11" spans="1:17" x14ac:dyDescent="0.35">
      <c r="A11" t="s">
        <v>10150</v>
      </c>
      <c r="B11" t="s">
        <v>10151</v>
      </c>
      <c r="C11" t="s">
        <v>10152</v>
      </c>
      <c r="D11">
        <v>2</v>
      </c>
      <c r="E11" s="438" t="s">
        <v>10153</v>
      </c>
      <c r="F11">
        <v>1</v>
      </c>
      <c r="G11">
        <v>0</v>
      </c>
      <c r="H11">
        <v>1</v>
      </c>
      <c r="I11">
        <v>0</v>
      </c>
      <c r="J11">
        <v>0</v>
      </c>
      <c r="K11">
        <v>0</v>
      </c>
      <c r="L11">
        <v>1</v>
      </c>
      <c r="M11">
        <v>1</v>
      </c>
      <c r="N11">
        <v>1</v>
      </c>
      <c r="O11">
        <v>0</v>
      </c>
      <c r="P11" s="438" t="s">
        <v>10154</v>
      </c>
    </row>
    <row r="12" spans="1:17" x14ac:dyDescent="0.35">
      <c r="A12" t="s">
        <v>10155</v>
      </c>
      <c r="B12" t="s">
        <v>10156</v>
      </c>
      <c r="C12" t="s">
        <v>10157</v>
      </c>
      <c r="D12">
        <v>2</v>
      </c>
      <c r="E12" t="s">
        <v>10158</v>
      </c>
      <c r="F12">
        <v>0</v>
      </c>
      <c r="G12">
        <v>0</v>
      </c>
      <c r="H12">
        <v>1</v>
      </c>
      <c r="I12">
        <v>0</v>
      </c>
      <c r="J12">
        <v>0</v>
      </c>
      <c r="K12">
        <v>0</v>
      </c>
      <c r="L12">
        <v>1</v>
      </c>
      <c r="M12">
        <v>1</v>
      </c>
      <c r="N12">
        <v>1</v>
      </c>
      <c r="O12">
        <v>0</v>
      </c>
      <c r="P12" t="s">
        <v>10159</v>
      </c>
    </row>
    <row r="13" spans="1:17" x14ac:dyDescent="0.35">
      <c r="A13" t="s">
        <v>10160</v>
      </c>
      <c r="B13" t="s">
        <v>10161</v>
      </c>
      <c r="C13" t="s">
        <v>10162</v>
      </c>
      <c r="D13">
        <v>2</v>
      </c>
      <c r="E13" t="s">
        <v>10163</v>
      </c>
      <c r="F13">
        <v>1</v>
      </c>
      <c r="G13">
        <v>0</v>
      </c>
      <c r="H13">
        <v>1</v>
      </c>
      <c r="I13">
        <v>0</v>
      </c>
      <c r="J13">
        <v>0</v>
      </c>
      <c r="K13">
        <v>0</v>
      </c>
      <c r="L13">
        <v>1</v>
      </c>
      <c r="M13">
        <v>1</v>
      </c>
      <c r="N13">
        <v>1</v>
      </c>
      <c r="O13">
        <v>0</v>
      </c>
      <c r="P13" s="438" t="s">
        <v>10164</v>
      </c>
    </row>
    <row r="14" spans="1:17" x14ac:dyDescent="0.35">
      <c r="A14" t="s">
        <v>10165</v>
      </c>
      <c r="B14" t="s">
        <v>10166</v>
      </c>
      <c r="C14" t="s">
        <v>10167</v>
      </c>
      <c r="D14">
        <v>2</v>
      </c>
      <c r="E14" t="s">
        <v>10168</v>
      </c>
      <c r="F14">
        <v>0</v>
      </c>
      <c r="G14">
        <v>1</v>
      </c>
      <c r="H14">
        <v>1</v>
      </c>
      <c r="I14">
        <v>1</v>
      </c>
      <c r="J14">
        <v>0</v>
      </c>
      <c r="K14">
        <v>0</v>
      </c>
      <c r="L14">
        <v>1</v>
      </c>
      <c r="M14">
        <v>0</v>
      </c>
      <c r="N14">
        <v>0</v>
      </c>
      <c r="O14">
        <v>0</v>
      </c>
      <c r="P14" t="s">
        <v>10169</v>
      </c>
    </row>
    <row r="15" spans="1:17" x14ac:dyDescent="0.35">
      <c r="A15" t="s">
        <v>10170</v>
      </c>
      <c r="B15" t="s">
        <v>10171</v>
      </c>
      <c r="C15" t="s">
        <v>10172</v>
      </c>
      <c r="D15">
        <v>2</v>
      </c>
      <c r="E15" t="s">
        <v>10173</v>
      </c>
      <c r="F15">
        <v>1</v>
      </c>
      <c r="G15">
        <v>1</v>
      </c>
      <c r="H15">
        <v>1</v>
      </c>
      <c r="I15">
        <v>1</v>
      </c>
      <c r="J15">
        <v>0</v>
      </c>
      <c r="K15">
        <v>0</v>
      </c>
      <c r="L15">
        <v>1</v>
      </c>
      <c r="M15">
        <v>0</v>
      </c>
      <c r="N15">
        <v>0</v>
      </c>
      <c r="O15">
        <v>0</v>
      </c>
      <c r="P15" t="s">
        <v>10174</v>
      </c>
    </row>
    <row r="16" spans="1:17" x14ac:dyDescent="0.35">
      <c r="A16" t="s">
        <v>10175</v>
      </c>
      <c r="B16" t="s">
        <v>10176</v>
      </c>
      <c r="C16" t="s">
        <v>10177</v>
      </c>
      <c r="D16">
        <v>2</v>
      </c>
      <c r="E16" t="s">
        <v>10179</v>
      </c>
      <c r="F16">
        <v>1</v>
      </c>
      <c r="G16">
        <v>0</v>
      </c>
      <c r="H16">
        <v>1</v>
      </c>
      <c r="I16">
        <v>0</v>
      </c>
      <c r="J16">
        <v>0</v>
      </c>
      <c r="K16">
        <v>0</v>
      </c>
      <c r="L16">
        <v>1</v>
      </c>
      <c r="M16">
        <v>1</v>
      </c>
      <c r="N16">
        <v>0</v>
      </c>
      <c r="O16">
        <v>0</v>
      </c>
      <c r="P16" t="s">
        <v>10178</v>
      </c>
    </row>
    <row r="17" spans="1:16" x14ac:dyDescent="0.35">
      <c r="A17" t="s">
        <v>10180</v>
      </c>
      <c r="B17" t="s">
        <v>10185</v>
      </c>
      <c r="C17" t="s">
        <v>10183</v>
      </c>
      <c r="D17">
        <v>2</v>
      </c>
      <c r="E17" t="s">
        <v>10184</v>
      </c>
      <c r="F17">
        <v>0</v>
      </c>
      <c r="G17">
        <v>0</v>
      </c>
      <c r="H17">
        <v>1</v>
      </c>
      <c r="I17">
        <v>0</v>
      </c>
      <c r="J17">
        <v>0</v>
      </c>
      <c r="K17">
        <v>0</v>
      </c>
      <c r="L17">
        <v>1</v>
      </c>
      <c r="M17">
        <v>1</v>
      </c>
      <c r="N17">
        <v>1</v>
      </c>
      <c r="O17">
        <v>0</v>
      </c>
      <c r="P17" t="s">
        <v>10186</v>
      </c>
    </row>
    <row r="18" spans="1:16" x14ac:dyDescent="0.35">
      <c r="A18" t="s">
        <v>10181</v>
      </c>
      <c r="B18" t="s">
        <v>10190</v>
      </c>
      <c r="C18" t="s">
        <v>10187</v>
      </c>
      <c r="D18">
        <v>2</v>
      </c>
      <c r="E18" t="s">
        <v>10189</v>
      </c>
      <c r="F18">
        <v>1</v>
      </c>
      <c r="G18">
        <v>0</v>
      </c>
      <c r="H18">
        <v>1</v>
      </c>
      <c r="I18">
        <v>0</v>
      </c>
      <c r="J18">
        <v>0</v>
      </c>
      <c r="K18">
        <v>0</v>
      </c>
      <c r="L18">
        <v>1</v>
      </c>
      <c r="M18">
        <v>1</v>
      </c>
      <c r="N18">
        <v>1</v>
      </c>
      <c r="O18">
        <v>0</v>
      </c>
      <c r="P18" t="s">
        <v>10188</v>
      </c>
    </row>
    <row r="19" spans="1:16" x14ac:dyDescent="0.35">
      <c r="A19" t="s">
        <v>10182</v>
      </c>
      <c r="B19" t="s">
        <v>10193</v>
      </c>
      <c r="C19" t="s">
        <v>10192</v>
      </c>
      <c r="D19">
        <v>2</v>
      </c>
      <c r="E19" t="s">
        <v>10191</v>
      </c>
      <c r="F19">
        <v>0</v>
      </c>
      <c r="G19">
        <v>0</v>
      </c>
      <c r="H19">
        <v>1</v>
      </c>
      <c r="I19">
        <v>0</v>
      </c>
      <c r="J19">
        <v>0</v>
      </c>
      <c r="K19">
        <v>0</v>
      </c>
      <c r="L19">
        <v>1</v>
      </c>
      <c r="M19">
        <v>1</v>
      </c>
      <c r="N19">
        <v>1</v>
      </c>
      <c r="O19">
        <v>0</v>
      </c>
      <c r="P19" t="s">
        <v>10194</v>
      </c>
    </row>
    <row r="20" spans="1:16" x14ac:dyDescent="0.35">
      <c r="A20" t="s">
        <v>10195</v>
      </c>
      <c r="B20" t="s">
        <v>10197</v>
      </c>
      <c r="C20" t="s">
        <v>10196</v>
      </c>
      <c r="D20">
        <v>2</v>
      </c>
      <c r="E20" t="s">
        <v>10199</v>
      </c>
      <c r="F20">
        <v>1</v>
      </c>
      <c r="G20">
        <v>1</v>
      </c>
      <c r="H20">
        <v>1</v>
      </c>
      <c r="I20">
        <v>1</v>
      </c>
      <c r="J20">
        <v>0</v>
      </c>
      <c r="K20">
        <v>0</v>
      </c>
      <c r="L20">
        <v>1</v>
      </c>
      <c r="M20">
        <v>0</v>
      </c>
      <c r="N20">
        <v>0</v>
      </c>
      <c r="O20">
        <v>0</v>
      </c>
      <c r="P20" t="s">
        <v>10198</v>
      </c>
    </row>
  </sheetData>
  <conditionalFormatting sqref="A2:P20">
    <cfRule type="expression" dxfId="0" priority="1">
      <formula>ISBLANK(A2)</formula>
    </cfRule>
  </conditionalFormatting>
  <pageMargins left="0.7" right="0.7" top="0.75" bottom="0.75" header="0.3" footer="0.3"/>
  <pageSetup paperSize="9" orientation="portrait" r:id="rId1"/>
  <headerFooter>
    <oddHeader>&amp;R&amp;"Calibri"&amp;10&amp;K000000 MFSA-RESTRICTED&amp;1#_x000D_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5FAD-4468-4D5A-A45C-91FF0E37D4A1}">
  <sheetPr codeName="Sheet5">
    <tabColor rgb="FF0070C0"/>
  </sheetPr>
  <dimension ref="A1:Z430"/>
  <sheetViews>
    <sheetView zoomScale="85" zoomScaleNormal="85" workbookViewId="0"/>
  </sheetViews>
  <sheetFormatPr defaultColWidth="0" defaultRowHeight="14.5" zeroHeight="1" x14ac:dyDescent="0.35"/>
  <cols>
    <col min="1" max="1" width="2.453125" style="253" customWidth="1"/>
    <col min="2" max="2" width="11.1796875" style="253" customWidth="1"/>
    <col min="3" max="4" width="8.54296875" style="253" customWidth="1"/>
    <col min="5" max="5" width="0.54296875" style="253" customWidth="1"/>
    <col min="6" max="6" width="8.7265625" style="253" customWidth="1"/>
    <col min="7" max="7" width="12" style="253" customWidth="1"/>
    <col min="8" max="8" width="12.26953125" style="253" customWidth="1"/>
    <col min="9" max="9" width="6.81640625" style="253" customWidth="1"/>
    <col min="10" max="10" width="6.453125" style="253" customWidth="1"/>
    <col min="11" max="11" width="36" style="253" customWidth="1"/>
    <col min="12" max="14" width="19.1796875" style="253" customWidth="1"/>
    <col min="15" max="15" width="0.54296875" style="253" customWidth="1"/>
    <col min="16" max="16" width="19.1796875" style="253" customWidth="1"/>
    <col min="17" max="17" width="1.54296875" style="253" customWidth="1"/>
    <col min="18" max="23" width="12.1796875" style="253" customWidth="1"/>
    <col min="24" max="26" width="1.453125" style="253" customWidth="1"/>
    <col min="27" max="16384" width="8.7265625" style="253" hidden="1"/>
  </cols>
  <sheetData>
    <row r="1" spans="1:26" ht="7.4" customHeight="1" x14ac:dyDescent="0.35">
      <c r="A1" s="54"/>
      <c r="B1" s="54"/>
      <c r="C1" s="54"/>
      <c r="D1" s="54"/>
      <c r="E1" s="54"/>
      <c r="F1" s="54"/>
      <c r="G1" s="54"/>
      <c r="H1" s="54"/>
      <c r="I1" s="54"/>
      <c r="J1" s="54"/>
      <c r="K1" s="54"/>
      <c r="L1" s="54"/>
      <c r="M1" s="54"/>
      <c r="N1" s="54"/>
      <c r="O1" s="54"/>
      <c r="P1" s="54"/>
      <c r="Q1" s="54"/>
      <c r="R1" s="54"/>
      <c r="S1" s="54"/>
      <c r="T1" s="54"/>
      <c r="U1" s="54"/>
      <c r="V1" s="54"/>
      <c r="W1" s="54"/>
      <c r="X1" s="54"/>
      <c r="Y1" s="54"/>
      <c r="Z1" s="5"/>
    </row>
    <row r="2" spans="1:26" ht="15.5" x14ac:dyDescent="0.35">
      <c r="A2" s="8"/>
      <c r="B2" s="467" t="e" vm="2">
        <v>#VALUE!</v>
      </c>
      <c r="C2" s="467"/>
      <c r="D2" s="467"/>
      <c r="E2" s="54"/>
      <c r="F2" s="54"/>
      <c r="G2" s="54"/>
      <c r="H2" s="54"/>
      <c r="I2" s="54"/>
      <c r="J2" s="54"/>
      <c r="K2" s="54"/>
      <c r="L2" s="54"/>
      <c r="M2" s="54"/>
      <c r="N2" s="54"/>
      <c r="O2" s="26"/>
      <c r="P2" s="27"/>
      <c r="Q2" s="54"/>
      <c r="R2" s="54"/>
      <c r="S2" s="54"/>
      <c r="T2" s="54"/>
      <c r="U2" s="54"/>
      <c r="V2" s="54"/>
      <c r="W2" s="54"/>
      <c r="X2" s="54"/>
      <c r="Y2" s="28"/>
      <c r="Z2" s="5"/>
    </row>
    <row r="3" spans="1:26" ht="18" x14ac:dyDescent="0.35">
      <c r="A3" s="54"/>
      <c r="B3" s="467"/>
      <c r="C3" s="467"/>
      <c r="D3" s="467"/>
      <c r="E3" s="52"/>
      <c r="F3" s="477" t="s">
        <v>50</v>
      </c>
      <c r="G3" s="477"/>
      <c r="H3" s="477"/>
      <c r="I3" s="477"/>
      <c r="J3" s="477"/>
      <c r="K3" s="477"/>
      <c r="L3" s="477"/>
      <c r="M3" s="477"/>
      <c r="N3" s="477"/>
      <c r="O3" s="477"/>
      <c r="P3" s="477"/>
      <c r="Q3" s="477"/>
      <c r="R3" s="477"/>
      <c r="S3" s="477"/>
      <c r="T3" s="477"/>
      <c r="U3" s="52"/>
      <c r="V3" s="52"/>
      <c r="W3" s="54"/>
      <c r="X3" s="54"/>
      <c r="Y3" s="28"/>
      <c r="Z3" s="5"/>
    </row>
    <row r="4" spans="1:26" ht="15.5" x14ac:dyDescent="0.35">
      <c r="A4" s="54"/>
      <c r="B4" s="262"/>
      <c r="C4" s="262"/>
      <c r="D4" s="54"/>
      <c r="E4" s="54"/>
      <c r="F4" s="54"/>
      <c r="G4" s="54"/>
      <c r="H4" s="54"/>
      <c r="I4" s="54"/>
      <c r="J4" s="54"/>
      <c r="K4" s="54"/>
      <c r="L4" s="54"/>
      <c r="M4" s="54"/>
      <c r="N4" s="54"/>
      <c r="O4" s="54"/>
      <c r="P4" s="263"/>
      <c r="Q4" s="54"/>
      <c r="R4" s="54"/>
      <c r="S4" s="54"/>
      <c r="T4" s="54"/>
      <c r="U4" s="54"/>
      <c r="V4" s="29"/>
      <c r="W4" s="29" t="str">
        <f>CoverSheet!G7</f>
        <v>v:25-03-c</v>
      </c>
      <c r="X4" s="54"/>
      <c r="Y4" s="30"/>
      <c r="Z4" s="5"/>
    </row>
    <row r="5" spans="1:26" ht="7.4" customHeight="1" x14ac:dyDescent="0.35">
      <c r="A5" s="6"/>
      <c r="B5" s="122"/>
      <c r="C5" s="6"/>
      <c r="D5" s="6"/>
      <c r="E5" s="6"/>
      <c r="F5" s="6"/>
      <c r="G5" s="6"/>
      <c r="H5" s="6"/>
      <c r="I5" s="6"/>
      <c r="J5" s="6"/>
      <c r="K5" s="6"/>
      <c r="L5" s="6"/>
      <c r="M5" s="6"/>
      <c r="N5" s="6"/>
      <c r="O5" s="6"/>
      <c r="P5" s="177"/>
      <c r="Q5" s="6"/>
      <c r="R5" s="6"/>
      <c r="S5" s="6"/>
      <c r="T5" s="6"/>
      <c r="U5" s="6"/>
      <c r="V5" s="6"/>
      <c r="W5" s="6"/>
      <c r="X5" s="6"/>
      <c r="Y5" s="31"/>
      <c r="Z5" s="5"/>
    </row>
    <row r="6" spans="1:26" x14ac:dyDescent="0.35">
      <c r="A6" s="6"/>
      <c r="B6" s="122"/>
      <c r="C6" s="6"/>
      <c r="D6" s="57" t="s">
        <v>42</v>
      </c>
      <c r="E6" s="6"/>
      <c r="F6" s="58">
        <f>CoverSheet!$C$11</f>
        <v>0</v>
      </c>
      <c r="G6" s="6"/>
      <c r="H6" s="6"/>
      <c r="I6" s="6"/>
      <c r="J6" s="6"/>
      <c r="K6" s="6"/>
      <c r="L6" s="6"/>
      <c r="M6" s="6"/>
      <c r="N6" s="6"/>
      <c r="O6" s="6"/>
      <c r="P6" s="177"/>
      <c r="Q6" s="6"/>
      <c r="R6" s="6"/>
      <c r="S6" s="6"/>
      <c r="T6" s="6"/>
      <c r="U6" s="6"/>
      <c r="V6" s="6"/>
      <c r="W6" s="6"/>
      <c r="X6" s="6"/>
      <c r="Y6" s="31"/>
      <c r="Z6" s="5"/>
    </row>
    <row r="7" spans="1:26" x14ac:dyDescent="0.35">
      <c r="A7" s="6"/>
      <c r="B7" s="122"/>
      <c r="C7" s="6"/>
      <c r="D7" s="57" t="s">
        <v>47</v>
      </c>
      <c r="E7" s="6"/>
      <c r="F7" s="58" t="str">
        <f>IF(OR(CoverSheet!$G$26=0,CoverSheet!$G$27=0),"",(TEXT(CoverSheet!$G$26,"DD/MM/YYYY")&amp;" - "&amp;(TEXT(CoverSheet!$G$27,"dd/mm/yyyy"))))</f>
        <v xml:space="preserve"> - </v>
      </c>
      <c r="G7" s="6"/>
      <c r="H7" s="6"/>
      <c r="I7" s="6"/>
      <c r="J7" s="6"/>
      <c r="K7" s="6"/>
      <c r="L7" s="6"/>
      <c r="M7" s="6"/>
      <c r="N7" s="6"/>
      <c r="O7" s="6"/>
      <c r="P7" s="264" t="s">
        <v>290</v>
      </c>
      <c r="Q7" s="6"/>
      <c r="R7" s="53" t="str">
        <f>CoverSheet!C29</f>
        <v/>
      </c>
      <c r="S7" s="6"/>
      <c r="T7" s="6"/>
      <c r="U7" s="32"/>
      <c r="V7" s="6"/>
      <c r="W7" s="6"/>
      <c r="X7" s="6"/>
      <c r="Y7" s="31"/>
      <c r="Z7" s="5"/>
    </row>
    <row r="8" spans="1:26" ht="7.4" customHeight="1" thickBot="1" x14ac:dyDescent="0.4">
      <c r="A8" s="61"/>
      <c r="B8" s="133"/>
      <c r="C8" s="61"/>
      <c r="D8" s="61"/>
      <c r="E8" s="61"/>
      <c r="F8" s="61"/>
      <c r="G8" s="61"/>
      <c r="H8" s="61"/>
      <c r="I8" s="61"/>
      <c r="J8" s="61"/>
      <c r="K8" s="61"/>
      <c r="L8" s="61"/>
      <c r="M8" s="61"/>
      <c r="N8" s="61"/>
      <c r="O8" s="61"/>
      <c r="P8" s="179"/>
      <c r="Q8" s="61"/>
      <c r="R8" s="61"/>
      <c r="S8" s="61"/>
      <c r="T8" s="61"/>
      <c r="U8" s="61"/>
      <c r="V8" s="61"/>
      <c r="W8" s="61"/>
      <c r="X8" s="61"/>
      <c r="Y8" s="31"/>
      <c r="Z8" s="5"/>
    </row>
    <row r="9" spans="1:26" ht="7.4" customHeight="1" thickTop="1" x14ac:dyDescent="0.35">
      <c r="A9" s="6"/>
      <c r="B9" s="122"/>
      <c r="C9" s="6"/>
      <c r="D9" s="6"/>
      <c r="E9" s="6"/>
      <c r="F9" s="6"/>
      <c r="G9" s="6"/>
      <c r="H9" s="6"/>
      <c r="I9" s="6"/>
      <c r="J9" s="6"/>
      <c r="K9" s="6"/>
      <c r="L9" s="6"/>
      <c r="M9" s="6"/>
      <c r="N9" s="6"/>
      <c r="O9" s="6"/>
      <c r="P9" s="181"/>
      <c r="Q9" s="6"/>
      <c r="R9" s="6"/>
      <c r="S9" s="6"/>
      <c r="T9" s="6"/>
      <c r="U9" s="6"/>
      <c r="V9" s="6"/>
      <c r="W9" s="6"/>
      <c r="X9" s="6"/>
      <c r="Y9" s="31"/>
      <c r="Z9" s="5"/>
    </row>
    <row r="10" spans="1:26" x14ac:dyDescent="0.35">
      <c r="A10" s="6"/>
      <c r="B10" s="265" t="s">
        <v>291</v>
      </c>
      <c r="C10" s="6"/>
      <c r="D10" s="6"/>
      <c r="E10" s="6"/>
      <c r="F10" s="6"/>
      <c r="G10" s="6"/>
      <c r="H10" s="6"/>
      <c r="I10" s="6"/>
      <c r="J10" s="6"/>
      <c r="K10" s="6"/>
      <c r="L10" s="6"/>
      <c r="M10" s="6"/>
      <c r="N10" s="6"/>
      <c r="O10" s="6"/>
      <c r="P10" s="266"/>
      <c r="Q10" s="6"/>
      <c r="R10" s="6"/>
      <c r="S10" s="6"/>
      <c r="T10" s="6"/>
      <c r="U10" s="6"/>
      <c r="V10" s="6"/>
      <c r="W10" s="6"/>
      <c r="X10" s="6"/>
      <c r="Y10" s="31"/>
      <c r="Z10" s="5"/>
    </row>
    <row r="11" spans="1:26" x14ac:dyDescent="0.35">
      <c r="A11" s="6"/>
      <c r="B11" s="267" t="s">
        <v>292</v>
      </c>
      <c r="C11" s="268"/>
      <c r="D11" s="268"/>
      <c r="E11" s="268"/>
      <c r="F11" s="268"/>
      <c r="G11" s="268"/>
      <c r="H11" s="268"/>
      <c r="I11" s="268"/>
      <c r="J11" s="268"/>
      <c r="K11" s="268"/>
      <c r="L11" s="268"/>
      <c r="M11" s="268"/>
      <c r="N11" s="268"/>
      <c r="O11" s="268"/>
      <c r="P11" s="269"/>
      <c r="Q11" s="268"/>
      <c r="R11" s="282"/>
      <c r="S11" s="282"/>
      <c r="T11" s="6"/>
      <c r="U11" s="6"/>
      <c r="V11" s="6"/>
      <c r="W11" s="6"/>
      <c r="X11" s="6"/>
      <c r="Y11" s="31"/>
      <c r="Z11" s="5"/>
    </row>
    <row r="12" spans="1:26" ht="7.4" customHeight="1" x14ac:dyDescent="0.35">
      <c r="A12" s="6"/>
      <c r="B12" s="122"/>
      <c r="C12" s="6"/>
      <c r="D12" s="6"/>
      <c r="E12" s="6"/>
      <c r="F12" s="6"/>
      <c r="G12" s="6"/>
      <c r="H12" s="6"/>
      <c r="I12" s="6"/>
      <c r="J12" s="6"/>
      <c r="K12" s="6"/>
      <c r="L12" s="6"/>
      <c r="M12" s="6"/>
      <c r="N12" s="6"/>
      <c r="O12" s="6"/>
      <c r="P12" s="177"/>
      <c r="Q12" s="6"/>
      <c r="R12" s="6"/>
      <c r="S12" s="6"/>
      <c r="T12" s="6"/>
      <c r="U12" s="6"/>
      <c r="V12" s="6"/>
      <c r="W12" s="6"/>
      <c r="X12" s="6"/>
      <c r="Y12" s="31"/>
      <c r="Z12" s="5"/>
    </row>
    <row r="13" spans="1:26" ht="18.5" thickBot="1" x14ac:dyDescent="0.45">
      <c r="A13" s="270"/>
      <c r="B13" s="271" t="s">
        <v>293</v>
      </c>
      <c r="C13" s="140" t="s">
        <v>294</v>
      </c>
      <c r="D13" s="270"/>
      <c r="E13" s="270"/>
      <c r="F13" s="270"/>
      <c r="G13" s="270"/>
      <c r="H13" s="270"/>
      <c r="I13" s="270"/>
      <c r="J13" s="270"/>
      <c r="K13" s="270"/>
      <c r="L13" s="270"/>
      <c r="M13" s="270"/>
      <c r="N13" s="270"/>
      <c r="O13" s="270"/>
      <c r="P13" s="272"/>
      <c r="Q13" s="270"/>
      <c r="R13" s="270"/>
      <c r="S13" s="270"/>
      <c r="T13" s="270"/>
      <c r="U13" s="270"/>
      <c r="V13" s="270"/>
      <c r="W13" s="270"/>
      <c r="X13" s="270"/>
      <c r="Y13" s="31"/>
      <c r="Z13" s="5"/>
    </row>
    <row r="14" spans="1:26" ht="7.4" customHeight="1" x14ac:dyDescent="0.35">
      <c r="B14" s="122"/>
      <c r="C14" s="6"/>
      <c r="D14" s="6"/>
      <c r="E14" s="6"/>
      <c r="F14" s="6"/>
      <c r="G14" s="6"/>
      <c r="H14" s="6"/>
      <c r="I14" s="6"/>
      <c r="J14" s="6"/>
      <c r="K14" s="6"/>
      <c r="L14" s="6"/>
      <c r="M14" s="6"/>
      <c r="N14" s="6"/>
      <c r="O14" s="6"/>
      <c r="P14" s="177"/>
      <c r="Q14" s="6"/>
      <c r="R14" s="6"/>
      <c r="S14" s="6"/>
      <c r="T14" s="6"/>
      <c r="U14" s="6"/>
      <c r="V14" s="6"/>
      <c r="W14" s="6"/>
      <c r="X14" s="6"/>
      <c r="Y14" s="31"/>
      <c r="Z14" s="5"/>
    </row>
    <row r="15" spans="1:26" ht="14.5" customHeight="1" x14ac:dyDescent="0.35">
      <c r="A15" s="6"/>
      <c r="B15" s="122" t="s">
        <v>295</v>
      </c>
      <c r="C15" s="6" t="s">
        <v>296</v>
      </c>
      <c r="D15" s="6"/>
      <c r="E15" s="6"/>
      <c r="F15" s="6"/>
      <c r="G15" s="6"/>
      <c r="H15" s="6"/>
      <c r="I15" s="6"/>
      <c r="J15" s="6"/>
      <c r="K15" s="6"/>
      <c r="L15" s="6"/>
      <c r="M15" s="6"/>
      <c r="N15" s="6"/>
      <c r="O15" s="6"/>
      <c r="P15" s="177"/>
      <c r="Q15" s="6"/>
      <c r="R15" s="478" t="s">
        <v>297</v>
      </c>
      <c r="S15" s="478"/>
      <c r="T15" s="478"/>
      <c r="U15" s="478"/>
      <c r="V15" s="478"/>
      <c r="W15" s="478"/>
      <c r="X15" s="6"/>
      <c r="Y15" s="31"/>
      <c r="Z15" s="5"/>
    </row>
    <row r="16" spans="1:26" x14ac:dyDescent="0.35">
      <c r="A16" s="6"/>
      <c r="B16" s="122"/>
      <c r="C16" s="6"/>
      <c r="D16" s="6"/>
      <c r="E16" s="6"/>
      <c r="F16" s="6"/>
      <c r="G16" s="6"/>
      <c r="H16" s="6"/>
      <c r="I16" s="6"/>
      <c r="J16" s="6"/>
      <c r="K16" s="6"/>
      <c r="L16" s="115" t="s">
        <v>298</v>
      </c>
      <c r="M16" s="115" t="s">
        <v>299</v>
      </c>
      <c r="N16" s="115" t="s">
        <v>300</v>
      </c>
      <c r="O16" s="6"/>
      <c r="P16" s="115" t="s">
        <v>301</v>
      </c>
      <c r="Q16" s="6"/>
      <c r="R16" s="478"/>
      <c r="S16" s="478"/>
      <c r="T16" s="478"/>
      <c r="U16" s="478"/>
      <c r="V16" s="478"/>
      <c r="W16" s="478"/>
      <c r="X16" s="6"/>
      <c r="Y16" s="31"/>
      <c r="Z16" s="5"/>
    </row>
    <row r="17" spans="1:26" x14ac:dyDescent="0.35">
      <c r="A17" s="6"/>
      <c r="B17" s="122"/>
      <c r="C17" s="6"/>
      <c r="D17" s="6"/>
      <c r="E17" s="6"/>
      <c r="F17" s="6"/>
      <c r="G17" s="6"/>
      <c r="H17" s="488" t="s">
        <v>302</v>
      </c>
      <c r="I17" s="488"/>
      <c r="J17" s="488"/>
      <c r="K17" s="488"/>
      <c r="L17" s="35"/>
      <c r="M17" s="35"/>
      <c r="N17" s="35"/>
      <c r="O17" s="273"/>
      <c r="P17" s="36">
        <f>SUM(L17:N17)</f>
        <v>0</v>
      </c>
      <c r="Q17" s="6"/>
      <c r="R17" s="478"/>
      <c r="S17" s="478"/>
      <c r="T17" s="478"/>
      <c r="U17" s="478"/>
      <c r="V17" s="478"/>
      <c r="W17" s="478"/>
      <c r="X17" s="6"/>
      <c r="Y17" s="37" t="str">
        <f>IF(COUNTA(L17:N17)=0,"R","G")</f>
        <v>R</v>
      </c>
      <c r="Z17" s="5"/>
    </row>
    <row r="18" spans="1:26" x14ac:dyDescent="0.35">
      <c r="A18" s="6"/>
      <c r="B18" s="122"/>
      <c r="C18" s="6"/>
      <c r="D18" s="6"/>
      <c r="E18" s="6"/>
      <c r="F18" s="6"/>
      <c r="G18" s="6"/>
      <c r="H18" s="488" t="s">
        <v>303</v>
      </c>
      <c r="I18" s="488"/>
      <c r="J18" s="488"/>
      <c r="K18" s="488"/>
      <c r="L18" s="35"/>
      <c r="M18" s="35"/>
      <c r="N18" s="35"/>
      <c r="O18" s="273"/>
      <c r="P18" s="36">
        <f>SUM(L18:N18)</f>
        <v>0</v>
      </c>
      <c r="Q18" s="6"/>
      <c r="R18" s="479"/>
      <c r="S18" s="480"/>
      <c r="T18" s="480"/>
      <c r="U18" s="480"/>
      <c r="V18" s="480"/>
      <c r="W18" s="481"/>
      <c r="X18" s="6"/>
      <c r="Y18" s="37" t="str">
        <f>IF(COUNTA(L18:N18)=0,"R","G")</f>
        <v>R</v>
      </c>
      <c r="Z18" s="5"/>
    </row>
    <row r="19" spans="1:26" x14ac:dyDescent="0.35">
      <c r="A19" s="6"/>
      <c r="B19" s="122"/>
      <c r="C19" s="6"/>
      <c r="D19" s="6"/>
      <c r="E19" s="6"/>
      <c r="F19" s="6"/>
      <c r="G19" s="6"/>
      <c r="H19" s="488" t="s">
        <v>304</v>
      </c>
      <c r="I19" s="488"/>
      <c r="J19" s="488"/>
      <c r="K19" s="488"/>
      <c r="L19" s="35"/>
      <c r="M19" s="35"/>
      <c r="N19" s="35"/>
      <c r="O19" s="273"/>
      <c r="P19" s="36">
        <f>SUM(L19:N19)</f>
        <v>0</v>
      </c>
      <c r="Q19" s="6"/>
      <c r="R19" s="482"/>
      <c r="S19" s="483"/>
      <c r="T19" s="483"/>
      <c r="U19" s="483"/>
      <c r="V19" s="483"/>
      <c r="W19" s="484"/>
      <c r="X19" s="6"/>
      <c r="Y19" s="37" t="str">
        <f>IF(OR(COUNTA(L19:N19)=0,AND(P19&gt;0,ISBLANK(R18))),"R","G")</f>
        <v>R</v>
      </c>
      <c r="Z19" s="5"/>
    </row>
    <row r="20" spans="1:26" x14ac:dyDescent="0.35">
      <c r="A20" s="6"/>
      <c r="B20" s="122"/>
      <c r="C20" s="6" t="s">
        <v>70</v>
      </c>
      <c r="D20" s="6"/>
      <c r="E20" s="6"/>
      <c r="F20" s="6"/>
      <c r="G20" s="6"/>
      <c r="H20" s="6"/>
      <c r="I20" s="6"/>
      <c r="J20" s="6"/>
      <c r="K20" s="6"/>
      <c r="L20" s="38">
        <f>SUM(L17:L19)</f>
        <v>0</v>
      </c>
      <c r="M20" s="38">
        <f>SUM(M17:M19)</f>
        <v>0</v>
      </c>
      <c r="N20" s="38">
        <f>SUM(N17:N19)</f>
        <v>0</v>
      </c>
      <c r="O20" s="38"/>
      <c r="P20" s="39">
        <f>SUM(P17:P19)</f>
        <v>0</v>
      </c>
      <c r="Q20" s="6"/>
      <c r="R20" s="485"/>
      <c r="S20" s="486"/>
      <c r="T20" s="486"/>
      <c r="U20" s="486"/>
      <c r="V20" s="486"/>
      <c r="W20" s="487"/>
      <c r="X20" s="6"/>
      <c r="Y20" s="31"/>
      <c r="Z20" s="5"/>
    </row>
    <row r="21" spans="1:26" ht="7.4" customHeight="1" x14ac:dyDescent="0.35">
      <c r="A21" s="6"/>
      <c r="B21" s="122"/>
      <c r="C21" s="6"/>
      <c r="D21" s="6"/>
      <c r="E21" s="6"/>
      <c r="F21" s="6"/>
      <c r="G21" s="6"/>
      <c r="H21" s="6"/>
      <c r="I21" s="6"/>
      <c r="J21" s="6"/>
      <c r="K21" s="6"/>
      <c r="L21" s="155"/>
      <c r="M21" s="155"/>
      <c r="N21" s="155"/>
      <c r="O21" s="155"/>
      <c r="P21" s="177"/>
      <c r="Q21" s="6"/>
      <c r="R21" s="6"/>
      <c r="S21" s="6"/>
      <c r="T21" s="6"/>
      <c r="U21" s="6"/>
      <c r="V21" s="6"/>
      <c r="W21" s="6"/>
      <c r="X21" s="6"/>
      <c r="Y21" s="31"/>
      <c r="Z21" s="5"/>
    </row>
    <row r="22" spans="1:26" x14ac:dyDescent="0.35">
      <c r="A22" s="6"/>
      <c r="B22" s="274" t="s">
        <v>305</v>
      </c>
      <c r="C22" s="6" t="s">
        <v>306</v>
      </c>
      <c r="D22" s="6"/>
      <c r="E22" s="6"/>
      <c r="F22" s="6"/>
      <c r="G22" s="6"/>
      <c r="H22" s="6"/>
      <c r="I22" s="6"/>
      <c r="J22" s="6"/>
      <c r="K22" s="6"/>
      <c r="L22" s="6"/>
      <c r="M22" s="6"/>
      <c r="N22" s="6"/>
      <c r="O22" s="6"/>
      <c r="P22" s="35"/>
      <c r="Q22" s="6"/>
      <c r="R22" s="6"/>
      <c r="S22" s="6"/>
      <c r="T22" s="6"/>
      <c r="U22" s="6"/>
      <c r="V22" s="6"/>
      <c r="W22" s="6"/>
      <c r="X22" s="6"/>
      <c r="Y22" s="37" t="str">
        <f>IF(NOT(ISBLANK(P22)),"G","R")</f>
        <v>R</v>
      </c>
      <c r="Z22" s="5"/>
    </row>
    <row r="23" spans="1:26" ht="7.4" customHeight="1" x14ac:dyDescent="0.35">
      <c r="A23" s="6"/>
      <c r="B23" s="274"/>
      <c r="C23" s="6"/>
      <c r="D23" s="6"/>
      <c r="E23" s="6"/>
      <c r="F23" s="6"/>
      <c r="G23" s="6"/>
      <c r="H23" s="6"/>
      <c r="I23" s="6"/>
      <c r="J23" s="6"/>
      <c r="K23" s="6"/>
      <c r="L23" s="6"/>
      <c r="M23" s="6"/>
      <c r="N23" s="6"/>
      <c r="O23" s="6"/>
      <c r="P23" s="6"/>
      <c r="Q23" s="6"/>
      <c r="R23" s="6"/>
      <c r="S23" s="6"/>
      <c r="T23" s="6"/>
      <c r="U23" s="6"/>
      <c r="V23" s="6"/>
      <c r="W23" s="6"/>
      <c r="X23" s="6"/>
      <c r="Y23" s="31"/>
      <c r="Z23" s="5"/>
    </row>
    <row r="24" spans="1:26" x14ac:dyDescent="0.35">
      <c r="A24" s="6"/>
      <c r="B24" s="274" t="s">
        <v>307</v>
      </c>
      <c r="C24" s="6" t="s">
        <v>308</v>
      </c>
      <c r="D24" s="6"/>
      <c r="E24" s="6"/>
      <c r="F24" s="6"/>
      <c r="G24" s="6"/>
      <c r="H24" s="6"/>
      <c r="I24" s="6"/>
      <c r="J24" s="6"/>
      <c r="K24" s="6"/>
      <c r="L24" s="473"/>
      <c r="M24" s="474"/>
      <c r="N24" s="474"/>
      <c r="O24" s="474"/>
      <c r="P24" s="475"/>
      <c r="Q24" s="6"/>
      <c r="R24" s="6"/>
      <c r="S24" s="6"/>
      <c r="T24" s="6"/>
      <c r="U24" s="6"/>
      <c r="V24" s="6"/>
      <c r="W24" s="6"/>
      <c r="X24" s="6"/>
      <c r="Y24" s="37" t="str">
        <f>IF(NOT(ISBLANK(L24)),"G","R")</f>
        <v>R</v>
      </c>
      <c r="Z24" s="5"/>
    </row>
    <row r="25" spans="1:26" ht="7.4" customHeight="1" x14ac:dyDescent="0.35">
      <c r="A25" s="6"/>
      <c r="B25" s="274"/>
      <c r="C25" s="6"/>
      <c r="D25" s="6"/>
      <c r="E25" s="6"/>
      <c r="F25" s="6"/>
      <c r="G25" s="6"/>
      <c r="H25" s="6"/>
      <c r="I25" s="6"/>
      <c r="J25" s="6"/>
      <c r="K25" s="6"/>
      <c r="L25" s="6"/>
      <c r="M25" s="6"/>
      <c r="N25" s="6"/>
      <c r="O25" s="6"/>
      <c r="P25" s="6"/>
      <c r="Q25" s="6"/>
      <c r="R25" s="6"/>
      <c r="S25" s="6"/>
      <c r="T25" s="6"/>
      <c r="U25" s="6"/>
      <c r="V25" s="6"/>
      <c r="W25" s="6"/>
      <c r="X25" s="6"/>
      <c r="Y25" s="31"/>
      <c r="Z25" s="5"/>
    </row>
    <row r="26" spans="1:26" x14ac:dyDescent="0.35">
      <c r="A26" s="6"/>
      <c r="B26" s="274" t="s">
        <v>309</v>
      </c>
      <c r="C26" s="6" t="s">
        <v>310</v>
      </c>
      <c r="D26" s="6"/>
      <c r="E26" s="6"/>
      <c r="F26" s="6"/>
      <c r="G26" s="6"/>
      <c r="H26" s="6"/>
      <c r="I26" s="6"/>
      <c r="J26" s="6"/>
      <c r="K26" s="6"/>
      <c r="L26" s="473"/>
      <c r="M26" s="474"/>
      <c r="N26" s="474"/>
      <c r="O26" s="474"/>
      <c r="P26" s="475"/>
      <c r="Q26" s="18"/>
      <c r="R26" s="6"/>
      <c r="S26" s="6"/>
      <c r="T26" s="6"/>
      <c r="U26" s="6"/>
      <c r="V26" s="6"/>
      <c r="W26" s="6"/>
      <c r="X26" s="6"/>
      <c r="Y26" s="31" t="str">
        <f>IF(AND('Crypto Services'!F13="yes",ISBLANK(Input!L26)),"R","G")</f>
        <v>G</v>
      </c>
      <c r="Z26" s="5"/>
    </row>
    <row r="27" spans="1:26" ht="7.4" customHeight="1" x14ac:dyDescent="0.35">
      <c r="A27" s="6"/>
      <c r="B27" s="122"/>
      <c r="C27" s="6"/>
      <c r="D27" s="6"/>
      <c r="E27" s="6"/>
      <c r="F27" s="6"/>
      <c r="G27" s="6"/>
      <c r="H27" s="6"/>
      <c r="I27" s="6"/>
      <c r="J27" s="6"/>
      <c r="K27" s="6"/>
      <c r="L27" s="155"/>
      <c r="M27" s="155"/>
      <c r="N27" s="155"/>
      <c r="O27" s="155"/>
      <c r="P27" s="177"/>
      <c r="Q27" s="6"/>
      <c r="R27" s="6"/>
      <c r="S27" s="6"/>
      <c r="T27" s="6"/>
      <c r="U27" s="6"/>
      <c r="V27" s="6"/>
      <c r="W27" s="6"/>
      <c r="X27" s="6"/>
      <c r="Y27" s="31"/>
      <c r="Z27" s="5"/>
    </row>
    <row r="28" spans="1:26" ht="7.4" customHeight="1" x14ac:dyDescent="0.35">
      <c r="A28" s="78"/>
      <c r="B28" s="147"/>
      <c r="C28" s="78"/>
      <c r="D28" s="78"/>
      <c r="E28" s="78"/>
      <c r="F28" s="78"/>
      <c r="G28" s="78"/>
      <c r="H28" s="78"/>
      <c r="I28" s="78"/>
      <c r="J28" s="78"/>
      <c r="K28" s="78"/>
      <c r="L28" s="78"/>
      <c r="M28" s="78"/>
      <c r="N28" s="78"/>
      <c r="O28" s="78"/>
      <c r="P28" s="275"/>
      <c r="Q28" s="78"/>
      <c r="R28" s="78"/>
      <c r="S28" s="78"/>
      <c r="T28" s="78"/>
      <c r="U28" s="78"/>
      <c r="V28" s="78"/>
      <c r="W28" s="78"/>
      <c r="X28" s="78"/>
      <c r="Y28" s="40"/>
      <c r="Z28" s="5"/>
    </row>
    <row r="29" spans="1:26" ht="7.4" customHeight="1" x14ac:dyDescent="0.35">
      <c r="A29" s="6"/>
      <c r="B29" s="122"/>
      <c r="C29" s="6"/>
      <c r="D29" s="6"/>
      <c r="E29" s="6"/>
      <c r="F29" s="6"/>
      <c r="G29" s="6"/>
      <c r="H29" s="6"/>
      <c r="I29" s="6"/>
      <c r="J29" s="6"/>
      <c r="K29" s="6"/>
      <c r="L29" s="6"/>
      <c r="M29" s="6"/>
      <c r="N29" s="6"/>
      <c r="O29" s="6"/>
      <c r="P29" s="177"/>
      <c r="Q29" s="6"/>
      <c r="R29" s="6"/>
      <c r="S29" s="6"/>
      <c r="T29" s="6"/>
      <c r="U29" s="6"/>
      <c r="V29" s="6"/>
      <c r="W29" s="6"/>
      <c r="X29" s="6"/>
      <c r="Y29" s="31"/>
      <c r="Z29" s="5"/>
    </row>
    <row r="30" spans="1:26" ht="18.5" thickBot="1" x14ac:dyDescent="0.45">
      <c r="A30" s="270"/>
      <c r="B30" s="271" t="s">
        <v>311</v>
      </c>
      <c r="C30" s="140" t="s">
        <v>312</v>
      </c>
      <c r="D30" s="270"/>
      <c r="E30" s="270"/>
      <c r="F30" s="270"/>
      <c r="G30" s="270"/>
      <c r="H30" s="270"/>
      <c r="I30" s="270"/>
      <c r="J30" s="270"/>
      <c r="K30" s="270"/>
      <c r="L30" s="270"/>
      <c r="M30" s="270"/>
      <c r="N30" s="270"/>
      <c r="O30" s="270"/>
      <c r="P30" s="272"/>
      <c r="Q30" s="270"/>
      <c r="R30" s="270"/>
      <c r="S30" s="270"/>
      <c r="T30" s="270"/>
      <c r="U30" s="270"/>
      <c r="V30" s="270"/>
      <c r="W30" s="270"/>
      <c r="X30" s="270"/>
      <c r="Y30" s="31"/>
      <c r="Z30" s="5"/>
    </row>
    <row r="31" spans="1:26" ht="7.4" customHeight="1" x14ac:dyDescent="0.4">
      <c r="A31" s="6"/>
      <c r="B31" s="276"/>
      <c r="C31" s="277"/>
      <c r="D31" s="6"/>
      <c r="E31" s="6"/>
      <c r="F31" s="6"/>
      <c r="G31" s="6"/>
      <c r="H31" s="6"/>
      <c r="I31" s="6"/>
      <c r="J31" s="6"/>
      <c r="K31" s="6"/>
      <c r="L31" s="6"/>
      <c r="M31" s="6"/>
      <c r="N31" s="6"/>
      <c r="O31" s="6"/>
      <c r="P31" s="181"/>
      <c r="Q31" s="6"/>
      <c r="R31" s="6"/>
      <c r="S31" s="6"/>
      <c r="T31" s="6"/>
      <c r="U31" s="6"/>
      <c r="V31" s="6"/>
      <c r="W31" s="6"/>
      <c r="X31" s="6"/>
      <c r="Y31" s="31"/>
      <c r="Z31" s="5"/>
    </row>
    <row r="32" spans="1:26" ht="15.5" x14ac:dyDescent="0.35">
      <c r="A32" s="6"/>
      <c r="B32" s="278" t="s">
        <v>313</v>
      </c>
      <c r="C32" s="6"/>
      <c r="D32" s="6"/>
      <c r="E32" s="6"/>
      <c r="F32" s="6"/>
      <c r="G32" s="6"/>
      <c r="H32" s="6"/>
      <c r="I32" s="6"/>
      <c r="J32" s="6"/>
      <c r="K32" s="6"/>
      <c r="L32" s="115" t="s">
        <v>298</v>
      </c>
      <c r="M32" s="115" t="s">
        <v>299</v>
      </c>
      <c r="N32" s="115" t="s">
        <v>300</v>
      </c>
      <c r="O32" s="10"/>
      <c r="P32" s="178" t="s">
        <v>301</v>
      </c>
      <c r="Q32" s="6"/>
      <c r="R32" s="6"/>
      <c r="S32" s="6"/>
      <c r="T32" s="6"/>
      <c r="U32" s="6"/>
      <c r="V32" s="6"/>
      <c r="W32" s="6"/>
      <c r="X32" s="6"/>
      <c r="Y32" s="31"/>
      <c r="Z32" s="5"/>
    </row>
    <row r="33" spans="1:26" ht="7.4" customHeight="1" x14ac:dyDescent="0.35">
      <c r="A33" s="6"/>
      <c r="B33" s="278"/>
      <c r="C33" s="6"/>
      <c r="D33" s="6"/>
      <c r="E33" s="6"/>
      <c r="F33" s="6"/>
      <c r="G33" s="6"/>
      <c r="H33" s="6"/>
      <c r="I33" s="6"/>
      <c r="J33" s="6"/>
      <c r="K33" s="6"/>
      <c r="L33" s="115"/>
      <c r="M33" s="115"/>
      <c r="N33" s="115"/>
      <c r="O33" s="10"/>
      <c r="P33" s="178"/>
      <c r="Q33" s="6"/>
      <c r="R33" s="6"/>
      <c r="S33" s="6"/>
      <c r="T33" s="6"/>
      <c r="U33" s="6"/>
      <c r="V33" s="6"/>
      <c r="W33" s="6"/>
      <c r="X33" s="6"/>
      <c r="Y33" s="31"/>
      <c r="Z33" s="5"/>
    </row>
    <row r="34" spans="1:26" x14ac:dyDescent="0.35">
      <c r="A34" s="6"/>
      <c r="B34" s="122" t="s">
        <v>314</v>
      </c>
      <c r="C34" s="41" t="s">
        <v>315</v>
      </c>
      <c r="D34" s="122"/>
      <c r="E34" s="122"/>
      <c r="F34" s="122"/>
      <c r="G34" s="122"/>
      <c r="H34" s="122"/>
      <c r="I34" s="122"/>
      <c r="J34" s="122"/>
      <c r="K34" s="122"/>
      <c r="L34" s="36">
        <f>SUM(L35:L36)</f>
        <v>0</v>
      </c>
      <c r="M34" s="36">
        <f t="shared" ref="M34:N34" si="0">SUM(M35:M36)</f>
        <v>0</v>
      </c>
      <c r="N34" s="36">
        <f t="shared" si="0"/>
        <v>0</v>
      </c>
      <c r="O34" s="273"/>
      <c r="P34" s="36">
        <f>SUM(L34:N34)</f>
        <v>0</v>
      </c>
      <c r="Q34" s="6"/>
      <c r="R34" s="6"/>
      <c r="S34" s="6"/>
      <c r="T34" s="6"/>
      <c r="U34" s="6"/>
      <c r="V34" s="6"/>
      <c r="W34" s="6"/>
      <c r="X34" s="6"/>
      <c r="Y34" s="42"/>
      <c r="Z34" s="5"/>
    </row>
    <row r="35" spans="1:26" x14ac:dyDescent="0.35">
      <c r="A35" s="6"/>
      <c r="B35" s="6"/>
      <c r="C35" s="122" t="s">
        <v>316</v>
      </c>
      <c r="D35" s="122"/>
      <c r="E35" s="122"/>
      <c r="F35" s="122"/>
      <c r="G35" s="122"/>
      <c r="H35" s="122"/>
      <c r="I35" s="122"/>
      <c r="J35" s="122"/>
      <c r="K35" s="122"/>
      <c r="L35" s="35"/>
      <c r="M35" s="35"/>
      <c r="N35" s="35"/>
      <c r="O35" s="273"/>
      <c r="P35" s="36">
        <f t="shared" ref="P35:P36" si="1">SUM(L35:N35)</f>
        <v>0</v>
      </c>
      <c r="Q35" s="6"/>
      <c r="R35" s="18" t="s">
        <v>317</v>
      </c>
      <c r="S35" s="122"/>
      <c r="T35" s="122"/>
      <c r="U35" s="122"/>
      <c r="V35" s="122"/>
      <c r="W35" s="122"/>
      <c r="X35" s="6"/>
      <c r="Y35" s="42"/>
      <c r="Z35" s="5"/>
    </row>
    <row r="36" spans="1:26" x14ac:dyDescent="0.35">
      <c r="A36" s="6"/>
      <c r="B36" s="6"/>
      <c r="C36" s="6" t="s">
        <v>318</v>
      </c>
      <c r="D36" s="122"/>
      <c r="E36" s="122"/>
      <c r="F36" s="122"/>
      <c r="G36" s="122"/>
      <c r="H36" s="122"/>
      <c r="I36" s="122"/>
      <c r="J36" s="122"/>
      <c r="K36" s="122"/>
      <c r="L36" s="35"/>
      <c r="M36" s="35"/>
      <c r="N36" s="35"/>
      <c r="O36" s="273"/>
      <c r="P36" s="36">
        <f t="shared" si="1"/>
        <v>0</v>
      </c>
      <c r="Q36" s="6"/>
      <c r="R36" s="473"/>
      <c r="S36" s="474"/>
      <c r="T36" s="474"/>
      <c r="U36" s="474"/>
      <c r="V36" s="474"/>
      <c r="W36" s="475"/>
      <c r="X36" s="6"/>
      <c r="Y36" s="31" t="str">
        <f>IF(AND(P36&lt;&gt;0,ISBLANK(R36)),"R",IF(AND(P36=0,NOT(ISBLANK(R36))),"Y","G"))</f>
        <v>G</v>
      </c>
      <c r="Z36" s="5"/>
    </row>
    <row r="37" spans="1:26" ht="7.4" customHeight="1" x14ac:dyDescent="0.35">
      <c r="A37" s="122"/>
      <c r="B37" s="122"/>
      <c r="C37" s="122"/>
      <c r="D37" s="122"/>
      <c r="E37" s="122"/>
      <c r="F37" s="122"/>
      <c r="G37" s="122"/>
      <c r="H37" s="122"/>
      <c r="I37" s="122"/>
      <c r="J37" s="122"/>
      <c r="K37" s="122"/>
      <c r="L37" s="122"/>
      <c r="M37" s="122"/>
      <c r="N37" s="122"/>
      <c r="O37" s="122"/>
      <c r="P37" s="122"/>
      <c r="Q37" s="6"/>
      <c r="R37" s="6"/>
      <c r="S37" s="6"/>
      <c r="T37" s="6"/>
      <c r="U37" s="6"/>
      <c r="V37" s="6"/>
      <c r="W37" s="6"/>
      <c r="X37" s="6"/>
      <c r="Y37" s="31"/>
      <c r="Z37" s="5"/>
    </row>
    <row r="38" spans="1:26" x14ac:dyDescent="0.35">
      <c r="A38" s="6"/>
      <c r="B38" s="122" t="s">
        <v>319</v>
      </c>
      <c r="C38" s="279" t="s">
        <v>320</v>
      </c>
      <c r="D38" s="122"/>
      <c r="E38" s="122"/>
      <c r="F38" s="122"/>
      <c r="G38" s="122"/>
      <c r="H38" s="122"/>
      <c r="I38" s="122"/>
      <c r="J38" s="122"/>
      <c r="K38" s="122"/>
      <c r="L38" s="36">
        <f>SUM(L39:L40)</f>
        <v>0</v>
      </c>
      <c r="M38" s="36">
        <f>SUM(M39:M40)</f>
        <v>0</v>
      </c>
      <c r="N38" s="36">
        <f>SUM(N39:N40)</f>
        <v>0</v>
      </c>
      <c r="O38" s="273"/>
      <c r="P38" s="36">
        <f t="shared" ref="P38:P40" si="2">SUM(L38:N38)</f>
        <v>0</v>
      </c>
      <c r="Q38" s="6"/>
      <c r="R38" s="6"/>
      <c r="S38" s="6"/>
      <c r="T38" s="6"/>
      <c r="U38" s="6"/>
      <c r="V38" s="6"/>
      <c r="W38" s="6"/>
      <c r="X38" s="6"/>
      <c r="Y38" s="42"/>
      <c r="Z38" s="5"/>
    </row>
    <row r="39" spans="1:26" x14ac:dyDescent="0.35">
      <c r="A39" s="6"/>
      <c r="B39" s="122"/>
      <c r="C39" s="58" t="s">
        <v>321</v>
      </c>
      <c r="D39" s="122"/>
      <c r="E39" s="122"/>
      <c r="F39" s="122"/>
      <c r="G39" s="122"/>
      <c r="H39" s="122"/>
      <c r="I39" s="122"/>
      <c r="J39" s="122"/>
      <c r="K39" s="122"/>
      <c r="L39" s="35"/>
      <c r="M39" s="35"/>
      <c r="N39" s="35"/>
      <c r="O39" s="273"/>
      <c r="P39" s="36">
        <f t="shared" si="2"/>
        <v>0</v>
      </c>
      <c r="Q39" s="6"/>
      <c r="R39" s="18" t="s">
        <v>322</v>
      </c>
      <c r="S39" s="122"/>
      <c r="T39" s="122"/>
      <c r="U39" s="122"/>
      <c r="V39" s="122"/>
      <c r="W39" s="122"/>
      <c r="X39" s="6"/>
      <c r="Y39" s="42"/>
      <c r="Z39" s="5"/>
    </row>
    <row r="40" spans="1:26" x14ac:dyDescent="0.35">
      <c r="A40" s="6"/>
      <c r="B40" s="122"/>
      <c r="C40" s="58" t="s">
        <v>323</v>
      </c>
      <c r="D40" s="122"/>
      <c r="E40" s="122"/>
      <c r="F40" s="122"/>
      <c r="G40" s="122"/>
      <c r="H40" s="122"/>
      <c r="I40" s="122"/>
      <c r="J40" s="122"/>
      <c r="K40" s="122"/>
      <c r="L40" s="35"/>
      <c r="M40" s="35"/>
      <c r="N40" s="35"/>
      <c r="O40" s="273"/>
      <c r="P40" s="36">
        <f t="shared" si="2"/>
        <v>0</v>
      </c>
      <c r="Q40" s="6"/>
      <c r="R40" s="473"/>
      <c r="S40" s="474"/>
      <c r="T40" s="474"/>
      <c r="U40" s="474"/>
      <c r="V40" s="474"/>
      <c r="W40" s="475"/>
      <c r="X40" s="6"/>
      <c r="Y40" s="31" t="str">
        <f>IF(AND(P40&lt;&gt;0,ISBLANK(R40)),"R",IF(AND(P40=0,NOT(ISBLANK(R40))),"Y","G"))</f>
        <v>G</v>
      </c>
      <c r="Z40" s="5"/>
    </row>
    <row r="41" spans="1:26" ht="7.4" customHeight="1" x14ac:dyDescent="0.35">
      <c r="A41" s="122"/>
      <c r="B41" s="122"/>
      <c r="C41" s="122"/>
      <c r="D41" s="122"/>
      <c r="E41" s="122"/>
      <c r="F41" s="122"/>
      <c r="G41" s="122"/>
      <c r="H41" s="122"/>
      <c r="I41" s="122"/>
      <c r="J41" s="122"/>
      <c r="K41" s="122"/>
      <c r="L41" s="122"/>
      <c r="M41" s="122"/>
      <c r="N41" s="122"/>
      <c r="O41" s="122"/>
      <c r="P41" s="122"/>
      <c r="Q41" s="6"/>
      <c r="R41" s="6"/>
      <c r="S41" s="6"/>
      <c r="T41" s="6"/>
      <c r="U41" s="6"/>
      <c r="V41" s="6"/>
      <c r="W41" s="6"/>
      <c r="X41" s="6"/>
      <c r="Y41" s="31"/>
      <c r="Z41" s="5"/>
    </row>
    <row r="42" spans="1:26" x14ac:dyDescent="0.35">
      <c r="A42" s="6"/>
      <c r="B42" s="122" t="s">
        <v>324</v>
      </c>
      <c r="C42" s="10" t="s">
        <v>325</v>
      </c>
      <c r="D42" s="122"/>
      <c r="E42" s="122"/>
      <c r="F42" s="122"/>
      <c r="G42" s="122"/>
      <c r="H42" s="122"/>
      <c r="I42" s="122"/>
      <c r="J42" s="122"/>
      <c r="K42" s="122"/>
      <c r="L42" s="36">
        <f>SUM(L43:L45)</f>
        <v>0</v>
      </c>
      <c r="M42" s="36">
        <f>SUM(M43:M45)</f>
        <v>0</v>
      </c>
      <c r="N42" s="36">
        <f>SUM(N43:N45)</f>
        <v>0</v>
      </c>
      <c r="O42" s="273"/>
      <c r="P42" s="36">
        <f t="shared" ref="P42:P45" si="3">SUM(L42:N42)</f>
        <v>0</v>
      </c>
      <c r="Q42" s="6"/>
      <c r="R42" s="6"/>
      <c r="S42" s="6"/>
      <c r="T42" s="6"/>
      <c r="U42" s="6"/>
      <c r="V42" s="6"/>
      <c r="W42" s="6"/>
      <c r="X42" s="6"/>
      <c r="Y42" s="42"/>
      <c r="Z42" s="5"/>
    </row>
    <row r="43" spans="1:26" x14ac:dyDescent="0.35">
      <c r="A43" s="6"/>
      <c r="B43" s="122"/>
      <c r="C43" s="58" t="s">
        <v>326</v>
      </c>
      <c r="D43" s="122"/>
      <c r="E43" s="122"/>
      <c r="F43" s="122"/>
      <c r="G43" s="122"/>
      <c r="H43" s="122"/>
      <c r="I43" s="367"/>
      <c r="J43" s="471" t="s">
        <v>327</v>
      </c>
      <c r="K43" s="472"/>
      <c r="L43" s="35"/>
      <c r="M43" s="35"/>
      <c r="N43" s="35"/>
      <c r="O43" s="273"/>
      <c r="P43" s="36">
        <f t="shared" si="3"/>
        <v>0</v>
      </c>
      <c r="Q43" s="6"/>
      <c r="R43" s="6"/>
      <c r="S43" s="6"/>
      <c r="T43" s="6"/>
      <c r="U43" s="6"/>
      <c r="V43" s="6"/>
      <c r="W43" s="6"/>
      <c r="X43" s="6"/>
      <c r="Y43" s="42"/>
      <c r="Z43" s="5"/>
    </row>
    <row r="44" spans="1:26" x14ac:dyDescent="0.35">
      <c r="A44" s="6"/>
      <c r="B44" s="122"/>
      <c r="C44" s="58" t="s">
        <v>328</v>
      </c>
      <c r="D44" s="122"/>
      <c r="E44" s="122"/>
      <c r="F44" s="122"/>
      <c r="G44" s="122"/>
      <c r="H44" s="122"/>
      <c r="I44" s="367"/>
      <c r="J44" s="471"/>
      <c r="K44" s="472"/>
      <c r="L44" s="35"/>
      <c r="M44" s="35"/>
      <c r="N44" s="35"/>
      <c r="O44" s="273"/>
      <c r="P44" s="36">
        <f t="shared" si="3"/>
        <v>0</v>
      </c>
      <c r="Q44" s="6"/>
      <c r="R44" s="18" t="s">
        <v>329</v>
      </c>
      <c r="S44" s="122"/>
      <c r="T44" s="122"/>
      <c r="U44" s="122"/>
      <c r="V44" s="122"/>
      <c r="W44" s="122"/>
      <c r="X44" s="6"/>
      <c r="Y44" s="42"/>
      <c r="Z44" s="5"/>
    </row>
    <row r="45" spans="1:26" x14ac:dyDescent="0.35">
      <c r="A45" s="6"/>
      <c r="B45" s="122"/>
      <c r="C45" s="58" t="s">
        <v>330</v>
      </c>
      <c r="D45" s="122"/>
      <c r="E45" s="122"/>
      <c r="F45" s="122"/>
      <c r="G45" s="122"/>
      <c r="H45" s="122"/>
      <c r="I45" s="122"/>
      <c r="J45" s="471"/>
      <c r="K45" s="472"/>
      <c r="L45" s="35"/>
      <c r="M45" s="35"/>
      <c r="N45" s="35"/>
      <c r="O45" s="273"/>
      <c r="P45" s="36">
        <f t="shared" si="3"/>
        <v>0</v>
      </c>
      <c r="Q45" s="6"/>
      <c r="R45" s="473"/>
      <c r="S45" s="474"/>
      <c r="T45" s="474"/>
      <c r="U45" s="474"/>
      <c r="V45" s="474"/>
      <c r="W45" s="475"/>
      <c r="X45" s="6"/>
      <c r="Y45" s="31" t="str">
        <f>IF(AND(P45&lt;&gt;0,ISBLANK(R45)),"R",IF(AND(P45=0,NOT(ISBLANK(R45))),"Y","G"))</f>
        <v>G</v>
      </c>
      <c r="Z45" s="5"/>
    </row>
    <row r="46" spans="1:26" ht="7.4" customHeight="1" x14ac:dyDescent="0.35">
      <c r="A46" s="122"/>
      <c r="B46" s="122"/>
      <c r="C46" s="122"/>
      <c r="D46" s="122"/>
      <c r="E46" s="122"/>
      <c r="F46" s="122"/>
      <c r="G46" s="122"/>
      <c r="H46" s="122"/>
      <c r="I46" s="122"/>
      <c r="J46" s="122"/>
      <c r="K46" s="122"/>
      <c r="L46" s="122"/>
      <c r="M46" s="122"/>
      <c r="N46" s="122"/>
      <c r="O46" s="122"/>
      <c r="P46" s="122"/>
      <c r="Q46" s="6"/>
      <c r="R46" s="6"/>
      <c r="S46" s="6"/>
      <c r="T46" s="6"/>
      <c r="U46" s="6"/>
      <c r="V46" s="6"/>
      <c r="W46" s="6"/>
      <c r="X46" s="6"/>
      <c r="Y46" s="31"/>
      <c r="Z46" s="5"/>
    </row>
    <row r="47" spans="1:26" x14ac:dyDescent="0.35">
      <c r="A47" s="6"/>
      <c r="B47" s="122" t="s">
        <v>331</v>
      </c>
      <c r="C47" s="279" t="s">
        <v>332</v>
      </c>
      <c r="D47" s="122"/>
      <c r="E47" s="122"/>
      <c r="F47" s="122"/>
      <c r="G47" s="122"/>
      <c r="H47" s="122"/>
      <c r="I47" s="122"/>
      <c r="J47" s="122"/>
      <c r="K47" s="122"/>
      <c r="L47" s="36">
        <f>SUM(L48:L49)</f>
        <v>0</v>
      </c>
      <c r="M47" s="36">
        <f>SUM(M48:M49)</f>
        <v>0</v>
      </c>
      <c r="N47" s="36">
        <f>SUM(N48:N49)</f>
        <v>0</v>
      </c>
      <c r="O47" s="273"/>
      <c r="P47" s="36">
        <f t="shared" ref="P47:P49" si="4">SUM(L47:N47)</f>
        <v>0</v>
      </c>
      <c r="Q47" s="6"/>
      <c r="R47" s="6"/>
      <c r="S47" s="6"/>
      <c r="T47" s="6"/>
      <c r="U47" s="6"/>
      <c r="V47" s="6"/>
      <c r="W47" s="6"/>
      <c r="X47" s="6"/>
      <c r="Y47" s="31"/>
      <c r="Z47" s="5"/>
    </row>
    <row r="48" spans="1:26" x14ac:dyDescent="0.35">
      <c r="A48" s="6"/>
      <c r="B48" s="122"/>
      <c r="C48" s="58" t="s">
        <v>333</v>
      </c>
      <c r="D48" s="122"/>
      <c r="E48" s="122"/>
      <c r="F48" s="122"/>
      <c r="G48" s="122"/>
      <c r="H48" s="122"/>
      <c r="I48" s="122"/>
      <c r="J48" s="122"/>
      <c r="K48" s="122"/>
      <c r="L48" s="35"/>
      <c r="M48" s="35"/>
      <c r="N48" s="35"/>
      <c r="O48" s="273"/>
      <c r="P48" s="36">
        <f t="shared" si="4"/>
        <v>0</v>
      </c>
      <c r="Q48" s="6"/>
      <c r="R48" s="18" t="s">
        <v>334</v>
      </c>
      <c r="S48" s="122"/>
      <c r="T48" s="122"/>
      <c r="U48" s="122"/>
      <c r="V48" s="122"/>
      <c r="W48" s="122"/>
      <c r="X48" s="6"/>
      <c r="Y48" s="31"/>
      <c r="Z48" s="5"/>
    </row>
    <row r="49" spans="1:26" x14ac:dyDescent="0.35">
      <c r="A49" s="6"/>
      <c r="B49" s="122"/>
      <c r="C49" s="58" t="s">
        <v>335</v>
      </c>
      <c r="D49" s="122"/>
      <c r="E49" s="122"/>
      <c r="F49" s="122"/>
      <c r="G49" s="122"/>
      <c r="H49" s="122"/>
      <c r="I49" s="122"/>
      <c r="J49" s="122"/>
      <c r="K49" s="122"/>
      <c r="L49" s="35"/>
      <c r="M49" s="35"/>
      <c r="N49" s="35"/>
      <c r="O49" s="273"/>
      <c r="P49" s="36">
        <f t="shared" si="4"/>
        <v>0</v>
      </c>
      <c r="Q49" s="6"/>
      <c r="R49" s="473"/>
      <c r="S49" s="474"/>
      <c r="T49" s="474"/>
      <c r="U49" s="474"/>
      <c r="V49" s="474"/>
      <c r="W49" s="475"/>
      <c r="X49" s="6"/>
      <c r="Y49" s="31" t="str">
        <f>IF(AND(P49&lt;&gt;0,ISBLANK(R49)),"R",IF(AND(P49=0,NOT(ISBLANK(R49))),"Y","G"))</f>
        <v>G</v>
      </c>
      <c r="Z49" s="5"/>
    </row>
    <row r="50" spans="1:26" ht="7.4" customHeight="1" x14ac:dyDescent="0.35">
      <c r="A50" s="122"/>
      <c r="B50" s="122"/>
      <c r="C50" s="122"/>
      <c r="D50" s="122"/>
      <c r="E50" s="122"/>
      <c r="F50" s="122"/>
      <c r="G50" s="122"/>
      <c r="H50" s="122"/>
      <c r="I50" s="122"/>
      <c r="J50" s="122"/>
      <c r="K50" s="122"/>
      <c r="L50" s="122"/>
      <c r="M50" s="122"/>
      <c r="N50" s="122"/>
      <c r="O50" s="122"/>
      <c r="P50" s="122"/>
      <c r="Q50" s="6"/>
      <c r="R50" s="6"/>
      <c r="S50" s="6"/>
      <c r="T50" s="6"/>
      <c r="U50" s="6"/>
      <c r="V50" s="6"/>
      <c r="W50" s="6"/>
      <c r="X50" s="6"/>
      <c r="Y50" s="31"/>
      <c r="Z50" s="5"/>
    </row>
    <row r="51" spans="1:26" x14ac:dyDescent="0.35">
      <c r="A51" s="6"/>
      <c r="B51" s="122" t="s">
        <v>336</v>
      </c>
      <c r="C51" s="279" t="s">
        <v>337</v>
      </c>
      <c r="D51" s="122"/>
      <c r="E51" s="122"/>
      <c r="F51" s="122"/>
      <c r="G51" s="122"/>
      <c r="H51" s="122"/>
      <c r="I51" s="122"/>
      <c r="J51" s="122"/>
      <c r="K51" s="122"/>
      <c r="L51" s="36">
        <f>SUM(L52:L53)</f>
        <v>0</v>
      </c>
      <c r="M51" s="36">
        <f>SUM(M52:M53)</f>
        <v>0</v>
      </c>
      <c r="N51" s="36">
        <f>SUM(N52:N53)</f>
        <v>0</v>
      </c>
      <c r="O51" s="273"/>
      <c r="P51" s="36">
        <f t="shared" ref="P51:P53" si="5">SUM(L51:N51)</f>
        <v>0</v>
      </c>
      <c r="Q51" s="6"/>
      <c r="R51" s="6"/>
      <c r="S51" s="6"/>
      <c r="T51" s="6"/>
      <c r="U51" s="6"/>
      <c r="V51" s="6"/>
      <c r="W51" s="6"/>
      <c r="X51" s="6"/>
      <c r="Y51" s="31"/>
      <c r="Z51" s="5"/>
    </row>
    <row r="52" spans="1:26" x14ac:dyDescent="0.35">
      <c r="A52" s="6"/>
      <c r="B52" s="122"/>
      <c r="C52" s="58" t="s">
        <v>338</v>
      </c>
      <c r="D52" s="122"/>
      <c r="E52" s="122"/>
      <c r="F52" s="122"/>
      <c r="G52" s="122"/>
      <c r="H52" s="122"/>
      <c r="I52" s="122"/>
      <c r="J52" s="122"/>
      <c r="K52" s="122"/>
      <c r="L52" s="35"/>
      <c r="M52" s="35"/>
      <c r="N52" s="35"/>
      <c r="O52" s="273"/>
      <c r="P52" s="36">
        <f t="shared" si="5"/>
        <v>0</v>
      </c>
      <c r="Q52" s="6"/>
      <c r="R52" s="18" t="s">
        <v>339</v>
      </c>
      <c r="S52" s="122"/>
      <c r="T52" s="122"/>
      <c r="U52" s="122"/>
      <c r="V52" s="122"/>
      <c r="W52" s="122"/>
      <c r="X52" s="6"/>
      <c r="Y52" s="31"/>
      <c r="Z52" s="5"/>
    </row>
    <row r="53" spans="1:26" x14ac:dyDescent="0.35">
      <c r="A53" s="6"/>
      <c r="B53" s="122"/>
      <c r="C53" s="58" t="s">
        <v>340</v>
      </c>
      <c r="D53" s="122"/>
      <c r="E53" s="122"/>
      <c r="F53" s="122"/>
      <c r="G53" s="122"/>
      <c r="H53" s="122"/>
      <c r="I53" s="122"/>
      <c r="J53" s="122"/>
      <c r="K53" s="122"/>
      <c r="L53" s="35"/>
      <c r="M53" s="35"/>
      <c r="N53" s="35"/>
      <c r="O53" s="273"/>
      <c r="P53" s="36">
        <f t="shared" si="5"/>
        <v>0</v>
      </c>
      <c r="Q53" s="6"/>
      <c r="R53" s="473"/>
      <c r="S53" s="474"/>
      <c r="T53" s="474"/>
      <c r="U53" s="474"/>
      <c r="V53" s="474"/>
      <c r="W53" s="475"/>
      <c r="X53" s="6"/>
      <c r="Y53" s="31" t="str">
        <f>IF(AND(P53&lt;&gt;0,ISBLANK(R53)),"R",IF(AND(P53=0,NOT(ISBLANK(R53))),"Y","G"))</f>
        <v>G</v>
      </c>
      <c r="Z53" s="5"/>
    </row>
    <row r="54" spans="1:26" ht="7.4" customHeight="1" x14ac:dyDescent="0.35">
      <c r="A54" s="122"/>
      <c r="B54" s="122"/>
      <c r="C54" s="122"/>
      <c r="D54" s="122"/>
      <c r="E54" s="122"/>
      <c r="F54" s="122"/>
      <c r="G54" s="122"/>
      <c r="H54" s="122"/>
      <c r="I54" s="122"/>
      <c r="J54" s="122"/>
      <c r="K54" s="122"/>
      <c r="L54" s="122"/>
      <c r="M54" s="122"/>
      <c r="N54" s="122"/>
      <c r="O54" s="122"/>
      <c r="P54" s="122"/>
      <c r="Q54" s="6"/>
      <c r="R54" s="6"/>
      <c r="S54" s="6"/>
      <c r="T54" s="6"/>
      <c r="U54" s="6"/>
      <c r="V54" s="6"/>
      <c r="W54" s="6"/>
      <c r="X54" s="6"/>
      <c r="Y54" s="31"/>
      <c r="Z54" s="5"/>
    </row>
    <row r="55" spans="1:26" x14ac:dyDescent="0.35">
      <c r="A55" s="6"/>
      <c r="B55" s="122" t="s">
        <v>341</v>
      </c>
      <c r="C55" s="279" t="s">
        <v>342</v>
      </c>
      <c r="D55" s="122"/>
      <c r="E55" s="122"/>
      <c r="F55" s="122"/>
      <c r="G55" s="122"/>
      <c r="H55" s="122"/>
      <c r="I55" s="122"/>
      <c r="J55" s="122"/>
      <c r="K55" s="122"/>
      <c r="L55" s="36">
        <f>SUM(L56:L57)</f>
        <v>0</v>
      </c>
      <c r="M55" s="36">
        <f>SUM(M56:M57)</f>
        <v>0</v>
      </c>
      <c r="N55" s="36">
        <f>SUM(N56:N57)</f>
        <v>0</v>
      </c>
      <c r="O55" s="273"/>
      <c r="P55" s="36">
        <f t="shared" ref="P55:P57" si="6">SUM(L55:N55)</f>
        <v>0</v>
      </c>
      <c r="Q55" s="6"/>
      <c r="R55" s="122"/>
      <c r="S55" s="122"/>
      <c r="T55" s="122"/>
      <c r="U55" s="122"/>
      <c r="V55" s="122"/>
      <c r="W55" s="122"/>
      <c r="X55" s="6"/>
      <c r="Y55" s="42"/>
      <c r="Z55" s="5"/>
    </row>
    <row r="56" spans="1:26" x14ac:dyDescent="0.35">
      <c r="A56" s="6"/>
      <c r="B56" s="122"/>
      <c r="C56" s="280" t="s">
        <v>343</v>
      </c>
      <c r="D56" s="274"/>
      <c r="E56" s="274"/>
      <c r="F56" s="274"/>
      <c r="G56" s="274"/>
      <c r="H56" s="274"/>
      <c r="I56" s="122"/>
      <c r="J56" s="122"/>
      <c r="K56" s="122"/>
      <c r="L56" s="35"/>
      <c r="M56" s="35"/>
      <c r="N56" s="35"/>
      <c r="O56" s="273"/>
      <c r="P56" s="36">
        <f t="shared" si="6"/>
        <v>0</v>
      </c>
      <c r="Q56" s="6"/>
      <c r="R56" s="18" t="s">
        <v>344</v>
      </c>
      <c r="S56" s="122"/>
      <c r="T56" s="122"/>
      <c r="U56" s="122"/>
      <c r="V56" s="122"/>
      <c r="W56" s="122"/>
      <c r="X56" s="6"/>
      <c r="Y56" s="42"/>
      <c r="Z56" s="5"/>
    </row>
    <row r="57" spans="1:26" x14ac:dyDescent="0.35">
      <c r="A57" s="6"/>
      <c r="B57" s="122"/>
      <c r="C57" s="58" t="s">
        <v>345</v>
      </c>
      <c r="D57" s="122"/>
      <c r="E57" s="122"/>
      <c r="F57" s="122"/>
      <c r="G57" s="122"/>
      <c r="H57" s="122"/>
      <c r="I57" s="122"/>
      <c r="J57" s="122"/>
      <c r="K57" s="122"/>
      <c r="L57" s="35"/>
      <c r="M57" s="35"/>
      <c r="N57" s="35"/>
      <c r="O57" s="273"/>
      <c r="P57" s="36">
        <f t="shared" si="6"/>
        <v>0</v>
      </c>
      <c r="Q57" s="6"/>
      <c r="R57" s="473"/>
      <c r="S57" s="474"/>
      <c r="T57" s="474"/>
      <c r="U57" s="474"/>
      <c r="V57" s="474"/>
      <c r="W57" s="475"/>
      <c r="X57" s="6"/>
      <c r="Y57" s="31" t="str">
        <f>IF(AND(P57&lt;&gt;0,ISBLANK(R57)),"R",IF(AND(P57=0,NOT(ISBLANK(R57))),"Y","G"))</f>
        <v>G</v>
      </c>
      <c r="Z57" s="5"/>
    </row>
    <row r="58" spans="1:26" ht="7.4" customHeight="1" x14ac:dyDescent="0.35">
      <c r="A58" s="122"/>
      <c r="B58" s="122"/>
      <c r="C58" s="122"/>
      <c r="D58" s="122"/>
      <c r="E58" s="122"/>
      <c r="F58" s="122"/>
      <c r="G58" s="122"/>
      <c r="H58" s="122"/>
      <c r="I58" s="122"/>
      <c r="J58" s="122"/>
      <c r="K58" s="122"/>
      <c r="L58" s="122"/>
      <c r="M58" s="122"/>
      <c r="N58" s="122"/>
      <c r="O58" s="122"/>
      <c r="P58" s="122"/>
      <c r="Q58" s="6"/>
      <c r="R58" s="6"/>
      <c r="S58" s="6"/>
      <c r="T58" s="6"/>
      <c r="U58" s="6"/>
      <c r="V58" s="6"/>
      <c r="W58" s="6"/>
      <c r="X58" s="6"/>
      <c r="Y58" s="31"/>
      <c r="Z58" s="5"/>
    </row>
    <row r="59" spans="1:26" x14ac:dyDescent="0.35">
      <c r="A59" s="6"/>
      <c r="B59" s="274" t="s">
        <v>346</v>
      </c>
      <c r="C59" s="41" t="s">
        <v>347</v>
      </c>
      <c r="D59" s="122"/>
      <c r="E59" s="122"/>
      <c r="F59" s="122"/>
      <c r="G59" s="122"/>
      <c r="H59" s="122"/>
      <c r="I59" s="122"/>
      <c r="J59" s="122"/>
      <c r="K59" s="122"/>
      <c r="L59" s="36">
        <f>SUM(L60:L61)</f>
        <v>0</v>
      </c>
      <c r="M59" s="36">
        <f>SUM(M60:M61)</f>
        <v>0</v>
      </c>
      <c r="N59" s="36">
        <f>SUM(N60:N61)</f>
        <v>0</v>
      </c>
      <c r="O59" s="273"/>
      <c r="P59" s="36">
        <f t="shared" ref="P59:P61" si="7">SUM(L59:N59)</f>
        <v>0</v>
      </c>
      <c r="Q59" s="6"/>
      <c r="R59" s="122"/>
      <c r="S59" s="122"/>
      <c r="T59" s="122"/>
      <c r="U59" s="122"/>
      <c r="V59" s="122"/>
      <c r="W59" s="122"/>
      <c r="X59" s="6"/>
      <c r="Y59" s="42"/>
      <c r="Z59" s="5"/>
    </row>
    <row r="60" spans="1:26" x14ac:dyDescent="0.35">
      <c r="A60" s="6"/>
      <c r="B60" s="122"/>
      <c r="C60" s="58" t="s">
        <v>348</v>
      </c>
      <c r="D60" s="122"/>
      <c r="E60" s="122"/>
      <c r="F60" s="122"/>
      <c r="G60" s="122"/>
      <c r="H60" s="122"/>
      <c r="I60" s="122"/>
      <c r="J60" s="122"/>
      <c r="K60" s="122"/>
      <c r="L60" s="35"/>
      <c r="M60" s="35"/>
      <c r="N60" s="35"/>
      <c r="O60" s="273"/>
      <c r="P60" s="36">
        <f t="shared" si="7"/>
        <v>0</v>
      </c>
      <c r="Q60" s="6"/>
      <c r="R60" s="18" t="s">
        <v>349</v>
      </c>
      <c r="S60" s="122"/>
      <c r="T60" s="122"/>
      <c r="U60" s="122"/>
      <c r="V60" s="122"/>
      <c r="W60" s="122"/>
      <c r="X60" s="18"/>
      <c r="Y60" s="42"/>
      <c r="Z60" s="5"/>
    </row>
    <row r="61" spans="1:26" x14ac:dyDescent="0.35">
      <c r="A61" s="6"/>
      <c r="B61" s="122"/>
      <c r="C61" s="280" t="s">
        <v>350</v>
      </c>
      <c r="D61" s="274"/>
      <c r="E61" s="274"/>
      <c r="F61" s="274"/>
      <c r="G61" s="274"/>
      <c r="H61" s="274"/>
      <c r="I61" s="122"/>
      <c r="J61" s="122"/>
      <c r="K61" s="122"/>
      <c r="L61" s="35"/>
      <c r="M61" s="35"/>
      <c r="N61" s="35"/>
      <c r="O61" s="273"/>
      <c r="P61" s="36">
        <f t="shared" si="7"/>
        <v>0</v>
      </c>
      <c r="Q61" s="6"/>
      <c r="R61" s="473"/>
      <c r="S61" s="474"/>
      <c r="T61" s="474"/>
      <c r="U61" s="474"/>
      <c r="V61" s="474"/>
      <c r="W61" s="475"/>
      <c r="X61" s="6"/>
      <c r="Y61" s="31" t="str">
        <f>IF(AND(P61&lt;&gt;0,ISBLANK(R61)),"R",IF(AND(P61=0,NOT(ISBLANK(R61))),"Y","G"))</f>
        <v>G</v>
      </c>
      <c r="Z61" s="5"/>
    </row>
    <row r="62" spans="1:26" ht="7.4" customHeight="1" x14ac:dyDescent="0.35">
      <c r="A62" s="6"/>
      <c r="B62" s="122"/>
      <c r="C62" s="58"/>
      <c r="D62" s="122"/>
      <c r="E62" s="122"/>
      <c r="F62" s="122"/>
      <c r="G62" s="122"/>
      <c r="H62" s="122"/>
      <c r="I62" s="122"/>
      <c r="J62" s="122"/>
      <c r="K62" s="6"/>
      <c r="L62" s="6"/>
      <c r="M62" s="6"/>
      <c r="N62" s="6"/>
      <c r="P62" s="6"/>
      <c r="Q62" s="6"/>
      <c r="R62" s="6"/>
      <c r="S62" s="6"/>
      <c r="T62" s="6"/>
      <c r="U62" s="6"/>
      <c r="V62" s="6"/>
      <c r="W62" s="6"/>
      <c r="X62" s="6"/>
      <c r="Y62" s="42"/>
      <c r="Z62" s="5"/>
    </row>
    <row r="63" spans="1:26" x14ac:dyDescent="0.35">
      <c r="A63" s="6"/>
      <c r="B63" s="122" t="s">
        <v>351</v>
      </c>
      <c r="C63" s="41" t="s">
        <v>352</v>
      </c>
      <c r="D63" s="122"/>
      <c r="E63" s="122"/>
      <c r="F63" s="122"/>
      <c r="G63" s="122"/>
      <c r="H63" s="122"/>
      <c r="I63" s="122"/>
      <c r="J63" s="122"/>
      <c r="K63" s="122"/>
      <c r="L63" s="36">
        <f>SUM(L64:L65)</f>
        <v>0</v>
      </c>
      <c r="M63" s="36">
        <f>SUM(M64:M65)</f>
        <v>0</v>
      </c>
      <c r="N63" s="36">
        <f>SUM(N64:N65)</f>
        <v>0</v>
      </c>
      <c r="O63" s="273"/>
      <c r="P63" s="36">
        <f t="shared" ref="P63:P65" si="8">SUM(L63:N63)</f>
        <v>0</v>
      </c>
      <c r="Q63" s="6"/>
      <c r="R63" s="122"/>
      <c r="S63" s="122"/>
      <c r="T63" s="122"/>
      <c r="U63" s="122"/>
      <c r="V63" s="122"/>
      <c r="W63" s="122"/>
      <c r="X63" s="6"/>
      <c r="Y63" s="42"/>
      <c r="Z63" s="5"/>
    </row>
    <row r="64" spans="1:26" x14ac:dyDescent="0.35">
      <c r="A64" s="6"/>
      <c r="B64" s="122"/>
      <c r="C64" s="58" t="s">
        <v>353</v>
      </c>
      <c r="D64" s="122"/>
      <c r="E64" s="122"/>
      <c r="F64" s="122"/>
      <c r="G64" s="122"/>
      <c r="H64" s="122"/>
      <c r="I64" s="122"/>
      <c r="J64" s="122"/>
      <c r="K64" s="122"/>
      <c r="L64" s="35"/>
      <c r="M64" s="35"/>
      <c r="N64" s="35"/>
      <c r="O64" s="273"/>
      <c r="P64" s="36">
        <f t="shared" si="8"/>
        <v>0</v>
      </c>
      <c r="Q64" s="6"/>
      <c r="R64" s="18" t="s">
        <v>354</v>
      </c>
      <c r="S64" s="122"/>
      <c r="T64" s="122"/>
      <c r="U64" s="122"/>
      <c r="V64" s="122"/>
      <c r="W64" s="122"/>
      <c r="X64" s="6"/>
      <c r="Y64" s="42"/>
      <c r="Z64" s="5"/>
    </row>
    <row r="65" spans="1:26" x14ac:dyDescent="0.35">
      <c r="A65" s="6"/>
      <c r="B65" s="122"/>
      <c r="C65" s="58" t="s">
        <v>355</v>
      </c>
      <c r="D65" s="122"/>
      <c r="E65" s="122"/>
      <c r="F65" s="122"/>
      <c r="G65" s="122"/>
      <c r="H65" s="122"/>
      <c r="I65" s="122"/>
      <c r="J65" s="122"/>
      <c r="K65" s="122"/>
      <c r="L65" s="35"/>
      <c r="M65" s="35"/>
      <c r="N65" s="35"/>
      <c r="O65" s="273"/>
      <c r="P65" s="36">
        <f t="shared" si="8"/>
        <v>0</v>
      </c>
      <c r="Q65" s="6"/>
      <c r="R65" s="473"/>
      <c r="S65" s="474"/>
      <c r="T65" s="474"/>
      <c r="U65" s="474"/>
      <c r="V65" s="474"/>
      <c r="W65" s="475"/>
      <c r="X65" s="6"/>
      <c r="Y65" s="31" t="str">
        <f>IF(AND(P65&lt;&gt;0,ISBLANK(R65)),"R",IF(AND(P65=0,NOT(ISBLANK(R65))),"Y","G"))</f>
        <v>G</v>
      </c>
      <c r="Z65" s="5"/>
    </row>
    <row r="66" spans="1:26" ht="7.4" customHeight="1" x14ac:dyDescent="0.35">
      <c r="A66" s="6"/>
      <c r="B66" s="122"/>
      <c r="C66" s="58"/>
      <c r="D66" s="122"/>
      <c r="E66" s="122"/>
      <c r="F66" s="122"/>
      <c r="G66" s="122"/>
      <c r="H66" s="122"/>
      <c r="I66" s="122"/>
      <c r="J66" s="122"/>
      <c r="K66" s="6"/>
      <c r="L66" s="6"/>
      <c r="M66" s="6"/>
      <c r="N66" s="6"/>
      <c r="P66" s="6"/>
      <c r="Q66" s="6"/>
      <c r="R66" s="6"/>
      <c r="S66" s="6"/>
      <c r="T66" s="6"/>
      <c r="U66" s="6"/>
      <c r="V66" s="6"/>
      <c r="W66" s="6"/>
      <c r="X66" s="6"/>
      <c r="Y66" s="42"/>
      <c r="Z66" s="5"/>
    </row>
    <row r="67" spans="1:26" x14ac:dyDescent="0.35">
      <c r="A67" s="6"/>
      <c r="B67" s="122" t="s">
        <v>356</v>
      </c>
      <c r="C67" s="279" t="s">
        <v>357</v>
      </c>
      <c r="D67" s="122"/>
      <c r="E67" s="122"/>
      <c r="F67" s="122"/>
      <c r="G67" s="122"/>
      <c r="H67" s="122"/>
      <c r="I67" s="122"/>
      <c r="J67" s="122"/>
      <c r="K67" s="122"/>
      <c r="L67" s="36">
        <f>SUM(L68:L69)</f>
        <v>0</v>
      </c>
      <c r="M67" s="36">
        <f>SUM(M68:M69)</f>
        <v>0</v>
      </c>
      <c r="N67" s="36">
        <f>SUM(N68:N69)</f>
        <v>0</v>
      </c>
      <c r="O67" s="273"/>
      <c r="P67" s="36">
        <f t="shared" ref="P67:P69" si="9">SUM(L67:N67)</f>
        <v>0</v>
      </c>
      <c r="Q67" s="6"/>
      <c r="R67" s="6"/>
      <c r="S67" s="6"/>
      <c r="T67" s="6"/>
      <c r="U67" s="6"/>
      <c r="V67" s="6"/>
      <c r="W67" s="6"/>
      <c r="X67" s="6"/>
      <c r="Y67" s="31"/>
      <c r="Z67" s="5"/>
    </row>
    <row r="68" spans="1:26" x14ac:dyDescent="0.35">
      <c r="A68" s="6"/>
      <c r="B68" s="122"/>
      <c r="C68" s="58" t="s">
        <v>358</v>
      </c>
      <c r="D68" s="122"/>
      <c r="E68" s="122"/>
      <c r="F68" s="122"/>
      <c r="G68" s="122"/>
      <c r="H68" s="122"/>
      <c r="I68" s="122"/>
      <c r="J68" s="122"/>
      <c r="K68" s="122"/>
      <c r="L68" s="35"/>
      <c r="M68" s="35"/>
      <c r="N68" s="35"/>
      <c r="O68" s="273"/>
      <c r="P68" s="36">
        <f t="shared" si="9"/>
        <v>0</v>
      </c>
      <c r="Q68" s="6"/>
      <c r="R68" s="18" t="s">
        <v>359</v>
      </c>
      <c r="S68" s="122"/>
      <c r="T68" s="122"/>
      <c r="U68" s="122"/>
      <c r="V68" s="122"/>
      <c r="W68" s="122"/>
      <c r="X68" s="6"/>
      <c r="Y68" s="31"/>
      <c r="Z68" s="5"/>
    </row>
    <row r="69" spans="1:26" x14ac:dyDescent="0.35">
      <c r="A69" s="6"/>
      <c r="B69" s="122"/>
      <c r="C69" s="58" t="s">
        <v>360</v>
      </c>
      <c r="D69" s="122"/>
      <c r="E69" s="122"/>
      <c r="F69" s="122"/>
      <c r="G69" s="122"/>
      <c r="H69" s="122"/>
      <c r="I69" s="122"/>
      <c r="J69" s="122"/>
      <c r="K69" s="122"/>
      <c r="L69" s="35"/>
      <c r="M69" s="35"/>
      <c r="N69" s="35"/>
      <c r="O69" s="273"/>
      <c r="P69" s="36">
        <f t="shared" si="9"/>
        <v>0</v>
      </c>
      <c r="Q69" s="6"/>
      <c r="R69" s="473"/>
      <c r="S69" s="474"/>
      <c r="T69" s="474"/>
      <c r="U69" s="474"/>
      <c r="V69" s="474"/>
      <c r="W69" s="475"/>
      <c r="X69" s="6"/>
      <c r="Y69" s="31" t="str">
        <f>IF(AND(P69&lt;&gt;0,ISBLANK(R69)),"R",IF(AND(P69=0,NOT(ISBLANK(R69))),"Y","G"))</f>
        <v>G</v>
      </c>
      <c r="Z69" s="5"/>
    </row>
    <row r="70" spans="1:26" ht="7.4" customHeight="1" x14ac:dyDescent="0.35">
      <c r="A70" s="6"/>
      <c r="B70" s="122"/>
      <c r="C70" s="58"/>
      <c r="D70" s="122"/>
      <c r="E70" s="122"/>
      <c r="F70" s="122"/>
      <c r="G70" s="122"/>
      <c r="H70" s="122"/>
      <c r="I70" s="122"/>
      <c r="J70" s="122"/>
      <c r="K70" s="6"/>
      <c r="L70" s="6"/>
      <c r="M70" s="6"/>
      <c r="N70" s="6"/>
      <c r="P70" s="6"/>
      <c r="Q70" s="6"/>
      <c r="R70" s="6"/>
      <c r="S70" s="6"/>
      <c r="T70" s="6"/>
      <c r="U70" s="6"/>
      <c r="V70" s="6"/>
      <c r="W70" s="6"/>
      <c r="X70" s="6"/>
      <c r="Y70" s="42"/>
      <c r="Z70" s="5"/>
    </row>
    <row r="71" spans="1:26" ht="14.5" customHeight="1" x14ac:dyDescent="0.35">
      <c r="A71" s="6"/>
      <c r="B71" s="122"/>
      <c r="C71" s="58"/>
      <c r="D71" s="122"/>
      <c r="E71" s="122"/>
      <c r="F71" s="122"/>
      <c r="G71" s="122"/>
      <c r="H71" s="122"/>
      <c r="I71" s="122"/>
      <c r="J71" s="122"/>
      <c r="K71" s="6"/>
      <c r="L71" s="6"/>
      <c r="M71" s="6"/>
      <c r="N71" s="6"/>
      <c r="P71" s="6"/>
      <c r="Q71" s="6"/>
      <c r="R71" s="18" t="s">
        <v>361</v>
      </c>
      <c r="S71" s="122"/>
      <c r="T71" s="122"/>
      <c r="U71" s="122"/>
      <c r="V71" s="122"/>
      <c r="W71" s="122"/>
      <c r="X71" s="6"/>
      <c r="Y71" s="31"/>
      <c r="Z71" s="5"/>
    </row>
    <row r="72" spans="1:26" ht="14.5" customHeight="1" x14ac:dyDescent="0.35">
      <c r="A72" s="6"/>
      <c r="B72" s="274" t="s">
        <v>362</v>
      </c>
      <c r="C72" s="351" t="s">
        <v>363</v>
      </c>
      <c r="D72" s="122"/>
      <c r="E72" s="122"/>
      <c r="F72" s="122"/>
      <c r="G72" s="122"/>
      <c r="H72" s="122"/>
      <c r="I72" s="122"/>
      <c r="J72" s="122"/>
      <c r="K72" s="6"/>
      <c r="L72" s="35"/>
      <c r="M72" s="35"/>
      <c r="N72" s="35"/>
      <c r="O72" s="273"/>
      <c r="P72" s="36">
        <f t="shared" ref="P72" si="10">SUM(L72:N72)</f>
        <v>0</v>
      </c>
      <c r="Q72" s="6"/>
      <c r="R72" s="473"/>
      <c r="S72" s="474"/>
      <c r="T72" s="474"/>
      <c r="U72" s="474"/>
      <c r="V72" s="474"/>
      <c r="W72" s="475"/>
      <c r="X72" s="6"/>
      <c r="Y72" s="31" t="str">
        <f>IF(AND(P72&lt;&gt;0,ISBLANK(R72)),"R",IF(AND(P72=0,NOT(ISBLANK(R72))),"Y","G"))</f>
        <v>G</v>
      </c>
      <c r="Z72" s="5"/>
    </row>
    <row r="73" spans="1:26" ht="30" customHeight="1" x14ac:dyDescent="0.35">
      <c r="A73" s="6"/>
      <c r="B73" s="380" t="s">
        <v>364</v>
      </c>
      <c r="C73" s="493" t="s">
        <v>365</v>
      </c>
      <c r="D73" s="493"/>
      <c r="E73" s="493"/>
      <c r="F73" s="493"/>
      <c r="G73" s="493"/>
      <c r="H73" s="493"/>
      <c r="I73" s="493"/>
      <c r="J73" s="493"/>
      <c r="K73" s="494"/>
      <c r="L73" s="35"/>
      <c r="M73" s="35"/>
      <c r="N73" s="35"/>
      <c r="O73" s="273"/>
      <c r="P73" s="36">
        <f>SUM(L73:N73)</f>
        <v>0</v>
      </c>
      <c r="Q73" s="6"/>
      <c r="R73" s="6"/>
      <c r="S73" s="6"/>
      <c r="T73" s="6"/>
      <c r="U73" s="6"/>
      <c r="V73" s="6"/>
      <c r="W73" s="6"/>
      <c r="X73" s="6"/>
      <c r="Y73" s="31"/>
      <c r="Z73" s="5"/>
    </row>
    <row r="74" spans="1:26" ht="7.4" customHeight="1" x14ac:dyDescent="0.35">
      <c r="A74" s="6"/>
      <c r="B74" s="122"/>
      <c r="C74" s="58"/>
      <c r="D74" s="122"/>
      <c r="E74" s="122"/>
      <c r="F74" s="122"/>
      <c r="G74" s="122"/>
      <c r="H74" s="122"/>
      <c r="I74" s="122"/>
      <c r="J74" s="122"/>
      <c r="K74" s="6"/>
      <c r="L74" s="6"/>
      <c r="M74" s="6"/>
      <c r="N74" s="6"/>
      <c r="P74" s="6"/>
      <c r="Q74" s="6"/>
      <c r="R74" s="6"/>
      <c r="S74" s="6"/>
      <c r="T74" s="6"/>
      <c r="U74" s="6"/>
      <c r="V74" s="6"/>
      <c r="W74" s="6"/>
      <c r="X74" s="6"/>
      <c r="Y74" s="42"/>
      <c r="Z74" s="5"/>
    </row>
    <row r="75" spans="1:26" ht="15.5" x14ac:dyDescent="0.35">
      <c r="A75" s="6"/>
      <c r="B75" s="278" t="s">
        <v>366</v>
      </c>
      <c r="C75" s="58"/>
      <c r="D75" s="122"/>
      <c r="E75" s="122"/>
      <c r="F75" s="122"/>
      <c r="G75" s="122"/>
      <c r="H75" s="122"/>
      <c r="I75" s="122"/>
      <c r="J75" s="122"/>
      <c r="K75" s="6"/>
      <c r="L75" s="281">
        <f>SUM(L76:L85)</f>
        <v>0</v>
      </c>
      <c r="M75" s="281">
        <f>SUM(M76:M85)</f>
        <v>0</v>
      </c>
      <c r="N75" s="281">
        <f>SUM(N76:N85)</f>
        <v>0</v>
      </c>
      <c r="P75" s="281">
        <f>SUM(P76:P85)</f>
        <v>0</v>
      </c>
      <c r="Q75" s="6"/>
      <c r="S75" s="122"/>
      <c r="T75" s="122"/>
      <c r="U75" s="122"/>
      <c r="V75" s="122"/>
      <c r="W75" s="122"/>
      <c r="X75" s="6"/>
      <c r="Y75" s="42"/>
      <c r="Z75" s="5"/>
    </row>
    <row r="76" spans="1:26" x14ac:dyDescent="0.35">
      <c r="A76" s="6"/>
      <c r="B76" s="274" t="s">
        <v>367</v>
      </c>
      <c r="C76" s="122" t="s">
        <v>368</v>
      </c>
      <c r="D76" s="122"/>
      <c r="E76" s="122"/>
      <c r="F76" s="122"/>
      <c r="G76" s="122"/>
      <c r="H76" s="122"/>
      <c r="I76" s="122"/>
      <c r="J76" s="122"/>
      <c r="K76" s="6"/>
      <c r="L76" s="36">
        <f>SUM(L77:L80)</f>
        <v>0</v>
      </c>
      <c r="M76" s="36">
        <f t="shared" ref="M76:N76" si="11">SUM(M77:M80)</f>
        <v>0</v>
      </c>
      <c r="N76" s="36">
        <f t="shared" si="11"/>
        <v>0</v>
      </c>
      <c r="O76" s="6"/>
      <c r="P76" s="36">
        <f>SUM(L76:N76)</f>
        <v>0</v>
      </c>
      <c r="Q76" s="6"/>
      <c r="R76" s="122"/>
      <c r="S76" s="122"/>
      <c r="T76" s="122"/>
      <c r="U76" s="122"/>
      <c r="V76" s="122"/>
      <c r="W76" s="122"/>
      <c r="X76" s="6"/>
      <c r="Z76" s="5"/>
    </row>
    <row r="77" spans="1:26" x14ac:dyDescent="0.35">
      <c r="A77" s="6"/>
      <c r="B77" s="274"/>
      <c r="C77" s="58" t="s">
        <v>369</v>
      </c>
      <c r="D77" s="122"/>
      <c r="E77" s="122"/>
      <c r="F77" s="122"/>
      <c r="G77" s="122"/>
      <c r="H77" s="122"/>
      <c r="I77" s="122"/>
      <c r="J77" s="122"/>
      <c r="K77" s="6"/>
      <c r="L77" s="35"/>
      <c r="M77" s="35"/>
      <c r="N77" s="35"/>
      <c r="O77" s="6"/>
      <c r="P77" s="36">
        <f t="shared" ref="P77:P80" si="12">SUM(L77:N77)</f>
        <v>0</v>
      </c>
      <c r="Q77" s="6"/>
      <c r="R77" s="122"/>
      <c r="S77" s="122"/>
      <c r="T77" s="122"/>
      <c r="U77" s="122"/>
      <c r="V77" s="122"/>
      <c r="W77" s="122"/>
      <c r="X77" s="6"/>
      <c r="Y77" s="31"/>
      <c r="Z77" s="5"/>
    </row>
    <row r="78" spans="1:26" x14ac:dyDescent="0.35">
      <c r="A78" s="6"/>
      <c r="B78" s="274"/>
      <c r="C78" s="58" t="s">
        <v>370</v>
      </c>
      <c r="D78" s="122"/>
      <c r="E78" s="122"/>
      <c r="F78" s="122"/>
      <c r="G78" s="122"/>
      <c r="H78" s="122"/>
      <c r="I78" s="122"/>
      <c r="J78" s="122"/>
      <c r="K78" s="6"/>
      <c r="L78" s="35"/>
      <c r="M78" s="35"/>
      <c r="N78" s="35"/>
      <c r="O78" s="6"/>
      <c r="P78" s="36">
        <f t="shared" si="12"/>
        <v>0</v>
      </c>
      <c r="Q78" s="6"/>
      <c r="R78" s="122"/>
      <c r="S78" s="122"/>
      <c r="T78" s="122"/>
      <c r="U78" s="122"/>
      <c r="V78" s="122"/>
      <c r="W78" s="122"/>
      <c r="X78" s="6"/>
      <c r="Y78" s="31"/>
      <c r="Z78" s="5"/>
    </row>
    <row r="79" spans="1:26" x14ac:dyDescent="0.35">
      <c r="A79" s="6"/>
      <c r="B79" s="274"/>
      <c r="C79" s="58" t="s">
        <v>371</v>
      </c>
      <c r="D79" s="122"/>
      <c r="E79" s="122"/>
      <c r="F79" s="122"/>
      <c r="G79" s="122"/>
      <c r="H79" s="122"/>
      <c r="I79" s="122"/>
      <c r="J79" s="122"/>
      <c r="K79" s="6"/>
      <c r="L79" s="35"/>
      <c r="M79" s="35"/>
      <c r="N79" s="35"/>
      <c r="O79" s="6"/>
      <c r="P79" s="36">
        <f t="shared" si="12"/>
        <v>0</v>
      </c>
      <c r="Q79" s="6"/>
      <c r="R79" s="18" t="s">
        <v>372</v>
      </c>
      <c r="S79" s="377"/>
      <c r="T79" s="377"/>
      <c r="U79" s="377"/>
      <c r="V79" s="122"/>
      <c r="W79" s="122"/>
      <c r="X79" s="6"/>
      <c r="Y79" s="31"/>
      <c r="Z79" s="5"/>
    </row>
    <row r="80" spans="1:26" x14ac:dyDescent="0.35">
      <c r="A80" s="6"/>
      <c r="B80" s="274"/>
      <c r="C80" s="58" t="s">
        <v>373</v>
      </c>
      <c r="D80" s="122"/>
      <c r="E80" s="122"/>
      <c r="F80" s="122"/>
      <c r="G80" s="122"/>
      <c r="H80" s="122"/>
      <c r="I80" s="122"/>
      <c r="J80" s="122"/>
      <c r="K80" s="6"/>
      <c r="L80" s="35"/>
      <c r="M80" s="35"/>
      <c r="N80" s="35"/>
      <c r="O80" s="6"/>
      <c r="P80" s="36">
        <f t="shared" si="12"/>
        <v>0</v>
      </c>
      <c r="Q80" s="6"/>
      <c r="R80" s="483"/>
      <c r="S80" s="483"/>
      <c r="T80" s="483"/>
      <c r="U80" s="483"/>
      <c r="V80" s="483"/>
      <c r="W80" s="483"/>
      <c r="X80" s="6"/>
      <c r="Y80" s="31" t="str">
        <f>IF(AND(P80&lt;&gt;0,ISBLANK(R80)),"R",IF(AND(P80=0,NOT(ISBLANK(R80))),"Y","G"))</f>
        <v>G</v>
      </c>
      <c r="Z80" s="5"/>
    </row>
    <row r="81" spans="1:26" x14ac:dyDescent="0.35">
      <c r="A81" s="6"/>
      <c r="B81" s="274" t="s">
        <v>374</v>
      </c>
      <c r="C81" s="122" t="s">
        <v>375</v>
      </c>
      <c r="D81" s="122"/>
      <c r="E81" s="122"/>
      <c r="F81" s="122"/>
      <c r="G81" s="122"/>
      <c r="H81" s="122"/>
      <c r="I81" s="122"/>
      <c r="J81" s="122"/>
      <c r="K81" s="6"/>
      <c r="L81" s="6"/>
      <c r="M81" s="6"/>
      <c r="N81" s="6"/>
      <c r="O81" s="6"/>
      <c r="P81" s="35"/>
      <c r="Q81" s="6"/>
      <c r="R81" s="6"/>
      <c r="S81" s="6"/>
      <c r="T81" s="6"/>
      <c r="U81" s="6"/>
      <c r="V81" s="6"/>
      <c r="W81" s="6"/>
      <c r="X81" s="6"/>
      <c r="Y81" s="42"/>
      <c r="Z81" s="5"/>
    </row>
    <row r="82" spans="1:26" x14ac:dyDescent="0.35">
      <c r="A82" s="6"/>
      <c r="B82" s="274" t="s">
        <v>376</v>
      </c>
      <c r="C82" s="122" t="s">
        <v>377</v>
      </c>
      <c r="D82" s="122"/>
      <c r="E82" s="122"/>
      <c r="F82" s="122"/>
      <c r="G82" s="122"/>
      <c r="H82" s="122"/>
      <c r="I82" s="122"/>
      <c r="J82" s="122"/>
      <c r="K82" s="6"/>
      <c r="L82" s="35"/>
      <c r="M82" s="35"/>
      <c r="N82" s="35"/>
      <c r="O82" s="6"/>
      <c r="P82" s="36">
        <f>SUM(L82:N82)</f>
        <v>0</v>
      </c>
      <c r="Q82" s="6"/>
      <c r="R82" s="6"/>
      <c r="S82" s="6"/>
      <c r="T82" s="6"/>
      <c r="U82" s="6"/>
      <c r="V82" s="6"/>
      <c r="W82" s="6"/>
      <c r="X82" s="6"/>
      <c r="Y82" s="42"/>
      <c r="Z82" s="5"/>
    </row>
    <row r="83" spans="1:26" x14ac:dyDescent="0.35">
      <c r="A83" s="6"/>
      <c r="B83" s="274" t="s">
        <v>378</v>
      </c>
      <c r="C83" s="122" t="s">
        <v>379</v>
      </c>
      <c r="D83" s="122"/>
      <c r="E83" s="122"/>
      <c r="F83" s="122"/>
      <c r="G83" s="122"/>
      <c r="H83" s="122"/>
      <c r="I83" s="122"/>
      <c r="J83" s="122"/>
      <c r="K83" s="6"/>
      <c r="L83" s="35"/>
      <c r="M83" s="35"/>
      <c r="N83" s="35"/>
      <c r="O83" s="6"/>
      <c r="P83" s="36">
        <f t="shared" ref="P83:P85" si="13">SUM(L83:N83)</f>
        <v>0</v>
      </c>
      <c r="Q83" s="6"/>
      <c r="R83" s="6"/>
      <c r="S83" s="6"/>
      <c r="T83" s="6"/>
      <c r="U83" s="6"/>
      <c r="V83" s="6"/>
      <c r="W83" s="6"/>
      <c r="X83" s="6"/>
      <c r="Y83" s="42"/>
      <c r="Z83" s="5"/>
    </row>
    <row r="84" spans="1:26" x14ac:dyDescent="0.35">
      <c r="A84" s="6"/>
      <c r="B84" s="274" t="s">
        <v>380</v>
      </c>
      <c r="C84" s="122" t="s">
        <v>381</v>
      </c>
      <c r="D84" s="122"/>
      <c r="E84" s="122"/>
      <c r="F84" s="122"/>
      <c r="G84" s="122"/>
      <c r="H84" s="122"/>
      <c r="I84" s="122"/>
      <c r="J84" s="122"/>
      <c r="K84" s="6"/>
      <c r="L84" s="35"/>
      <c r="M84" s="35"/>
      <c r="N84" s="35"/>
      <c r="O84" s="6"/>
      <c r="P84" s="36">
        <f t="shared" si="13"/>
        <v>0</v>
      </c>
      <c r="Q84" s="6"/>
      <c r="R84" s="18" t="s">
        <v>382</v>
      </c>
      <c r="S84" s="122"/>
      <c r="T84" s="122"/>
      <c r="U84" s="122"/>
      <c r="V84" s="122"/>
      <c r="W84" s="122"/>
      <c r="X84" s="6"/>
      <c r="Y84" s="42"/>
      <c r="Z84" s="5"/>
    </row>
    <row r="85" spans="1:26" x14ac:dyDescent="0.35">
      <c r="A85" s="6"/>
      <c r="B85" s="274" t="s">
        <v>383</v>
      </c>
      <c r="C85" s="122" t="s">
        <v>366</v>
      </c>
      <c r="D85" s="122"/>
      <c r="E85" s="122"/>
      <c r="F85" s="122"/>
      <c r="G85" s="122"/>
      <c r="H85" s="122"/>
      <c r="I85" s="122"/>
      <c r="J85" s="122"/>
      <c r="K85" s="6"/>
      <c r="L85" s="35"/>
      <c r="M85" s="35"/>
      <c r="N85" s="35"/>
      <c r="O85" s="6"/>
      <c r="P85" s="36">
        <f t="shared" si="13"/>
        <v>0</v>
      </c>
      <c r="Q85" s="6"/>
      <c r="R85" s="473"/>
      <c r="S85" s="474"/>
      <c r="T85" s="474"/>
      <c r="U85" s="474"/>
      <c r="V85" s="474"/>
      <c r="W85" s="475"/>
      <c r="X85" s="6"/>
      <c r="Y85" s="31" t="str">
        <f>IF(AND(P85&lt;&gt;0,ISBLANK(R85)),"R",IF(AND(P85=0,NOT(ISBLANK(R85))),"Y","G"))</f>
        <v>G</v>
      </c>
      <c r="Z85" s="5"/>
    </row>
    <row r="86" spans="1:26" ht="7.4" customHeight="1" x14ac:dyDescent="0.35">
      <c r="A86" s="6"/>
      <c r="B86" s="122"/>
      <c r="C86" s="122"/>
      <c r="D86" s="122"/>
      <c r="E86" s="122"/>
      <c r="F86" s="122"/>
      <c r="G86" s="122"/>
      <c r="H86" s="122"/>
      <c r="I86" s="122"/>
      <c r="J86" s="122"/>
      <c r="K86" s="6"/>
      <c r="L86" s="6"/>
      <c r="M86" s="6"/>
      <c r="N86" s="6"/>
      <c r="O86" s="6"/>
      <c r="Q86" s="6"/>
      <c r="R86" s="6"/>
      <c r="S86" s="6"/>
      <c r="T86" s="6"/>
      <c r="U86" s="6"/>
      <c r="V86" s="6"/>
      <c r="W86" s="6"/>
      <c r="X86" s="6"/>
      <c r="Y86" s="42"/>
      <c r="Z86" s="5"/>
    </row>
    <row r="87" spans="1:26" ht="15.5" x14ac:dyDescent="0.35">
      <c r="A87" s="6"/>
      <c r="B87" s="278" t="s">
        <v>384</v>
      </c>
      <c r="C87" s="122"/>
      <c r="D87" s="122"/>
      <c r="E87" s="122"/>
      <c r="F87" s="122"/>
      <c r="G87" s="122"/>
      <c r="H87" s="122"/>
      <c r="I87" s="122"/>
      <c r="J87" s="122"/>
      <c r="K87" s="6"/>
      <c r="L87" s="281">
        <f>SUM(L88:L100)</f>
        <v>0</v>
      </c>
      <c r="M87" s="281">
        <f t="shared" ref="M87:N87" si="14">SUM(M88:M100)</f>
        <v>0</v>
      </c>
      <c r="N87" s="281">
        <f t="shared" si="14"/>
        <v>0</v>
      </c>
      <c r="O87" s="6"/>
      <c r="P87" s="281">
        <f>SUM(P88:P100)</f>
        <v>0</v>
      </c>
      <c r="Q87" s="6"/>
      <c r="R87" s="6"/>
      <c r="S87" s="6"/>
      <c r="T87" s="6"/>
      <c r="U87" s="6"/>
      <c r="V87" s="6"/>
      <c r="W87" s="6"/>
      <c r="X87" s="6"/>
      <c r="Y87" s="42"/>
      <c r="Z87" s="5"/>
    </row>
    <row r="88" spans="1:26" x14ac:dyDescent="0.35">
      <c r="A88" s="6"/>
      <c r="B88" s="274" t="s">
        <v>385</v>
      </c>
      <c r="C88" s="122" t="s">
        <v>386</v>
      </c>
      <c r="D88" s="122"/>
      <c r="E88" s="122"/>
      <c r="F88" s="122"/>
      <c r="G88" s="122"/>
      <c r="H88" s="122"/>
      <c r="I88" s="122"/>
      <c r="J88" s="122"/>
      <c r="K88" s="6"/>
      <c r="L88" s="35"/>
      <c r="M88" s="35"/>
      <c r="N88" s="35"/>
      <c r="O88" s="6"/>
      <c r="P88" s="36">
        <f>SUM(L88:N88)</f>
        <v>0</v>
      </c>
      <c r="Q88" s="6"/>
      <c r="R88" s="6"/>
      <c r="S88" s="6"/>
      <c r="T88" s="6"/>
      <c r="U88" s="6"/>
      <c r="V88" s="6"/>
      <c r="W88" s="6"/>
      <c r="X88" s="6"/>
      <c r="Y88" s="42"/>
      <c r="Z88" s="5"/>
    </row>
    <row r="89" spans="1:26" x14ac:dyDescent="0.35">
      <c r="A89" s="6"/>
      <c r="B89" s="274" t="s">
        <v>387</v>
      </c>
      <c r="C89" s="122" t="s">
        <v>388</v>
      </c>
      <c r="D89" s="122"/>
      <c r="E89" s="122"/>
      <c r="F89" s="122"/>
      <c r="G89" s="122"/>
      <c r="H89" s="122"/>
      <c r="I89" s="122"/>
      <c r="J89" s="122"/>
      <c r="K89" s="6"/>
      <c r="L89" s="35"/>
      <c r="M89" s="35"/>
      <c r="N89" s="35"/>
      <c r="O89" s="6"/>
      <c r="P89" s="36">
        <f t="shared" ref="P89:P100" si="15">SUM(L89:N89)</f>
        <v>0</v>
      </c>
      <c r="Q89" s="6"/>
      <c r="R89" s="6"/>
      <c r="S89" s="6"/>
      <c r="T89" s="6"/>
      <c r="U89" s="6"/>
      <c r="V89" s="6"/>
      <c r="W89" s="6"/>
      <c r="X89" s="6"/>
      <c r="Y89" s="42"/>
      <c r="Z89" s="5"/>
    </row>
    <row r="90" spans="1:26" x14ac:dyDescent="0.35">
      <c r="A90" s="6"/>
      <c r="B90" s="274" t="s">
        <v>389</v>
      </c>
      <c r="C90" s="122" t="s">
        <v>390</v>
      </c>
      <c r="D90" s="122"/>
      <c r="E90" s="122"/>
      <c r="F90" s="122"/>
      <c r="G90" s="122"/>
      <c r="H90" s="122"/>
      <c r="I90" s="122"/>
      <c r="J90" s="122"/>
      <c r="K90" s="6"/>
      <c r="L90" s="35"/>
      <c r="M90" s="35"/>
      <c r="N90" s="35"/>
      <c r="O90" s="6"/>
      <c r="P90" s="36">
        <f t="shared" si="15"/>
        <v>0</v>
      </c>
      <c r="Q90" s="6"/>
      <c r="R90" s="6"/>
      <c r="S90" s="6"/>
      <c r="T90" s="6"/>
      <c r="U90" s="6"/>
      <c r="V90" s="6"/>
      <c r="W90" s="6"/>
      <c r="X90" s="6"/>
      <c r="Y90" s="42"/>
      <c r="Z90" s="5"/>
    </row>
    <row r="91" spans="1:26" x14ac:dyDescent="0.35">
      <c r="A91" s="6"/>
      <c r="B91" s="274" t="s">
        <v>391</v>
      </c>
      <c r="C91" s="122" t="s">
        <v>392</v>
      </c>
      <c r="D91" s="122"/>
      <c r="E91" s="122"/>
      <c r="F91" s="122"/>
      <c r="G91" s="122"/>
      <c r="H91" s="122"/>
      <c r="I91" s="122"/>
      <c r="J91" s="122"/>
      <c r="K91" s="6"/>
      <c r="L91" s="35"/>
      <c r="M91" s="35"/>
      <c r="N91" s="35"/>
      <c r="O91" s="6"/>
      <c r="P91" s="36">
        <f t="shared" si="15"/>
        <v>0</v>
      </c>
      <c r="Q91" s="6"/>
      <c r="R91" s="6"/>
      <c r="S91" s="6"/>
      <c r="T91" s="6"/>
      <c r="U91" s="6"/>
      <c r="V91" s="6"/>
      <c r="W91" s="6"/>
      <c r="X91" s="6"/>
      <c r="Y91" s="42"/>
      <c r="Z91" s="5"/>
    </row>
    <row r="92" spans="1:26" x14ac:dyDescent="0.35">
      <c r="A92" s="6"/>
      <c r="B92" s="122" t="s">
        <v>393</v>
      </c>
      <c r="C92" s="122" t="s">
        <v>394</v>
      </c>
      <c r="D92" s="122"/>
      <c r="E92" s="122"/>
      <c r="F92" s="122"/>
      <c r="G92" s="122"/>
      <c r="H92" s="122"/>
      <c r="I92" s="122"/>
      <c r="J92" s="122"/>
      <c r="K92" s="6"/>
      <c r="L92" s="35"/>
      <c r="M92" s="35"/>
      <c r="N92" s="35"/>
      <c r="O92" s="6"/>
      <c r="P92" s="36">
        <f t="shared" si="15"/>
        <v>0</v>
      </c>
      <c r="Q92" s="6"/>
      <c r="R92" s="6"/>
      <c r="S92" s="6"/>
      <c r="T92" s="6"/>
      <c r="U92" s="6"/>
      <c r="V92" s="6"/>
      <c r="W92" s="6"/>
      <c r="X92" s="6"/>
      <c r="Y92" s="42"/>
      <c r="Z92" s="5"/>
    </row>
    <row r="93" spans="1:26" x14ac:dyDescent="0.35">
      <c r="A93" s="6"/>
      <c r="B93" s="122" t="s">
        <v>395</v>
      </c>
      <c r="C93" s="122" t="s">
        <v>396</v>
      </c>
      <c r="D93" s="122"/>
      <c r="E93" s="122"/>
      <c r="F93" s="122"/>
      <c r="G93" s="122"/>
      <c r="H93" s="122"/>
      <c r="I93" s="122"/>
      <c r="J93" s="122"/>
      <c r="K93" s="6"/>
      <c r="L93" s="35"/>
      <c r="M93" s="35"/>
      <c r="N93" s="35"/>
      <c r="O93" s="6"/>
      <c r="P93" s="36">
        <f t="shared" si="15"/>
        <v>0</v>
      </c>
      <c r="Q93" s="6"/>
      <c r="R93" s="6"/>
      <c r="S93" s="6"/>
      <c r="T93" s="6"/>
      <c r="U93" s="6"/>
      <c r="V93" s="6"/>
      <c r="W93" s="6"/>
      <c r="X93" s="6"/>
      <c r="Y93" s="42"/>
      <c r="Z93" s="5"/>
    </row>
    <row r="94" spans="1:26" x14ac:dyDescent="0.35">
      <c r="A94" s="6"/>
      <c r="B94" s="274" t="s">
        <v>397</v>
      </c>
      <c r="C94" s="122" t="s">
        <v>398</v>
      </c>
      <c r="D94" s="122"/>
      <c r="E94" s="122"/>
      <c r="F94" s="122"/>
      <c r="G94" s="122"/>
      <c r="H94" s="122"/>
      <c r="I94" s="122"/>
      <c r="J94" s="122"/>
      <c r="K94" s="6"/>
      <c r="L94" s="35"/>
      <c r="M94" s="35"/>
      <c r="N94" s="35"/>
      <c r="O94" s="6"/>
      <c r="P94" s="36">
        <f t="shared" si="15"/>
        <v>0</v>
      </c>
      <c r="Q94" s="6"/>
      <c r="R94" s="6"/>
      <c r="S94" s="6"/>
      <c r="T94" s="6"/>
      <c r="U94" s="6"/>
      <c r="V94" s="6"/>
      <c r="W94" s="6"/>
      <c r="X94" s="6"/>
      <c r="Y94" s="42"/>
      <c r="Z94" s="5"/>
    </row>
    <row r="95" spans="1:26" x14ac:dyDescent="0.35">
      <c r="A95" s="6"/>
      <c r="B95" s="274" t="s">
        <v>399</v>
      </c>
      <c r="C95" s="122" t="s">
        <v>400</v>
      </c>
      <c r="D95" s="122"/>
      <c r="E95" s="122"/>
      <c r="F95" s="122"/>
      <c r="G95" s="122"/>
      <c r="H95" s="122"/>
      <c r="I95" s="122"/>
      <c r="J95" s="122"/>
      <c r="K95" s="6"/>
      <c r="L95" s="35"/>
      <c r="M95" s="35"/>
      <c r="N95" s="35"/>
      <c r="O95" s="6"/>
      <c r="P95" s="36">
        <f t="shared" si="15"/>
        <v>0</v>
      </c>
      <c r="Q95" s="6"/>
      <c r="R95" s="6"/>
      <c r="S95" s="6"/>
      <c r="T95" s="6"/>
      <c r="U95" s="6"/>
      <c r="V95" s="6"/>
      <c r="W95" s="6"/>
      <c r="X95" s="6"/>
      <c r="Y95" s="42"/>
      <c r="Z95" s="5"/>
    </row>
    <row r="96" spans="1:26" x14ac:dyDescent="0.35">
      <c r="A96" s="6"/>
      <c r="B96" s="274" t="s">
        <v>401</v>
      </c>
      <c r="C96" s="122" t="s">
        <v>402</v>
      </c>
      <c r="D96" s="122"/>
      <c r="E96" s="122"/>
      <c r="F96" s="122"/>
      <c r="G96" s="122"/>
      <c r="H96" s="122"/>
      <c r="I96" s="122"/>
      <c r="J96" s="122"/>
      <c r="K96" s="6"/>
      <c r="L96" s="35"/>
      <c r="M96" s="35"/>
      <c r="N96" s="35"/>
      <c r="O96" s="6"/>
      <c r="P96" s="36">
        <f t="shared" si="15"/>
        <v>0</v>
      </c>
      <c r="Q96" s="6"/>
      <c r="R96" s="18" t="s">
        <v>403</v>
      </c>
      <c r="S96" s="122"/>
      <c r="T96" s="122"/>
      <c r="U96" s="122"/>
      <c r="V96" s="122"/>
      <c r="W96" s="122"/>
      <c r="X96" s="6"/>
      <c r="Y96" s="42"/>
      <c r="Z96" s="5"/>
    </row>
    <row r="97" spans="1:26" x14ac:dyDescent="0.35">
      <c r="A97" s="6"/>
      <c r="B97" s="274" t="s">
        <v>404</v>
      </c>
      <c r="C97" s="122" t="s">
        <v>405</v>
      </c>
      <c r="D97" s="122"/>
      <c r="E97" s="122"/>
      <c r="F97" s="122"/>
      <c r="G97" s="122"/>
      <c r="H97" s="122"/>
      <c r="I97" s="122"/>
      <c r="J97" s="122"/>
      <c r="K97" s="6"/>
      <c r="L97" s="35"/>
      <c r="M97" s="35"/>
      <c r="N97" s="35"/>
      <c r="O97" s="6"/>
      <c r="P97" s="36">
        <f t="shared" si="15"/>
        <v>0</v>
      </c>
      <c r="Q97" s="6"/>
      <c r="R97" s="473"/>
      <c r="S97" s="474"/>
      <c r="T97" s="474"/>
      <c r="U97" s="474"/>
      <c r="V97" s="474"/>
      <c r="W97" s="475"/>
      <c r="X97" s="6"/>
      <c r="Y97" s="31" t="str">
        <f>IF(AND(P97&lt;&gt;0,ISBLANK(R97)),"R",IF(AND(P97=0,NOT(ISBLANK(R97))),"Y","G"))</f>
        <v>G</v>
      </c>
      <c r="Z97" s="5"/>
    </row>
    <row r="98" spans="1:26" x14ac:dyDescent="0.35">
      <c r="A98" s="6"/>
      <c r="B98" s="274" t="s">
        <v>406</v>
      </c>
      <c r="C98" s="122" t="s">
        <v>407</v>
      </c>
      <c r="D98" s="274"/>
      <c r="E98" s="274"/>
      <c r="F98" s="274"/>
      <c r="G98" s="274"/>
      <c r="H98" s="274"/>
      <c r="I98" s="274"/>
      <c r="J98" s="274"/>
      <c r="K98" s="282"/>
      <c r="L98" s="35"/>
      <c r="M98" s="35"/>
      <c r="N98" s="35"/>
      <c r="O98" s="6"/>
      <c r="P98" s="36">
        <f t="shared" si="15"/>
        <v>0</v>
      </c>
      <c r="Q98" s="6"/>
      <c r="R98" s="18" t="s">
        <v>408</v>
      </c>
      <c r="S98" s="6"/>
      <c r="T98" s="6"/>
      <c r="U98" s="6"/>
      <c r="V98" s="6"/>
      <c r="W98" s="6"/>
      <c r="X98" s="6"/>
      <c r="Y98" s="31"/>
      <c r="Z98" s="5"/>
    </row>
    <row r="99" spans="1:26" x14ac:dyDescent="0.35">
      <c r="A99" s="6"/>
      <c r="B99" s="274" t="s">
        <v>409</v>
      </c>
      <c r="C99" s="122" t="s">
        <v>410</v>
      </c>
      <c r="D99" s="274"/>
      <c r="E99" s="274"/>
      <c r="F99" s="274"/>
      <c r="G99" s="274"/>
      <c r="H99" s="274"/>
      <c r="I99" s="274"/>
      <c r="J99" s="274"/>
      <c r="K99" s="282"/>
      <c r="L99" s="35"/>
      <c r="M99" s="35"/>
      <c r="N99" s="35"/>
      <c r="O99" s="6"/>
      <c r="P99" s="36">
        <f t="shared" si="15"/>
        <v>0</v>
      </c>
      <c r="Q99" s="6"/>
      <c r="R99" s="476"/>
      <c r="S99" s="476"/>
      <c r="T99" s="476"/>
      <c r="U99" s="476"/>
      <c r="V99" s="476"/>
      <c r="W99" s="476"/>
      <c r="X99" s="6"/>
      <c r="Y99" s="31" t="str">
        <f>IF(AND(P99&lt;&gt;0,ISBLANK(R99)),"R",IF(AND(P99=0,NOT(ISBLANK(R99))),"Y","G"))</f>
        <v>G</v>
      </c>
      <c r="Z99" s="5"/>
    </row>
    <row r="100" spans="1:26" x14ac:dyDescent="0.35">
      <c r="A100" s="6"/>
      <c r="B100" s="274" t="s">
        <v>411</v>
      </c>
      <c r="C100" s="122" t="s">
        <v>412</v>
      </c>
      <c r="D100" s="122"/>
      <c r="E100" s="122"/>
      <c r="F100" s="122"/>
      <c r="G100" s="122"/>
      <c r="H100" s="122"/>
      <c r="I100" s="122"/>
      <c r="J100" s="122"/>
      <c r="K100" s="6"/>
      <c r="L100" s="35"/>
      <c r="M100" s="35"/>
      <c r="N100" s="35"/>
      <c r="O100" s="6"/>
      <c r="P100" s="36">
        <f t="shared" si="15"/>
        <v>0</v>
      </c>
      <c r="Q100" s="6"/>
      <c r="R100" s="476"/>
      <c r="S100" s="476"/>
      <c r="T100" s="476"/>
      <c r="U100" s="476"/>
      <c r="V100" s="476"/>
      <c r="W100" s="476"/>
      <c r="X100" s="6"/>
      <c r="Y100" s="31" t="str">
        <f>IF(AND(P100&lt;&gt;0,ISBLANK(R100)),"R",IF(AND(P100=0,NOT(ISBLANK(R100))),"Y","G"))</f>
        <v>G</v>
      </c>
      <c r="Z100" s="5"/>
    </row>
    <row r="101" spans="1:26" ht="7.4" customHeight="1" x14ac:dyDescent="0.35">
      <c r="A101" s="6"/>
      <c r="B101" s="122"/>
      <c r="C101" s="6"/>
      <c r="D101" s="6"/>
      <c r="E101" s="6"/>
      <c r="F101" s="6"/>
      <c r="G101" s="6"/>
      <c r="H101" s="6"/>
      <c r="I101" s="6"/>
      <c r="J101" s="6"/>
      <c r="K101" s="6"/>
      <c r="L101" s="6"/>
      <c r="M101" s="6"/>
      <c r="N101" s="6"/>
      <c r="O101" s="6"/>
      <c r="P101" s="177"/>
      <c r="Q101" s="6"/>
      <c r="R101" s="6"/>
      <c r="S101" s="6"/>
      <c r="T101" s="6"/>
      <c r="U101" s="6"/>
      <c r="V101" s="6"/>
      <c r="W101" s="6"/>
      <c r="X101" s="6"/>
      <c r="Y101" s="42"/>
      <c r="Z101" s="5"/>
    </row>
    <row r="102" spans="1:26" ht="7.4" customHeight="1" x14ac:dyDescent="0.35">
      <c r="A102" s="78"/>
      <c r="B102" s="147"/>
      <c r="C102" s="78"/>
      <c r="D102" s="78"/>
      <c r="E102" s="78"/>
      <c r="F102" s="78"/>
      <c r="G102" s="78"/>
      <c r="H102" s="78"/>
      <c r="I102" s="78"/>
      <c r="J102" s="78"/>
      <c r="K102" s="78"/>
      <c r="L102" s="78"/>
      <c r="M102" s="78"/>
      <c r="N102" s="78"/>
      <c r="O102" s="78"/>
      <c r="P102" s="275"/>
      <c r="Q102" s="78"/>
      <c r="R102" s="78"/>
      <c r="S102" s="78"/>
      <c r="T102" s="78"/>
      <c r="U102" s="78"/>
      <c r="V102" s="78"/>
      <c r="W102" s="78"/>
      <c r="X102" s="78"/>
      <c r="Y102" s="40"/>
      <c r="Z102" s="5"/>
    </row>
    <row r="103" spans="1:26" ht="18.5" thickBot="1" x14ac:dyDescent="0.45">
      <c r="A103" s="270"/>
      <c r="B103" s="271" t="s">
        <v>413</v>
      </c>
      <c r="C103" s="140" t="s">
        <v>414</v>
      </c>
      <c r="D103" s="270"/>
      <c r="E103" s="270"/>
      <c r="F103" s="270"/>
      <c r="G103" s="270"/>
      <c r="H103" s="270"/>
      <c r="I103" s="270"/>
      <c r="J103" s="270"/>
      <c r="K103" s="270"/>
      <c r="L103" s="270"/>
      <c r="M103" s="270"/>
      <c r="N103" s="270"/>
      <c r="O103" s="270"/>
      <c r="P103" s="272"/>
      <c r="Q103" s="270"/>
      <c r="R103" s="270"/>
      <c r="S103" s="270"/>
      <c r="T103" s="270"/>
      <c r="U103" s="270"/>
      <c r="V103" s="270"/>
      <c r="W103" s="270"/>
      <c r="X103" s="270"/>
      <c r="Y103" s="42"/>
      <c r="Z103" s="5"/>
    </row>
    <row r="104" spans="1:26" ht="7.4" customHeight="1" x14ac:dyDescent="0.35">
      <c r="A104" s="6"/>
      <c r="B104" s="122"/>
      <c r="C104" s="6"/>
      <c r="D104" s="6"/>
      <c r="E104" s="6"/>
      <c r="F104" s="6"/>
      <c r="G104" s="6"/>
      <c r="H104" s="6"/>
      <c r="I104" s="6"/>
      <c r="J104" s="6"/>
      <c r="K104" s="6"/>
      <c r="L104" s="6"/>
      <c r="M104" s="6"/>
      <c r="N104" s="6"/>
      <c r="O104" s="6"/>
      <c r="P104" s="177"/>
      <c r="Q104" s="6"/>
      <c r="R104" s="6"/>
      <c r="S104" s="6"/>
      <c r="T104" s="6"/>
      <c r="U104" s="6"/>
      <c r="V104" s="6"/>
      <c r="W104" s="6"/>
      <c r="X104" s="6"/>
      <c r="Y104" s="42"/>
      <c r="Z104" s="5"/>
    </row>
    <row r="105" spans="1:26" ht="15.5" x14ac:dyDescent="0.35">
      <c r="A105" s="6"/>
      <c r="B105" s="278" t="s">
        <v>415</v>
      </c>
      <c r="C105" s="6"/>
      <c r="D105" s="6"/>
      <c r="E105" s="6"/>
      <c r="F105" s="6"/>
      <c r="G105" s="6"/>
      <c r="H105" s="6"/>
      <c r="I105" s="6"/>
      <c r="J105" s="6"/>
      <c r="K105" s="6"/>
      <c r="L105" s="36">
        <f>SUM(L106:L108)</f>
        <v>0</v>
      </c>
      <c r="M105" s="36">
        <f t="shared" ref="M105:N105" si="16">SUM(M106:M108)</f>
        <v>0</v>
      </c>
      <c r="N105" s="36">
        <f t="shared" si="16"/>
        <v>0</v>
      </c>
      <c r="O105" s="6"/>
      <c r="P105" s="36">
        <f>SUM(P106:P108)</f>
        <v>0</v>
      </c>
      <c r="Q105" s="6"/>
      <c r="R105" s="6"/>
      <c r="S105" s="6"/>
      <c r="T105" s="6"/>
      <c r="U105" s="6"/>
      <c r="V105" s="6"/>
      <c r="W105" s="6"/>
      <c r="X105" s="6"/>
      <c r="Y105" s="42"/>
      <c r="Z105" s="5"/>
    </row>
    <row r="106" spans="1:26" ht="32.25" customHeight="1" x14ac:dyDescent="0.35">
      <c r="A106" s="6"/>
      <c r="B106" s="122" t="s">
        <v>416</v>
      </c>
      <c r="C106" s="468" t="s">
        <v>417</v>
      </c>
      <c r="D106" s="468"/>
      <c r="E106" s="468"/>
      <c r="F106" s="468"/>
      <c r="G106" s="468"/>
      <c r="H106" s="468"/>
      <c r="I106" s="468"/>
      <c r="J106" s="468"/>
      <c r="K106" s="470"/>
      <c r="L106" s="35"/>
      <c r="M106" s="35"/>
      <c r="N106" s="35"/>
      <c r="O106" s="6"/>
      <c r="P106" s="36">
        <f t="shared" ref="P106:P108" si="17">SUM(L106:N106)</f>
        <v>0</v>
      </c>
      <c r="Q106" s="6"/>
      <c r="R106" s="6"/>
      <c r="S106" s="6"/>
      <c r="T106" s="6"/>
      <c r="U106" s="6"/>
      <c r="V106" s="6"/>
      <c r="W106" s="6"/>
      <c r="X106" s="6"/>
      <c r="Y106" s="42"/>
      <c r="Z106" s="5"/>
    </row>
    <row r="107" spans="1:26" ht="31.5" customHeight="1" x14ac:dyDescent="0.35">
      <c r="A107" s="6"/>
      <c r="B107" s="274" t="s">
        <v>418</v>
      </c>
      <c r="C107" s="468" t="s">
        <v>419</v>
      </c>
      <c r="D107" s="468"/>
      <c r="E107" s="468"/>
      <c r="F107" s="468"/>
      <c r="G107" s="468"/>
      <c r="H107" s="468"/>
      <c r="I107" s="468"/>
      <c r="J107" s="468"/>
      <c r="K107" s="470"/>
      <c r="L107" s="35"/>
      <c r="M107" s="35"/>
      <c r="N107" s="35"/>
      <c r="O107" s="6"/>
      <c r="P107" s="36">
        <f t="shared" si="17"/>
        <v>0</v>
      </c>
      <c r="Q107" s="6"/>
      <c r="R107" s="18" t="s">
        <v>420</v>
      </c>
      <c r="S107" s="122"/>
      <c r="T107" s="122"/>
      <c r="U107" s="122"/>
      <c r="V107" s="122"/>
      <c r="W107" s="122"/>
      <c r="X107" s="6"/>
      <c r="Y107" s="43"/>
      <c r="Z107" s="5"/>
    </row>
    <row r="108" spans="1:26" ht="14.5" customHeight="1" x14ac:dyDescent="0.35">
      <c r="A108" s="6"/>
      <c r="B108" s="122" t="s">
        <v>421</v>
      </c>
      <c r="C108" s="88" t="s">
        <v>422</v>
      </c>
      <c r="D108" s="88"/>
      <c r="E108" s="88"/>
      <c r="F108" s="88"/>
      <c r="G108" s="88"/>
      <c r="H108" s="88"/>
      <c r="I108" s="88"/>
      <c r="J108" s="88"/>
      <c r="K108" s="88"/>
      <c r="L108" s="35"/>
      <c r="M108" s="35"/>
      <c r="N108" s="35"/>
      <c r="O108" s="6"/>
      <c r="P108" s="36">
        <f t="shared" si="17"/>
        <v>0</v>
      </c>
      <c r="Q108" s="6"/>
      <c r="R108" s="473"/>
      <c r="S108" s="474"/>
      <c r="T108" s="474"/>
      <c r="U108" s="474"/>
      <c r="V108" s="474"/>
      <c r="W108" s="475"/>
      <c r="X108" s="6"/>
      <c r="Y108" s="31" t="str">
        <f>IF(AND(P108&lt;&gt;0,ISBLANK(R108)),"R",IF(AND(P108=0,NOT(ISBLANK(R108))),"Y","G"))</f>
        <v>G</v>
      </c>
      <c r="Z108" s="5"/>
    </row>
    <row r="109" spans="1:26" ht="7.4" customHeight="1" x14ac:dyDescent="0.35">
      <c r="A109" s="6"/>
      <c r="B109" s="122"/>
      <c r="C109" s="243"/>
      <c r="D109" s="243"/>
      <c r="E109" s="243"/>
      <c r="F109" s="243"/>
      <c r="G109" s="243"/>
      <c r="H109" s="243"/>
      <c r="I109" s="243"/>
      <c r="J109" s="243"/>
      <c r="K109" s="243"/>
      <c r="L109" s="243"/>
      <c r="M109" s="243"/>
      <c r="N109" s="243"/>
      <c r="O109" s="6"/>
      <c r="P109" s="243"/>
      <c r="Q109" s="6"/>
      <c r="R109" s="6"/>
      <c r="S109" s="6"/>
      <c r="T109" s="6"/>
      <c r="U109" s="6"/>
      <c r="V109" s="6"/>
      <c r="W109" s="6"/>
      <c r="X109" s="6"/>
      <c r="Y109" s="42"/>
      <c r="Z109" s="5"/>
    </row>
    <row r="110" spans="1:26" ht="15.5" x14ac:dyDescent="0.35">
      <c r="A110" s="6"/>
      <c r="B110" s="278" t="s">
        <v>423</v>
      </c>
      <c r="C110" s="243"/>
      <c r="D110" s="243"/>
      <c r="E110" s="243"/>
      <c r="F110" s="243"/>
      <c r="G110" s="243"/>
      <c r="H110" s="243"/>
      <c r="I110" s="243"/>
      <c r="J110" s="243"/>
      <c r="K110" s="6"/>
      <c r="L110" s="36">
        <f>SUM(L111:L138)</f>
        <v>0</v>
      </c>
      <c r="M110" s="36">
        <f t="shared" ref="M110:N110" si="18">SUM(M111:M138)</f>
        <v>0</v>
      </c>
      <c r="N110" s="36">
        <f t="shared" si="18"/>
        <v>0</v>
      </c>
      <c r="O110" s="6"/>
      <c r="P110" s="36">
        <f>SUM(P111:P138)</f>
        <v>0</v>
      </c>
      <c r="Q110" s="6"/>
      <c r="R110" s="6"/>
      <c r="S110" s="6"/>
      <c r="T110" s="6"/>
      <c r="U110" s="6"/>
      <c r="V110" s="6"/>
      <c r="W110" s="6"/>
      <c r="X110" s="6"/>
      <c r="Y110" s="42"/>
      <c r="Z110" s="5"/>
    </row>
    <row r="111" spans="1:26" x14ac:dyDescent="0.35">
      <c r="A111" s="6"/>
      <c r="B111" s="122" t="s">
        <v>424</v>
      </c>
      <c r="C111" s="6" t="s">
        <v>425</v>
      </c>
      <c r="D111" s="6"/>
      <c r="E111" s="6"/>
      <c r="F111" s="6"/>
      <c r="G111" s="6"/>
      <c r="H111" s="6"/>
      <c r="I111" s="6"/>
      <c r="J111" s="6"/>
      <c r="K111" s="6"/>
      <c r="L111" s="35"/>
      <c r="M111" s="35"/>
      <c r="N111" s="35"/>
      <c r="O111" s="6"/>
      <c r="P111" s="36">
        <f t="shared" ref="P111:P138" si="19">SUM(L111:N111)</f>
        <v>0</v>
      </c>
      <c r="Q111" s="6"/>
      <c r="R111" s="6"/>
      <c r="S111" s="6"/>
      <c r="T111" s="6"/>
      <c r="U111" s="6"/>
      <c r="V111" s="6"/>
      <c r="W111" s="6"/>
      <c r="X111" s="6"/>
      <c r="Y111" s="42"/>
      <c r="Z111" s="5"/>
    </row>
    <row r="112" spans="1:26" x14ac:dyDescent="0.35">
      <c r="A112" s="6"/>
      <c r="B112" s="122" t="s">
        <v>426</v>
      </c>
      <c r="C112" s="6" t="s">
        <v>427</v>
      </c>
      <c r="D112" s="6"/>
      <c r="E112" s="6"/>
      <c r="F112" s="6"/>
      <c r="G112" s="6"/>
      <c r="H112" s="6"/>
      <c r="I112" s="6"/>
      <c r="J112" s="6"/>
      <c r="K112" s="243"/>
      <c r="L112" s="35"/>
      <c r="M112" s="35"/>
      <c r="N112" s="35"/>
      <c r="O112" s="6"/>
      <c r="P112" s="36">
        <f t="shared" si="19"/>
        <v>0</v>
      </c>
      <c r="Q112" s="6"/>
      <c r="R112" s="6"/>
      <c r="S112" s="6"/>
      <c r="T112" s="6"/>
      <c r="U112" s="6"/>
      <c r="V112" s="6"/>
      <c r="W112" s="6"/>
      <c r="X112" s="6"/>
      <c r="Y112" s="42"/>
      <c r="Z112" s="5"/>
    </row>
    <row r="113" spans="1:26" x14ac:dyDescent="0.35">
      <c r="A113" s="6"/>
      <c r="B113" s="122" t="s">
        <v>428</v>
      </c>
      <c r="C113" s="6" t="s">
        <v>429</v>
      </c>
      <c r="D113" s="6"/>
      <c r="E113" s="6"/>
      <c r="F113" s="6"/>
      <c r="G113" s="6"/>
      <c r="H113" s="6"/>
      <c r="I113" s="6"/>
      <c r="J113" s="6"/>
      <c r="K113" s="6"/>
      <c r="L113" s="35"/>
      <c r="M113" s="35"/>
      <c r="N113" s="35"/>
      <c r="O113" s="6"/>
      <c r="P113" s="36">
        <f t="shared" si="19"/>
        <v>0</v>
      </c>
      <c r="Q113" s="6"/>
      <c r="R113" s="6"/>
      <c r="S113" s="6"/>
      <c r="T113" s="6"/>
      <c r="U113" s="6"/>
      <c r="V113" s="6"/>
      <c r="W113" s="6"/>
      <c r="X113" s="6"/>
      <c r="Y113" s="42"/>
      <c r="Z113" s="5"/>
    </row>
    <row r="114" spans="1:26" x14ac:dyDescent="0.35">
      <c r="A114" s="6"/>
      <c r="B114" s="122" t="s">
        <v>430</v>
      </c>
      <c r="C114" s="6" t="s">
        <v>431</v>
      </c>
      <c r="D114" s="6"/>
      <c r="E114" s="6"/>
      <c r="F114" s="6"/>
      <c r="G114" s="6"/>
      <c r="H114" s="6"/>
      <c r="I114" s="6"/>
      <c r="J114" s="6"/>
      <c r="K114" s="6"/>
      <c r="L114" s="35"/>
      <c r="M114" s="35"/>
      <c r="N114" s="35"/>
      <c r="O114" s="6"/>
      <c r="P114" s="36">
        <f t="shared" si="19"/>
        <v>0</v>
      </c>
      <c r="Q114" s="6"/>
      <c r="R114" s="6"/>
      <c r="S114" s="6"/>
      <c r="T114" s="6"/>
      <c r="U114" s="6"/>
      <c r="V114" s="6"/>
      <c r="W114" s="6"/>
      <c r="X114" s="6"/>
      <c r="Y114" s="42"/>
      <c r="Z114" s="5"/>
    </row>
    <row r="115" spans="1:26" x14ac:dyDescent="0.35">
      <c r="A115" s="6"/>
      <c r="B115" s="122" t="s">
        <v>432</v>
      </c>
      <c r="C115" s="6" t="s">
        <v>433</v>
      </c>
      <c r="D115" s="6"/>
      <c r="E115" s="6"/>
      <c r="F115" s="6"/>
      <c r="G115" s="6"/>
      <c r="H115" s="6"/>
      <c r="I115" s="6"/>
      <c r="J115" s="6"/>
      <c r="K115" s="6"/>
      <c r="L115" s="35"/>
      <c r="M115" s="35"/>
      <c r="N115" s="35"/>
      <c r="O115" s="6"/>
      <c r="P115" s="36">
        <f t="shared" si="19"/>
        <v>0</v>
      </c>
      <c r="Q115" s="6"/>
      <c r="R115" s="6"/>
      <c r="S115" s="6"/>
      <c r="T115" s="6"/>
      <c r="U115" s="6"/>
      <c r="V115" s="6"/>
      <c r="W115" s="6"/>
      <c r="X115" s="6"/>
      <c r="Y115" s="42"/>
      <c r="Z115" s="5"/>
    </row>
    <row r="116" spans="1:26" x14ac:dyDescent="0.35">
      <c r="A116" s="6"/>
      <c r="B116" s="122" t="s">
        <v>434</v>
      </c>
      <c r="C116" s="122" t="s">
        <v>435</v>
      </c>
      <c r="D116" s="122"/>
      <c r="E116" s="122"/>
      <c r="F116" s="122"/>
      <c r="G116" s="122"/>
      <c r="H116" s="122"/>
      <c r="I116" s="122"/>
      <c r="J116" s="122"/>
      <c r="K116" s="6"/>
      <c r="L116" s="35"/>
      <c r="M116" s="35"/>
      <c r="N116" s="35"/>
      <c r="O116" s="6"/>
      <c r="P116" s="36">
        <f t="shared" si="19"/>
        <v>0</v>
      </c>
      <c r="Q116" s="6"/>
      <c r="R116" s="6"/>
      <c r="S116" s="6"/>
      <c r="T116" s="6"/>
      <c r="U116" s="6"/>
      <c r="V116" s="6"/>
      <c r="W116" s="6"/>
      <c r="X116" s="6"/>
      <c r="Y116" s="42"/>
      <c r="Z116" s="5"/>
    </row>
    <row r="117" spans="1:26" x14ac:dyDescent="0.35">
      <c r="A117" s="6"/>
      <c r="B117" s="122" t="s">
        <v>436</v>
      </c>
      <c r="C117" s="6" t="s">
        <v>437</v>
      </c>
      <c r="D117" s="6"/>
      <c r="E117" s="6"/>
      <c r="F117" s="6"/>
      <c r="G117" s="6"/>
      <c r="H117" s="6"/>
      <c r="I117" s="6"/>
      <c r="J117" s="6"/>
      <c r="K117" s="6"/>
      <c r="L117" s="35"/>
      <c r="M117" s="35"/>
      <c r="N117" s="35"/>
      <c r="O117" s="6"/>
      <c r="P117" s="36">
        <f t="shared" si="19"/>
        <v>0</v>
      </c>
      <c r="Q117" s="6"/>
      <c r="R117" s="6"/>
      <c r="S117" s="6"/>
      <c r="T117" s="6"/>
      <c r="U117" s="6"/>
      <c r="V117" s="6"/>
      <c r="W117" s="6"/>
      <c r="X117" s="6"/>
      <c r="Y117" s="42"/>
      <c r="Z117" s="5"/>
    </row>
    <row r="118" spans="1:26" x14ac:dyDescent="0.35">
      <c r="A118" s="6"/>
      <c r="B118" s="122" t="s">
        <v>438</v>
      </c>
      <c r="C118" s="6" t="s">
        <v>439</v>
      </c>
      <c r="D118" s="6"/>
      <c r="E118" s="6"/>
      <c r="F118" s="6"/>
      <c r="G118" s="6"/>
      <c r="H118" s="6"/>
      <c r="I118" s="6"/>
      <c r="J118" s="6"/>
      <c r="K118" s="122"/>
      <c r="L118" s="35"/>
      <c r="M118" s="35"/>
      <c r="N118" s="35"/>
      <c r="O118" s="6"/>
      <c r="P118" s="36">
        <f t="shared" si="19"/>
        <v>0</v>
      </c>
      <c r="Q118" s="6"/>
      <c r="R118" s="6"/>
      <c r="S118" s="6"/>
      <c r="T118" s="6"/>
      <c r="U118" s="6"/>
      <c r="V118" s="6"/>
      <c r="W118" s="6"/>
      <c r="X118" s="6"/>
      <c r="Y118" s="42"/>
      <c r="Z118" s="5"/>
    </row>
    <row r="119" spans="1:26" x14ac:dyDescent="0.35">
      <c r="A119" s="6"/>
      <c r="B119" s="122" t="s">
        <v>440</v>
      </c>
      <c r="C119" s="6" t="s">
        <v>441</v>
      </c>
      <c r="D119" s="6"/>
      <c r="E119" s="6"/>
      <c r="F119" s="6"/>
      <c r="G119" s="6"/>
      <c r="H119" s="6"/>
      <c r="I119" s="6"/>
      <c r="J119" s="6"/>
      <c r="K119" s="6"/>
      <c r="L119" s="35"/>
      <c r="M119" s="35"/>
      <c r="N119" s="35"/>
      <c r="O119" s="6"/>
      <c r="P119" s="36">
        <f t="shared" si="19"/>
        <v>0</v>
      </c>
      <c r="Q119" s="6"/>
      <c r="R119" s="6"/>
      <c r="S119" s="6"/>
      <c r="T119" s="6"/>
      <c r="U119" s="6"/>
      <c r="V119" s="6"/>
      <c r="W119" s="6"/>
      <c r="X119" s="6"/>
      <c r="Y119" s="42"/>
      <c r="Z119" s="5"/>
    </row>
    <row r="120" spans="1:26" x14ac:dyDescent="0.35">
      <c r="A120" s="6"/>
      <c r="B120" s="122" t="s">
        <v>442</v>
      </c>
      <c r="C120" s="122" t="s">
        <v>443</v>
      </c>
      <c r="D120" s="122"/>
      <c r="E120" s="122"/>
      <c r="F120" s="122"/>
      <c r="G120" s="122"/>
      <c r="H120" s="122"/>
      <c r="I120" s="122"/>
      <c r="J120" s="122"/>
      <c r="K120" s="6"/>
      <c r="L120" s="35"/>
      <c r="M120" s="35"/>
      <c r="N120" s="35"/>
      <c r="O120" s="6"/>
      <c r="P120" s="36">
        <f t="shared" si="19"/>
        <v>0</v>
      </c>
      <c r="Q120" s="6"/>
      <c r="R120" s="6"/>
      <c r="S120" s="6"/>
      <c r="T120" s="6"/>
      <c r="U120" s="6"/>
      <c r="V120" s="6"/>
      <c r="W120" s="6"/>
      <c r="X120" s="6"/>
      <c r="Y120" s="42"/>
      <c r="Z120" s="5"/>
    </row>
    <row r="121" spans="1:26" x14ac:dyDescent="0.35">
      <c r="A121" s="6"/>
      <c r="B121" s="122" t="s">
        <v>444</v>
      </c>
      <c r="C121" s="6" t="s">
        <v>445</v>
      </c>
      <c r="D121" s="6"/>
      <c r="E121" s="6"/>
      <c r="F121" s="6"/>
      <c r="G121" s="6"/>
      <c r="H121" s="6"/>
      <c r="I121" s="6"/>
      <c r="J121" s="6"/>
      <c r="K121" s="6"/>
      <c r="L121" s="35"/>
      <c r="M121" s="35"/>
      <c r="N121" s="35"/>
      <c r="O121" s="6"/>
      <c r="P121" s="36">
        <f t="shared" si="19"/>
        <v>0</v>
      </c>
      <c r="Q121" s="6"/>
      <c r="R121" s="6"/>
      <c r="S121" s="6"/>
      <c r="T121" s="6"/>
      <c r="U121" s="6"/>
      <c r="V121" s="6"/>
      <c r="W121" s="6"/>
      <c r="X121" s="6"/>
      <c r="Y121" s="42"/>
      <c r="Z121" s="5"/>
    </row>
    <row r="122" spans="1:26" x14ac:dyDescent="0.35">
      <c r="A122" s="6"/>
      <c r="B122" s="282" t="s">
        <v>446</v>
      </c>
      <c r="C122" s="282" t="s">
        <v>447</v>
      </c>
      <c r="D122" s="6"/>
      <c r="E122" s="6"/>
      <c r="F122" s="6"/>
      <c r="G122" s="6"/>
      <c r="H122" s="6"/>
      <c r="I122" s="6"/>
      <c r="J122" s="6"/>
      <c r="K122" s="122"/>
      <c r="L122" s="35"/>
      <c r="M122" s="35"/>
      <c r="N122" s="35"/>
      <c r="O122" s="6"/>
      <c r="P122" s="36">
        <f t="shared" si="19"/>
        <v>0</v>
      </c>
      <c r="Q122" s="6"/>
      <c r="R122" s="6"/>
      <c r="S122" s="6"/>
      <c r="T122" s="6"/>
      <c r="U122" s="6"/>
      <c r="V122" s="6"/>
      <c r="W122" s="6"/>
      <c r="X122" s="6"/>
      <c r="Y122" s="42"/>
      <c r="Z122" s="5"/>
    </row>
    <row r="123" spans="1:26" x14ac:dyDescent="0.35">
      <c r="A123" s="6"/>
      <c r="B123" s="282" t="s">
        <v>448</v>
      </c>
      <c r="C123" s="282" t="s">
        <v>449</v>
      </c>
      <c r="D123" s="6"/>
      <c r="E123" s="6"/>
      <c r="F123" s="6"/>
      <c r="G123" s="6"/>
      <c r="H123" s="6"/>
      <c r="I123" s="6"/>
      <c r="J123" s="6"/>
      <c r="K123" s="122"/>
      <c r="L123" s="35"/>
      <c r="M123" s="35"/>
      <c r="N123" s="35"/>
      <c r="O123" s="6"/>
      <c r="P123" s="36">
        <f t="shared" si="19"/>
        <v>0</v>
      </c>
      <c r="Q123" s="6"/>
      <c r="R123" s="6"/>
      <c r="S123" s="6"/>
      <c r="T123" s="6"/>
      <c r="U123" s="6"/>
      <c r="V123" s="6"/>
      <c r="W123" s="6"/>
      <c r="X123" s="6"/>
      <c r="Y123" s="42"/>
      <c r="Z123" s="5"/>
    </row>
    <row r="124" spans="1:26" x14ac:dyDescent="0.35">
      <c r="A124" s="6"/>
      <c r="B124" s="122" t="s">
        <v>450</v>
      </c>
      <c r="C124" s="6" t="s">
        <v>451</v>
      </c>
      <c r="D124" s="6"/>
      <c r="E124" s="6"/>
      <c r="F124" s="6"/>
      <c r="G124" s="6"/>
      <c r="H124" s="6"/>
      <c r="I124" s="6"/>
      <c r="J124" s="6"/>
      <c r="K124" s="6"/>
      <c r="L124" s="35"/>
      <c r="M124" s="35"/>
      <c r="N124" s="35"/>
      <c r="O124" s="6"/>
      <c r="P124" s="36">
        <f t="shared" si="19"/>
        <v>0</v>
      </c>
      <c r="Q124" s="6"/>
      <c r="R124" s="6"/>
      <c r="S124" s="6"/>
      <c r="T124" s="6"/>
      <c r="U124" s="6"/>
      <c r="V124" s="6"/>
      <c r="W124" s="6"/>
      <c r="X124" s="6"/>
      <c r="Y124" s="42"/>
      <c r="Z124" s="5"/>
    </row>
    <row r="125" spans="1:26" x14ac:dyDescent="0.35">
      <c r="A125" s="6"/>
      <c r="B125" s="122" t="s">
        <v>452</v>
      </c>
      <c r="C125" s="6" t="s">
        <v>453</v>
      </c>
      <c r="D125" s="6"/>
      <c r="E125" s="6"/>
      <c r="F125" s="6"/>
      <c r="G125" s="6"/>
      <c r="H125" s="6"/>
      <c r="I125" s="6"/>
      <c r="J125" s="6"/>
      <c r="K125" s="6"/>
      <c r="L125" s="35"/>
      <c r="M125" s="35"/>
      <c r="N125" s="35"/>
      <c r="O125" s="6"/>
      <c r="P125" s="36">
        <f t="shared" si="19"/>
        <v>0</v>
      </c>
      <c r="Q125" s="6"/>
      <c r="R125" s="6"/>
      <c r="S125" s="6"/>
      <c r="T125" s="6"/>
      <c r="U125" s="6"/>
      <c r="V125" s="6"/>
      <c r="W125" s="6"/>
      <c r="X125" s="6"/>
      <c r="Y125" s="42"/>
      <c r="Z125" s="5"/>
    </row>
    <row r="126" spans="1:26" x14ac:dyDescent="0.35">
      <c r="A126" s="6"/>
      <c r="B126" s="122" t="s">
        <v>454</v>
      </c>
      <c r="C126" s="122" t="s">
        <v>455</v>
      </c>
      <c r="D126" s="122"/>
      <c r="E126" s="122"/>
      <c r="F126" s="122"/>
      <c r="G126" s="122"/>
      <c r="H126" s="122"/>
      <c r="I126" s="122"/>
      <c r="J126" s="122"/>
      <c r="K126" s="122"/>
      <c r="L126" s="35"/>
      <c r="M126" s="35"/>
      <c r="N126" s="35"/>
      <c r="O126" s="6"/>
      <c r="P126" s="36">
        <f t="shared" si="19"/>
        <v>0</v>
      </c>
      <c r="Q126" s="6"/>
      <c r="R126" s="6"/>
      <c r="S126" s="6"/>
      <c r="T126" s="6"/>
      <c r="U126" s="6"/>
      <c r="V126" s="6"/>
      <c r="W126" s="6"/>
      <c r="X126" s="6"/>
      <c r="Y126" s="42"/>
      <c r="Z126" s="5"/>
    </row>
    <row r="127" spans="1:26" x14ac:dyDescent="0.35">
      <c r="A127" s="6"/>
      <c r="B127" s="122" t="s">
        <v>456</v>
      </c>
      <c r="C127" s="6" t="s">
        <v>457</v>
      </c>
      <c r="D127" s="6"/>
      <c r="E127" s="6"/>
      <c r="F127" s="6"/>
      <c r="G127" s="6"/>
      <c r="H127" s="6"/>
      <c r="I127" s="6"/>
      <c r="J127" s="6"/>
      <c r="K127" s="6"/>
      <c r="L127" s="35"/>
      <c r="M127" s="35"/>
      <c r="N127" s="35"/>
      <c r="O127" s="6"/>
      <c r="P127" s="36">
        <f t="shared" si="19"/>
        <v>0</v>
      </c>
      <c r="Q127" s="6"/>
      <c r="R127" s="6"/>
      <c r="S127" s="6"/>
      <c r="T127" s="6"/>
      <c r="U127" s="6"/>
      <c r="V127" s="6"/>
      <c r="W127" s="6"/>
      <c r="X127" s="6"/>
      <c r="Y127" s="42"/>
      <c r="Z127" s="5"/>
    </row>
    <row r="128" spans="1:26" x14ac:dyDescent="0.35">
      <c r="A128" s="6"/>
      <c r="B128" s="122" t="s">
        <v>458</v>
      </c>
      <c r="C128" s="122" t="s">
        <v>459</v>
      </c>
      <c r="D128" s="122"/>
      <c r="E128" s="122"/>
      <c r="F128" s="122"/>
      <c r="G128" s="122"/>
      <c r="H128" s="122"/>
      <c r="I128" s="122"/>
      <c r="J128" s="122"/>
      <c r="K128" s="122"/>
      <c r="L128" s="122"/>
      <c r="M128" s="122"/>
      <c r="N128" s="122"/>
      <c r="O128" s="6"/>
      <c r="P128" s="35"/>
      <c r="Q128" s="6"/>
      <c r="R128" s="6"/>
      <c r="S128" s="6"/>
      <c r="T128" s="6"/>
      <c r="U128" s="6"/>
      <c r="V128" s="6"/>
      <c r="W128" s="6"/>
      <c r="X128" s="6"/>
      <c r="Y128" s="42"/>
      <c r="Z128" s="5"/>
    </row>
    <row r="129" spans="1:26" x14ac:dyDescent="0.35">
      <c r="A129" s="6"/>
      <c r="B129" s="122" t="s">
        <v>460</v>
      </c>
      <c r="C129" s="6" t="s">
        <v>461</v>
      </c>
      <c r="D129" s="6"/>
      <c r="E129" s="6"/>
      <c r="F129" s="6"/>
      <c r="G129" s="6"/>
      <c r="H129" s="6"/>
      <c r="I129" s="6"/>
      <c r="J129" s="6"/>
      <c r="K129" s="6"/>
      <c r="L129" s="35"/>
      <c r="M129" s="35"/>
      <c r="N129" s="35"/>
      <c r="O129" s="6"/>
      <c r="P129" s="36">
        <f t="shared" si="19"/>
        <v>0</v>
      </c>
      <c r="Q129" s="6"/>
      <c r="R129" s="6"/>
      <c r="S129" s="6"/>
      <c r="T129" s="6"/>
      <c r="U129" s="6"/>
      <c r="V129" s="6"/>
      <c r="W129" s="6"/>
      <c r="X129" s="6"/>
      <c r="Y129" s="42"/>
      <c r="Z129" s="5"/>
    </row>
    <row r="130" spans="1:26" x14ac:dyDescent="0.35">
      <c r="A130" s="6"/>
      <c r="B130" s="122" t="s">
        <v>462</v>
      </c>
      <c r="C130" s="6" t="s">
        <v>463</v>
      </c>
      <c r="D130" s="6"/>
      <c r="E130" s="6"/>
      <c r="F130" s="6"/>
      <c r="G130" s="6"/>
      <c r="H130" s="6"/>
      <c r="I130" s="6"/>
      <c r="J130" s="6"/>
      <c r="K130" s="6"/>
      <c r="L130" s="35"/>
      <c r="M130" s="35"/>
      <c r="N130" s="35"/>
      <c r="O130" s="6"/>
      <c r="P130" s="36">
        <f t="shared" si="19"/>
        <v>0</v>
      </c>
      <c r="Q130" s="6"/>
      <c r="R130" s="6"/>
      <c r="S130" s="6"/>
      <c r="T130" s="6"/>
      <c r="U130" s="6"/>
      <c r="V130" s="6"/>
      <c r="W130" s="6"/>
      <c r="X130" s="6"/>
      <c r="Y130" s="42"/>
      <c r="Z130" s="5"/>
    </row>
    <row r="131" spans="1:26" x14ac:dyDescent="0.35">
      <c r="A131" s="6"/>
      <c r="B131" s="122" t="s">
        <v>464</v>
      </c>
      <c r="C131" s="6" t="s">
        <v>465</v>
      </c>
      <c r="D131" s="6"/>
      <c r="E131" s="6"/>
      <c r="F131" s="6"/>
      <c r="G131" s="6"/>
      <c r="H131" s="6"/>
      <c r="I131" s="6"/>
      <c r="J131" s="6"/>
      <c r="K131" s="6"/>
      <c r="L131" s="35"/>
      <c r="M131" s="35"/>
      <c r="N131" s="35"/>
      <c r="O131" s="6"/>
      <c r="P131" s="36">
        <f t="shared" si="19"/>
        <v>0</v>
      </c>
      <c r="Q131" s="6"/>
      <c r="R131" s="6"/>
      <c r="S131" s="6"/>
      <c r="T131" s="6"/>
      <c r="U131" s="6"/>
      <c r="V131" s="6"/>
      <c r="W131" s="6"/>
      <c r="X131" s="6"/>
      <c r="Y131" s="42"/>
      <c r="Z131" s="5"/>
    </row>
    <row r="132" spans="1:26" x14ac:dyDescent="0.35">
      <c r="A132" s="6"/>
      <c r="B132" s="122" t="s">
        <v>466</v>
      </c>
      <c r="C132" s="6" t="s">
        <v>467</v>
      </c>
      <c r="D132" s="6"/>
      <c r="E132" s="6"/>
      <c r="F132" s="6"/>
      <c r="G132" s="6"/>
      <c r="H132" s="6"/>
      <c r="I132" s="6"/>
      <c r="J132" s="6"/>
      <c r="K132" s="6"/>
      <c r="L132" s="35"/>
      <c r="M132" s="35"/>
      <c r="N132" s="35"/>
      <c r="O132" s="6"/>
      <c r="P132" s="36">
        <f t="shared" si="19"/>
        <v>0</v>
      </c>
      <c r="Q132" s="6"/>
      <c r="R132" s="6"/>
      <c r="S132" s="6"/>
      <c r="T132" s="6"/>
      <c r="U132" s="6"/>
      <c r="V132" s="6"/>
      <c r="W132" s="6"/>
      <c r="X132" s="6"/>
      <c r="Y132" s="42"/>
      <c r="Z132" s="5"/>
    </row>
    <row r="133" spans="1:26" x14ac:dyDescent="0.35">
      <c r="A133" s="6"/>
      <c r="B133" s="122" t="s">
        <v>468</v>
      </c>
      <c r="C133" s="6" t="s">
        <v>469</v>
      </c>
      <c r="D133" s="6"/>
      <c r="E133" s="6"/>
      <c r="F133" s="6"/>
      <c r="G133" s="6"/>
      <c r="H133" s="6"/>
      <c r="I133" s="6"/>
      <c r="J133" s="6"/>
      <c r="K133" s="6"/>
      <c r="L133" s="35"/>
      <c r="M133" s="35"/>
      <c r="N133" s="35"/>
      <c r="O133" s="6"/>
      <c r="P133" s="36">
        <f t="shared" si="19"/>
        <v>0</v>
      </c>
      <c r="Q133" s="6"/>
      <c r="R133" s="6"/>
      <c r="S133" s="6"/>
      <c r="T133" s="6"/>
      <c r="U133" s="6"/>
      <c r="V133" s="6"/>
      <c r="W133" s="6"/>
      <c r="X133" s="6"/>
      <c r="Y133" s="42"/>
      <c r="Z133" s="5"/>
    </row>
    <row r="134" spans="1:26" x14ac:dyDescent="0.35">
      <c r="A134" s="6"/>
      <c r="B134" s="122" t="s">
        <v>470</v>
      </c>
      <c r="C134" s="6" t="s">
        <v>471</v>
      </c>
      <c r="D134" s="6"/>
      <c r="E134" s="6"/>
      <c r="F134" s="6"/>
      <c r="G134" s="6"/>
      <c r="H134" s="6"/>
      <c r="I134" s="6"/>
      <c r="J134" s="6"/>
      <c r="K134" s="6"/>
      <c r="L134" s="35"/>
      <c r="M134" s="35"/>
      <c r="N134" s="35"/>
      <c r="O134" s="6"/>
      <c r="P134" s="36">
        <f t="shared" si="19"/>
        <v>0</v>
      </c>
      <c r="Q134" s="6"/>
      <c r="R134" s="6"/>
      <c r="S134" s="6"/>
      <c r="T134" s="6"/>
      <c r="U134" s="6"/>
      <c r="V134" s="6"/>
      <c r="W134" s="6"/>
      <c r="X134" s="6"/>
      <c r="Y134" s="42"/>
      <c r="Z134" s="5"/>
    </row>
    <row r="135" spans="1:26" x14ac:dyDescent="0.35">
      <c r="A135" s="6"/>
      <c r="B135" s="122" t="s">
        <v>472</v>
      </c>
      <c r="C135" s="6" t="s">
        <v>473</v>
      </c>
      <c r="D135" s="6"/>
      <c r="E135" s="6"/>
      <c r="F135" s="6"/>
      <c r="G135" s="6"/>
      <c r="H135" s="6"/>
      <c r="I135" s="6"/>
      <c r="J135" s="6"/>
      <c r="K135" s="6"/>
      <c r="L135" s="35"/>
      <c r="M135" s="35"/>
      <c r="N135" s="35"/>
      <c r="O135" s="6"/>
      <c r="P135" s="36">
        <f t="shared" si="19"/>
        <v>0</v>
      </c>
      <c r="Q135" s="6"/>
      <c r="R135" s="6"/>
      <c r="S135" s="6"/>
      <c r="T135" s="6"/>
      <c r="U135" s="6"/>
      <c r="V135" s="6"/>
      <c r="W135" s="6"/>
      <c r="X135" s="6"/>
      <c r="Y135" s="42"/>
      <c r="Z135" s="5"/>
    </row>
    <row r="136" spans="1:26" x14ac:dyDescent="0.35">
      <c r="A136" s="6"/>
      <c r="B136" s="282" t="s">
        <v>474</v>
      </c>
      <c r="C136" s="282" t="s">
        <v>475</v>
      </c>
      <c r="D136" s="6"/>
      <c r="E136" s="6"/>
      <c r="F136" s="6"/>
      <c r="G136" s="6"/>
      <c r="H136" s="6"/>
      <c r="I136" s="6"/>
      <c r="J136" s="6"/>
      <c r="K136" s="6"/>
      <c r="L136" s="35"/>
      <c r="M136" s="35"/>
      <c r="N136" s="35"/>
      <c r="O136" s="6"/>
      <c r="P136" s="36">
        <f t="shared" si="19"/>
        <v>0</v>
      </c>
      <c r="Q136" s="6"/>
      <c r="R136" s="6"/>
      <c r="S136" s="6"/>
      <c r="T136" s="6"/>
      <c r="U136" s="6"/>
      <c r="V136" s="6"/>
      <c r="W136" s="6"/>
      <c r="X136" s="6"/>
      <c r="Y136" s="42"/>
      <c r="Z136" s="5"/>
    </row>
    <row r="137" spans="1:26" x14ac:dyDescent="0.35">
      <c r="A137" s="6"/>
      <c r="B137" s="122" t="s">
        <v>476</v>
      </c>
      <c r="C137" s="6" t="s">
        <v>477</v>
      </c>
      <c r="D137" s="6"/>
      <c r="E137" s="6"/>
      <c r="F137" s="6"/>
      <c r="G137" s="6"/>
      <c r="H137" s="6"/>
      <c r="I137" s="6"/>
      <c r="J137" s="6"/>
      <c r="K137" s="6"/>
      <c r="L137" s="35"/>
      <c r="M137" s="35"/>
      <c r="N137" s="35"/>
      <c r="O137" s="6"/>
      <c r="P137" s="36">
        <f t="shared" si="19"/>
        <v>0</v>
      </c>
      <c r="Q137" s="6"/>
      <c r="R137" s="18" t="s">
        <v>478</v>
      </c>
      <c r="S137" s="122"/>
      <c r="T137" s="122"/>
      <c r="U137" s="122"/>
      <c r="V137" s="122"/>
      <c r="W137" s="122"/>
      <c r="X137" s="6"/>
      <c r="Y137" s="43"/>
      <c r="Z137" s="5"/>
    </row>
    <row r="138" spans="1:26" x14ac:dyDescent="0.35">
      <c r="A138" s="6"/>
      <c r="B138" s="122" t="s">
        <v>479</v>
      </c>
      <c r="C138" s="6" t="s">
        <v>480</v>
      </c>
      <c r="D138" s="6"/>
      <c r="E138" s="6"/>
      <c r="F138" s="6"/>
      <c r="G138" s="6"/>
      <c r="H138" s="6"/>
      <c r="I138" s="6"/>
      <c r="J138" s="6"/>
      <c r="K138" s="6"/>
      <c r="L138" s="35"/>
      <c r="M138" s="35"/>
      <c r="N138" s="35"/>
      <c r="O138" s="6"/>
      <c r="P138" s="36">
        <f t="shared" si="19"/>
        <v>0</v>
      </c>
      <c r="Q138" s="6"/>
      <c r="R138" s="473"/>
      <c r="S138" s="474"/>
      <c r="T138" s="474"/>
      <c r="U138" s="474"/>
      <c r="V138" s="474"/>
      <c r="W138" s="475"/>
      <c r="X138" s="6"/>
      <c r="Y138" s="31" t="str">
        <f>IF(AND(P138&lt;&gt;0,ISBLANK(R138)),"R",IF(AND(P138=0,NOT(ISBLANK(R138))),"Y","G"))</f>
        <v>G</v>
      </c>
      <c r="Z138" s="5"/>
    </row>
    <row r="139" spans="1:26" ht="7.4" customHeight="1" x14ac:dyDescent="0.35">
      <c r="A139" s="6"/>
      <c r="B139" s="122"/>
      <c r="C139" s="6"/>
      <c r="D139" s="6"/>
      <c r="E139" s="6"/>
      <c r="F139" s="6"/>
      <c r="G139" s="6"/>
      <c r="H139" s="6"/>
      <c r="I139" s="6"/>
      <c r="J139" s="6"/>
      <c r="K139" s="6"/>
      <c r="L139" s="6"/>
      <c r="M139" s="6"/>
      <c r="N139" s="6"/>
      <c r="O139" s="6"/>
      <c r="P139" s="6"/>
      <c r="Q139" s="6"/>
      <c r="R139" s="6"/>
      <c r="S139" s="6"/>
      <c r="T139" s="6"/>
      <c r="U139" s="6"/>
      <c r="V139" s="6"/>
      <c r="W139" s="6"/>
      <c r="X139" s="6"/>
      <c r="Y139" s="42"/>
      <c r="Z139" s="5"/>
    </row>
    <row r="140" spans="1:26" ht="15.5" x14ac:dyDescent="0.35">
      <c r="A140" s="6"/>
      <c r="B140" s="278" t="s">
        <v>481</v>
      </c>
      <c r="C140" s="6"/>
      <c r="D140" s="6"/>
      <c r="E140" s="6"/>
      <c r="F140" s="6"/>
      <c r="G140" s="6"/>
      <c r="H140" s="6"/>
      <c r="I140" s="6"/>
      <c r="J140" s="6"/>
      <c r="K140" s="6"/>
      <c r="L140" s="36">
        <f>SUM(L141:L153)</f>
        <v>0</v>
      </c>
      <c r="M140" s="36">
        <f t="shared" ref="M140:N140" si="20">SUM(M141:M153)</f>
        <v>0</v>
      </c>
      <c r="N140" s="36">
        <f t="shared" si="20"/>
        <v>0</v>
      </c>
      <c r="O140" s="6"/>
      <c r="P140" s="283">
        <f>SUM(P141:P153)</f>
        <v>0</v>
      </c>
      <c r="Q140" s="6"/>
      <c r="R140" s="6"/>
      <c r="S140" s="6"/>
      <c r="T140" s="6"/>
      <c r="U140" s="6"/>
      <c r="V140" s="6"/>
      <c r="W140" s="6"/>
      <c r="X140" s="6"/>
      <c r="Y140" s="42"/>
      <c r="Z140" s="5"/>
    </row>
    <row r="141" spans="1:26" x14ac:dyDescent="0.35">
      <c r="A141" s="6"/>
      <c r="B141" s="122" t="s">
        <v>482</v>
      </c>
      <c r="C141" s="6" t="s">
        <v>483</v>
      </c>
      <c r="D141" s="6"/>
      <c r="E141" s="6"/>
      <c r="F141" s="6"/>
      <c r="G141" s="6"/>
      <c r="H141" s="6"/>
      <c r="I141" s="6"/>
      <c r="J141" s="6"/>
      <c r="K141" s="6"/>
      <c r="L141" s="35"/>
      <c r="M141" s="35"/>
      <c r="N141" s="35"/>
      <c r="O141" s="6"/>
      <c r="P141" s="36">
        <f t="shared" ref="P141:P153" si="21">SUM(L141:N141)</f>
        <v>0</v>
      </c>
      <c r="Q141" s="6"/>
      <c r="R141" s="6"/>
      <c r="S141" s="6"/>
      <c r="T141" s="6"/>
      <c r="U141" s="6"/>
      <c r="V141" s="6"/>
      <c r="W141" s="6"/>
      <c r="X141" s="6"/>
      <c r="Y141" s="42"/>
      <c r="Z141" s="5"/>
    </row>
    <row r="142" spans="1:26" x14ac:dyDescent="0.35">
      <c r="A142" s="6"/>
      <c r="B142" s="122" t="s">
        <v>484</v>
      </c>
      <c r="C142" s="6" t="s">
        <v>485</v>
      </c>
      <c r="D142" s="6"/>
      <c r="E142" s="6"/>
      <c r="F142" s="6"/>
      <c r="G142" s="6"/>
      <c r="H142" s="6"/>
      <c r="I142" s="6"/>
      <c r="J142" s="6"/>
      <c r="K142" s="6"/>
      <c r="L142" s="35"/>
      <c r="M142" s="35"/>
      <c r="N142" s="35"/>
      <c r="O142" s="6"/>
      <c r="P142" s="36">
        <f t="shared" si="21"/>
        <v>0</v>
      </c>
      <c r="Q142" s="6"/>
      <c r="R142" s="6"/>
      <c r="S142" s="6"/>
      <c r="T142" s="6"/>
      <c r="U142" s="6"/>
      <c r="V142" s="6"/>
      <c r="W142" s="6"/>
      <c r="X142" s="6"/>
      <c r="Y142" s="42"/>
      <c r="Z142" s="5"/>
    </row>
    <row r="143" spans="1:26" x14ac:dyDescent="0.35">
      <c r="A143" s="6"/>
      <c r="B143" s="122" t="s">
        <v>486</v>
      </c>
      <c r="C143" s="6" t="s">
        <v>487</v>
      </c>
      <c r="D143" s="6"/>
      <c r="E143" s="6"/>
      <c r="F143" s="6"/>
      <c r="G143" s="6"/>
      <c r="H143" s="6"/>
      <c r="I143" s="6"/>
      <c r="J143" s="6"/>
      <c r="K143" s="6"/>
      <c r="L143" s="35"/>
      <c r="M143" s="35"/>
      <c r="N143" s="35"/>
      <c r="O143" s="6"/>
      <c r="P143" s="36">
        <f t="shared" si="21"/>
        <v>0</v>
      </c>
      <c r="Q143" s="6"/>
      <c r="R143" s="6"/>
      <c r="S143" s="6"/>
      <c r="T143" s="6"/>
      <c r="U143" s="6"/>
      <c r="V143" s="6"/>
      <c r="W143" s="6"/>
      <c r="X143" s="6"/>
      <c r="Y143" s="42"/>
      <c r="Z143" s="5"/>
    </row>
    <row r="144" spans="1:26" x14ac:dyDescent="0.35">
      <c r="A144" s="6"/>
      <c r="B144" s="122" t="s">
        <v>488</v>
      </c>
      <c r="C144" s="6" t="s">
        <v>489</v>
      </c>
      <c r="D144" s="6"/>
      <c r="E144" s="6"/>
      <c r="F144" s="6"/>
      <c r="G144" s="6"/>
      <c r="H144" s="6"/>
      <c r="I144" s="6"/>
      <c r="J144" s="6"/>
      <c r="K144" s="6"/>
      <c r="L144" s="35"/>
      <c r="M144" s="35"/>
      <c r="N144" s="35"/>
      <c r="O144" s="6"/>
      <c r="P144" s="36">
        <f t="shared" si="21"/>
        <v>0</v>
      </c>
      <c r="Q144" s="6"/>
      <c r="R144" s="6"/>
      <c r="S144" s="6"/>
      <c r="T144" s="6"/>
      <c r="U144" s="6"/>
      <c r="V144" s="6"/>
      <c r="W144" s="6"/>
      <c r="X144" s="6"/>
      <c r="Y144" s="42"/>
      <c r="Z144" s="5"/>
    </row>
    <row r="145" spans="1:26" x14ac:dyDescent="0.35">
      <c r="A145" s="6"/>
      <c r="B145" s="274" t="s">
        <v>490</v>
      </c>
      <c r="C145" s="378" t="s">
        <v>491</v>
      </c>
      <c r="D145" s="6"/>
      <c r="E145" s="6"/>
      <c r="F145" s="6"/>
      <c r="G145" s="6"/>
      <c r="H145" s="6"/>
      <c r="I145" s="6"/>
      <c r="J145" s="6"/>
      <c r="K145" s="6"/>
      <c r="L145" s="35"/>
      <c r="M145" s="35"/>
      <c r="N145" s="35"/>
      <c r="O145" s="6"/>
      <c r="P145" s="36">
        <f t="shared" si="21"/>
        <v>0</v>
      </c>
      <c r="Q145" s="6"/>
      <c r="R145" s="6"/>
      <c r="S145" s="6"/>
      <c r="T145" s="6"/>
      <c r="U145" s="6"/>
      <c r="V145" s="6"/>
      <c r="W145" s="6"/>
      <c r="X145" s="6"/>
      <c r="Y145" s="42"/>
      <c r="Z145" s="5"/>
    </row>
    <row r="146" spans="1:26" x14ac:dyDescent="0.35">
      <c r="A146" s="6"/>
      <c r="B146" s="274" t="s">
        <v>492</v>
      </c>
      <c r="C146" s="378" t="s">
        <v>493</v>
      </c>
      <c r="D146" s="6"/>
      <c r="E146" s="6"/>
      <c r="F146" s="6"/>
      <c r="G146" s="6"/>
      <c r="H146" s="6"/>
      <c r="I146" s="6"/>
      <c r="J146" s="6"/>
      <c r="K146" s="6"/>
      <c r="L146" s="35"/>
      <c r="M146" s="35"/>
      <c r="N146" s="35"/>
      <c r="O146" s="6"/>
      <c r="P146" s="36">
        <f t="shared" si="21"/>
        <v>0</v>
      </c>
      <c r="Q146" s="6"/>
      <c r="R146" s="6"/>
      <c r="S146" s="6"/>
      <c r="T146" s="6"/>
      <c r="U146" s="6"/>
      <c r="V146" s="6"/>
      <c r="W146" s="6"/>
      <c r="X146" s="6"/>
      <c r="Y146" s="42"/>
      <c r="Z146" s="5"/>
    </row>
    <row r="147" spans="1:26" x14ac:dyDescent="0.35">
      <c r="A147" s="6"/>
      <c r="B147" s="122" t="s">
        <v>494</v>
      </c>
      <c r="C147" s="6" t="s">
        <v>495</v>
      </c>
      <c r="D147" s="6"/>
      <c r="E147" s="6"/>
      <c r="F147" s="6"/>
      <c r="G147" s="6"/>
      <c r="H147" s="6"/>
      <c r="I147" s="6"/>
      <c r="J147" s="6"/>
      <c r="K147" s="6"/>
      <c r="L147" s="35"/>
      <c r="M147" s="35"/>
      <c r="N147" s="35"/>
      <c r="O147" s="6"/>
      <c r="P147" s="36">
        <f t="shared" si="21"/>
        <v>0</v>
      </c>
      <c r="Q147" s="6"/>
      <c r="R147" s="6"/>
      <c r="S147" s="6"/>
      <c r="T147" s="6"/>
      <c r="U147" s="6"/>
      <c r="V147" s="6"/>
      <c r="W147" s="6"/>
      <c r="X147" s="6"/>
      <c r="Y147" s="42"/>
      <c r="Z147" s="5"/>
    </row>
    <row r="148" spans="1:26" x14ac:dyDescent="0.35">
      <c r="A148" s="6"/>
      <c r="B148" s="122" t="s">
        <v>496</v>
      </c>
      <c r="C148" s="282" t="s">
        <v>497</v>
      </c>
      <c r="D148" s="6"/>
      <c r="E148" s="6"/>
      <c r="F148" s="6"/>
      <c r="G148" s="6"/>
      <c r="H148" s="6"/>
      <c r="I148" s="6"/>
      <c r="J148" s="6"/>
      <c r="K148" s="6"/>
      <c r="L148" s="35"/>
      <c r="M148" s="35"/>
      <c r="N148" s="35"/>
      <c r="O148" s="6"/>
      <c r="P148" s="36">
        <f t="shared" si="21"/>
        <v>0</v>
      </c>
      <c r="Q148" s="6"/>
      <c r="R148" s="6"/>
      <c r="S148" s="6"/>
      <c r="T148" s="6"/>
      <c r="U148" s="6"/>
      <c r="V148" s="6"/>
      <c r="W148" s="6"/>
      <c r="X148" s="6"/>
      <c r="Y148" s="42"/>
      <c r="Z148" s="5"/>
    </row>
    <row r="149" spans="1:26" x14ac:dyDescent="0.35">
      <c r="A149" s="6"/>
      <c r="B149" s="122" t="s">
        <v>498</v>
      </c>
      <c r="C149" s="282" t="s">
        <v>499</v>
      </c>
      <c r="D149" s="6"/>
      <c r="E149" s="6"/>
      <c r="F149" s="6"/>
      <c r="G149" s="6"/>
      <c r="H149" s="6"/>
      <c r="I149" s="6"/>
      <c r="J149" s="6"/>
      <c r="K149" s="6"/>
      <c r="L149" s="35"/>
      <c r="M149" s="35"/>
      <c r="N149" s="35"/>
      <c r="O149" s="6"/>
      <c r="P149" s="36">
        <f t="shared" si="21"/>
        <v>0</v>
      </c>
      <c r="Q149" s="6"/>
      <c r="R149" s="18" t="s">
        <v>500</v>
      </c>
      <c r="S149" s="122"/>
      <c r="T149" s="122"/>
      <c r="U149" s="122"/>
      <c r="V149" s="122"/>
      <c r="W149" s="122"/>
      <c r="X149" s="6"/>
      <c r="Y149" s="43"/>
      <c r="Z149" s="5"/>
    </row>
    <row r="150" spans="1:26" x14ac:dyDescent="0.35">
      <c r="A150" s="6"/>
      <c r="B150" s="122" t="s">
        <v>501</v>
      </c>
      <c r="C150" s="86" t="s">
        <v>502</v>
      </c>
      <c r="D150" s="6"/>
      <c r="E150" s="6"/>
      <c r="F150" s="6"/>
      <c r="G150" s="6"/>
      <c r="H150" s="6"/>
      <c r="I150" s="6"/>
      <c r="J150" s="6"/>
      <c r="K150" s="6"/>
      <c r="L150" s="35"/>
      <c r="M150" s="35"/>
      <c r="N150" s="35"/>
      <c r="O150" s="6"/>
      <c r="P150" s="36">
        <f t="shared" si="21"/>
        <v>0</v>
      </c>
      <c r="Q150" s="6"/>
      <c r="R150" s="473"/>
      <c r="S150" s="474"/>
      <c r="T150" s="474"/>
      <c r="U150" s="474"/>
      <c r="V150" s="474"/>
      <c r="W150" s="475"/>
      <c r="X150" s="6"/>
      <c r="Y150" s="31" t="str">
        <f>IF(AND(P150&lt;&gt;0,ISBLANK(R150)),"R",IF(AND(P150=0,NOT(ISBLANK(R150))),"Y","G"))</f>
        <v>G</v>
      </c>
      <c r="Z150" s="5"/>
    </row>
    <row r="151" spans="1:26" x14ac:dyDescent="0.35">
      <c r="A151" s="6"/>
      <c r="B151" s="122" t="s">
        <v>503</v>
      </c>
      <c r="C151" s="282" t="s">
        <v>504</v>
      </c>
      <c r="D151" s="282"/>
      <c r="E151" s="282"/>
      <c r="F151" s="282"/>
      <c r="G151" s="282"/>
      <c r="H151" s="282"/>
      <c r="I151" s="282"/>
      <c r="J151" s="282"/>
      <c r="K151" s="282"/>
      <c r="L151" s="35"/>
      <c r="M151" s="35"/>
      <c r="N151" s="35"/>
      <c r="O151" s="6"/>
      <c r="P151" s="36">
        <f t="shared" si="21"/>
        <v>0</v>
      </c>
      <c r="Q151" s="6"/>
      <c r="R151" s="18" t="s">
        <v>505</v>
      </c>
      <c r="S151" s="6"/>
      <c r="T151" s="6"/>
      <c r="U151" s="6"/>
      <c r="V151" s="6"/>
      <c r="W151" s="6"/>
      <c r="X151" s="6"/>
      <c r="Y151" s="31"/>
      <c r="Z151" s="5"/>
    </row>
    <row r="152" spans="1:26" x14ac:dyDescent="0.35">
      <c r="A152" s="6"/>
      <c r="B152" s="122" t="s">
        <v>506</v>
      </c>
      <c r="C152" s="86" t="s">
        <v>507</v>
      </c>
      <c r="D152" s="282"/>
      <c r="E152" s="282"/>
      <c r="F152" s="282"/>
      <c r="G152" s="282"/>
      <c r="H152" s="282"/>
      <c r="I152" s="282"/>
      <c r="J152" s="282"/>
      <c r="K152" s="282"/>
      <c r="L152" s="35"/>
      <c r="M152" s="35"/>
      <c r="N152" s="35"/>
      <c r="O152" s="6"/>
      <c r="P152" s="36">
        <f t="shared" si="21"/>
        <v>0</v>
      </c>
      <c r="Q152" s="6"/>
      <c r="R152" s="476"/>
      <c r="S152" s="476"/>
      <c r="T152" s="476"/>
      <c r="U152" s="476"/>
      <c r="V152" s="476"/>
      <c r="W152" s="476"/>
      <c r="X152" s="6"/>
      <c r="Y152" s="31" t="str">
        <f>IF(AND(P152&lt;&gt;0,ISBLANK(R152)),"R",IF(AND(P152=0,NOT(ISBLANK(R152))),"Y","G"))</f>
        <v>G</v>
      </c>
      <c r="Z152" s="5"/>
    </row>
    <row r="153" spans="1:26" x14ac:dyDescent="0.35">
      <c r="A153" s="6"/>
      <c r="B153" s="122" t="s">
        <v>508</v>
      </c>
      <c r="C153" s="86" t="s">
        <v>509</v>
      </c>
      <c r="D153" s="6"/>
      <c r="E153" s="6"/>
      <c r="F153" s="6"/>
      <c r="G153" s="6"/>
      <c r="H153" s="6"/>
      <c r="I153" s="6"/>
      <c r="J153" s="6"/>
      <c r="K153" s="6"/>
      <c r="L153" s="35"/>
      <c r="M153" s="35"/>
      <c r="N153" s="35"/>
      <c r="O153" s="6"/>
      <c r="P153" s="36">
        <f t="shared" si="21"/>
        <v>0</v>
      </c>
      <c r="Q153" s="6"/>
      <c r="R153" s="476"/>
      <c r="S153" s="476"/>
      <c r="T153" s="476"/>
      <c r="U153" s="476"/>
      <c r="V153" s="476"/>
      <c r="W153" s="476"/>
      <c r="X153" s="6"/>
      <c r="Y153" s="31" t="str">
        <f>IF(AND(P153&lt;&gt;0,ISBLANK(R153)),"R",IF(AND(P153=0,NOT(ISBLANK(R153))),"Y","G"))</f>
        <v>G</v>
      </c>
      <c r="Z153" s="5"/>
    </row>
    <row r="154" spans="1:26" ht="7.4" customHeight="1" x14ac:dyDescent="0.35">
      <c r="A154" s="6"/>
      <c r="B154" s="122"/>
      <c r="C154" s="6"/>
      <c r="D154" s="6"/>
      <c r="E154" s="6"/>
      <c r="F154" s="6"/>
      <c r="G154" s="6"/>
      <c r="H154" s="6"/>
      <c r="I154" s="6"/>
      <c r="J154" s="6"/>
      <c r="K154" s="6"/>
      <c r="L154" s="6"/>
      <c r="M154" s="6"/>
      <c r="N154" s="6"/>
      <c r="O154" s="6"/>
      <c r="P154" s="6"/>
      <c r="Q154" s="6"/>
      <c r="R154" s="6"/>
      <c r="S154" s="6"/>
      <c r="T154" s="6"/>
      <c r="U154" s="6"/>
      <c r="V154" s="6"/>
      <c r="W154" s="6"/>
      <c r="X154" s="6"/>
      <c r="Y154" s="42"/>
      <c r="Z154" s="5"/>
    </row>
    <row r="155" spans="1:26" ht="15.5" x14ac:dyDescent="0.35">
      <c r="A155" s="6"/>
      <c r="B155" s="278" t="s">
        <v>510</v>
      </c>
      <c r="C155" s="6"/>
      <c r="D155" s="6"/>
      <c r="E155" s="6"/>
      <c r="F155" s="6"/>
      <c r="G155" s="6"/>
      <c r="H155" s="6"/>
      <c r="I155" s="6"/>
      <c r="J155" s="6"/>
      <c r="K155" s="6"/>
      <c r="L155" s="36">
        <f>SUM(L156:L157)</f>
        <v>0</v>
      </c>
      <c r="M155" s="36">
        <f t="shared" ref="M155:N155" si="22">SUM(M156:M157)</f>
        <v>0</v>
      </c>
      <c r="N155" s="36">
        <f t="shared" si="22"/>
        <v>0</v>
      </c>
      <c r="O155" s="6"/>
      <c r="P155" s="281">
        <f>SUM(P156:P157)</f>
        <v>0</v>
      </c>
      <c r="Q155" s="6"/>
      <c r="R155" s="6"/>
      <c r="S155" s="6"/>
      <c r="T155" s="6"/>
      <c r="U155" s="6"/>
      <c r="V155" s="6"/>
      <c r="W155" s="6"/>
      <c r="X155" s="6"/>
      <c r="Y155" s="42"/>
      <c r="Z155" s="5"/>
    </row>
    <row r="156" spans="1:26" x14ac:dyDescent="0.35">
      <c r="A156" s="6"/>
      <c r="B156" s="122" t="s">
        <v>511</v>
      </c>
      <c r="C156" s="6" t="s">
        <v>512</v>
      </c>
      <c r="D156" s="6"/>
      <c r="E156" s="6"/>
      <c r="F156" s="6"/>
      <c r="G156" s="6"/>
      <c r="H156" s="6"/>
      <c r="I156" s="6"/>
      <c r="J156" s="6"/>
      <c r="K156" s="6"/>
      <c r="L156" s="35"/>
      <c r="M156" s="35"/>
      <c r="N156" s="35"/>
      <c r="O156" s="6"/>
      <c r="P156" s="36">
        <f t="shared" ref="P156:P157" si="23">SUM(L156:N156)</f>
        <v>0</v>
      </c>
      <c r="Q156" s="6"/>
      <c r="R156" s="18" t="s">
        <v>513</v>
      </c>
      <c r="S156" s="122"/>
      <c r="T156" s="122"/>
      <c r="U156" s="122"/>
      <c r="V156" s="122"/>
      <c r="W156" s="122"/>
      <c r="X156" s="6"/>
      <c r="Y156" s="43"/>
      <c r="Z156" s="5"/>
    </row>
    <row r="157" spans="1:26" x14ac:dyDescent="0.35">
      <c r="A157" s="6"/>
      <c r="B157" s="122" t="s">
        <v>514</v>
      </c>
      <c r="C157" s="6" t="s">
        <v>515</v>
      </c>
      <c r="D157" s="6"/>
      <c r="E157" s="6"/>
      <c r="F157" s="6"/>
      <c r="G157" s="6"/>
      <c r="H157" s="6"/>
      <c r="I157" s="6"/>
      <c r="J157" s="6"/>
      <c r="K157" s="6"/>
      <c r="L157" s="35"/>
      <c r="M157" s="35"/>
      <c r="N157" s="35"/>
      <c r="O157" s="6"/>
      <c r="P157" s="36">
        <f t="shared" si="23"/>
        <v>0</v>
      </c>
      <c r="Q157" s="6"/>
      <c r="R157" s="473"/>
      <c r="S157" s="474"/>
      <c r="T157" s="474"/>
      <c r="U157" s="474"/>
      <c r="V157" s="474"/>
      <c r="W157" s="475"/>
      <c r="X157" s="6"/>
      <c r="Y157" s="31" t="str">
        <f>IF(AND(P157&lt;&gt;0,ISBLANK(R157)),"R",IF(AND(P157=0,NOT(ISBLANK(R157))),"Y","G"))</f>
        <v>G</v>
      </c>
      <c r="Z157" s="5"/>
    </row>
    <row r="158" spans="1:26" ht="7.4" customHeight="1" x14ac:dyDescent="0.35">
      <c r="A158" s="6"/>
      <c r="B158" s="122"/>
      <c r="C158" s="6"/>
      <c r="D158" s="6"/>
      <c r="E158" s="6"/>
      <c r="F158" s="6"/>
      <c r="G158" s="6"/>
      <c r="H158" s="6"/>
      <c r="I158" s="6"/>
      <c r="J158" s="6"/>
      <c r="K158" s="6"/>
      <c r="L158" s="6"/>
      <c r="M158" s="6"/>
      <c r="N158" s="6"/>
      <c r="O158" s="6"/>
      <c r="P158" s="177"/>
      <c r="Q158" s="6"/>
      <c r="R158" s="6"/>
      <c r="S158" s="6"/>
      <c r="T158" s="6"/>
      <c r="U158" s="6"/>
      <c r="V158" s="6"/>
      <c r="W158" s="6"/>
      <c r="X158" s="6"/>
      <c r="Y158" s="42"/>
      <c r="Z158" s="5"/>
    </row>
    <row r="159" spans="1:26" ht="7.4" customHeight="1" x14ac:dyDescent="0.35">
      <c r="A159" s="78"/>
      <c r="B159" s="147"/>
      <c r="C159" s="78"/>
      <c r="D159" s="78"/>
      <c r="E159" s="78"/>
      <c r="F159" s="78"/>
      <c r="G159" s="78"/>
      <c r="H159" s="78"/>
      <c r="I159" s="78"/>
      <c r="J159" s="78"/>
      <c r="K159" s="78"/>
      <c r="L159" s="78"/>
      <c r="M159" s="78"/>
      <c r="N159" s="78"/>
      <c r="O159" s="78"/>
      <c r="P159" s="275"/>
      <c r="Q159" s="78"/>
      <c r="R159" s="78"/>
      <c r="S159" s="78"/>
      <c r="T159" s="78"/>
      <c r="U159" s="78"/>
      <c r="V159" s="78"/>
      <c r="W159" s="78"/>
      <c r="X159" s="78"/>
      <c r="Y159" s="40"/>
      <c r="Z159" s="5"/>
    </row>
    <row r="160" spans="1:26" ht="18.5" thickBot="1" x14ac:dyDescent="0.45">
      <c r="A160" s="270"/>
      <c r="B160" s="271" t="s">
        <v>516</v>
      </c>
      <c r="C160" s="140" t="s">
        <v>517</v>
      </c>
      <c r="D160" s="270"/>
      <c r="E160" s="270"/>
      <c r="F160" s="270"/>
      <c r="G160" s="270"/>
      <c r="H160" s="270"/>
      <c r="I160" s="270"/>
      <c r="J160" s="270"/>
      <c r="K160" s="270"/>
      <c r="L160" s="270"/>
      <c r="M160" s="270"/>
      <c r="N160" s="270"/>
      <c r="O160" s="270"/>
      <c r="P160" s="272"/>
      <c r="Q160" s="270"/>
      <c r="R160" s="270"/>
      <c r="S160" s="270"/>
      <c r="T160" s="270"/>
      <c r="U160" s="270"/>
      <c r="V160" s="270"/>
      <c r="W160" s="270"/>
      <c r="X160" s="270"/>
      <c r="Y160" s="42"/>
      <c r="Z160" s="5"/>
    </row>
    <row r="161" spans="1:26" ht="7.4" customHeight="1" x14ac:dyDescent="0.35">
      <c r="A161" s="6"/>
      <c r="B161" s="122"/>
      <c r="C161" s="6"/>
      <c r="D161" s="6"/>
      <c r="E161" s="6"/>
      <c r="F161" s="6"/>
      <c r="G161" s="6"/>
      <c r="H161" s="6"/>
      <c r="I161" s="6"/>
      <c r="J161" s="6"/>
      <c r="K161" s="6"/>
      <c r="L161" s="6"/>
      <c r="M161" s="6"/>
      <c r="N161" s="6"/>
      <c r="O161" s="6"/>
      <c r="P161" s="177"/>
      <c r="Q161" s="6"/>
      <c r="R161" s="6"/>
      <c r="S161" s="6"/>
      <c r="T161" s="6"/>
      <c r="U161" s="6"/>
      <c r="V161" s="6"/>
      <c r="W161" s="6"/>
      <c r="X161" s="6"/>
      <c r="Y161" s="42"/>
      <c r="Z161" s="5"/>
    </row>
    <row r="162" spans="1:26" x14ac:dyDescent="0.35">
      <c r="A162" s="6"/>
      <c r="B162" s="6" t="s">
        <v>518</v>
      </c>
      <c r="C162" s="6" t="s">
        <v>519</v>
      </c>
      <c r="D162" s="6"/>
      <c r="E162" s="6"/>
      <c r="F162" s="6"/>
      <c r="G162" s="6"/>
      <c r="H162" s="6"/>
      <c r="I162" s="6"/>
      <c r="J162" s="6"/>
      <c r="K162" s="6"/>
      <c r="L162" s="36">
        <f>SUM(L163:L164)</f>
        <v>0</v>
      </c>
      <c r="M162" s="36">
        <f t="shared" ref="M162" si="24">SUM(M163:M164)</f>
        <v>0</v>
      </c>
      <c r="N162" s="36">
        <f t="shared" ref="N162" si="25">SUM(N163:N164)</f>
        <v>0</v>
      </c>
      <c r="O162" s="6"/>
      <c r="P162" s="44">
        <f>SUM(P163:P164)</f>
        <v>0</v>
      </c>
      <c r="Q162" s="6"/>
      <c r="R162" s="6"/>
      <c r="S162" s="6"/>
      <c r="T162" s="6"/>
      <c r="U162" s="6"/>
      <c r="V162" s="6"/>
      <c r="W162" s="6"/>
      <c r="X162" s="6"/>
      <c r="Y162" s="42"/>
      <c r="Z162" s="5"/>
    </row>
    <row r="163" spans="1:26" x14ac:dyDescent="0.35">
      <c r="A163" s="6"/>
      <c r="B163" s="6"/>
      <c r="C163" s="58" t="s">
        <v>520</v>
      </c>
      <c r="D163" s="6"/>
      <c r="E163" s="6"/>
      <c r="F163" s="6"/>
      <c r="G163" s="6"/>
      <c r="H163" s="6"/>
      <c r="I163" s="6"/>
      <c r="J163" s="6"/>
      <c r="K163" s="6"/>
      <c r="L163" s="35"/>
      <c r="M163" s="35"/>
      <c r="N163" s="35"/>
      <c r="O163" s="6"/>
      <c r="P163" s="36">
        <f t="shared" ref="P163:P164" si="26">SUM(L163:N163)</f>
        <v>0</v>
      </c>
      <c r="Q163" s="6"/>
      <c r="R163" s="6"/>
      <c r="S163" s="6"/>
      <c r="T163" s="6"/>
      <c r="U163" s="6"/>
      <c r="V163" s="6"/>
      <c r="W163" s="6"/>
      <c r="X163" s="6"/>
      <c r="Y163" s="42"/>
      <c r="Z163" s="5"/>
    </row>
    <row r="164" spans="1:26" x14ac:dyDescent="0.35">
      <c r="A164" s="6"/>
      <c r="B164" s="6"/>
      <c r="C164" s="58" t="s">
        <v>521</v>
      </c>
      <c r="D164" s="6"/>
      <c r="E164" s="6"/>
      <c r="F164" s="6"/>
      <c r="G164" s="6"/>
      <c r="H164" s="6"/>
      <c r="I164" s="6"/>
      <c r="J164" s="6"/>
      <c r="K164" s="285"/>
      <c r="L164" s="35"/>
      <c r="M164" s="35"/>
      <c r="N164" s="35"/>
      <c r="O164" s="6"/>
      <c r="P164" s="36">
        <f t="shared" si="26"/>
        <v>0</v>
      </c>
      <c r="Q164" s="6"/>
      <c r="R164" s="6"/>
      <c r="S164" s="6"/>
      <c r="T164" s="6"/>
      <c r="U164" s="6"/>
      <c r="V164" s="6"/>
      <c r="W164" s="6"/>
      <c r="X164" s="6"/>
      <c r="Y164" s="42"/>
      <c r="Z164" s="5"/>
    </row>
    <row r="165" spans="1:26" ht="7.4" customHeight="1" x14ac:dyDescent="0.35">
      <c r="A165" s="6"/>
      <c r="B165" s="122"/>
      <c r="C165" s="6"/>
      <c r="D165" s="6"/>
      <c r="E165" s="6"/>
      <c r="F165" s="6"/>
      <c r="G165" s="6"/>
      <c r="H165" s="6"/>
      <c r="I165" s="6"/>
      <c r="J165" s="6"/>
      <c r="K165" s="6"/>
      <c r="L165" s="6"/>
      <c r="M165" s="6"/>
      <c r="N165" s="6"/>
      <c r="O165" s="6"/>
      <c r="P165" s="177"/>
      <c r="Q165" s="6"/>
      <c r="R165" s="6"/>
      <c r="S165" s="6"/>
      <c r="T165" s="6"/>
      <c r="U165" s="6"/>
      <c r="V165" s="6"/>
      <c r="W165" s="6"/>
      <c r="X165" s="6"/>
      <c r="Y165" s="42"/>
      <c r="Z165" s="5"/>
    </row>
    <row r="166" spans="1:26" ht="7.4" customHeight="1" x14ac:dyDescent="0.35">
      <c r="A166" s="78"/>
      <c r="B166" s="147"/>
      <c r="C166" s="78"/>
      <c r="D166" s="78"/>
      <c r="E166" s="78"/>
      <c r="F166" s="78"/>
      <c r="G166" s="78"/>
      <c r="H166" s="78"/>
      <c r="I166" s="78"/>
      <c r="J166" s="78"/>
      <c r="K166" s="78"/>
      <c r="L166" s="78"/>
      <c r="M166" s="78"/>
      <c r="N166" s="78"/>
      <c r="O166" s="78"/>
      <c r="P166" s="275"/>
      <c r="Q166" s="78"/>
      <c r="R166" s="78"/>
      <c r="S166" s="78"/>
      <c r="T166" s="78"/>
      <c r="U166" s="78"/>
      <c r="V166" s="78"/>
      <c r="W166" s="78"/>
      <c r="X166" s="78"/>
      <c r="Y166" s="40"/>
      <c r="Z166" s="5"/>
    </row>
    <row r="167" spans="1:26" ht="18.5" thickBot="1" x14ac:dyDescent="0.45">
      <c r="A167" s="270"/>
      <c r="B167" s="271" t="s">
        <v>522</v>
      </c>
      <c r="C167" s="140" t="s">
        <v>523</v>
      </c>
      <c r="D167" s="270"/>
      <c r="E167" s="270"/>
      <c r="F167" s="270"/>
      <c r="G167" s="270"/>
      <c r="H167" s="270"/>
      <c r="I167" s="270"/>
      <c r="J167" s="270"/>
      <c r="K167" s="270"/>
      <c r="L167" s="270"/>
      <c r="M167" s="270"/>
      <c r="N167" s="270"/>
      <c r="O167" s="270"/>
      <c r="P167" s="272"/>
      <c r="Q167" s="270"/>
      <c r="R167" s="270"/>
      <c r="S167" s="270"/>
      <c r="T167" s="270"/>
      <c r="U167" s="270"/>
      <c r="V167" s="270"/>
      <c r="W167" s="270"/>
      <c r="X167" s="270"/>
      <c r="Y167" s="42"/>
      <c r="Z167" s="5"/>
    </row>
    <row r="168" spans="1:26" ht="7.4" customHeight="1" x14ac:dyDescent="0.35">
      <c r="A168" s="6"/>
      <c r="B168" s="122"/>
      <c r="C168" s="6"/>
      <c r="D168" s="6"/>
      <c r="E168" s="6"/>
      <c r="F168" s="6"/>
      <c r="G168" s="6"/>
      <c r="H168" s="6"/>
      <c r="I168" s="6"/>
      <c r="J168" s="6"/>
      <c r="K168" s="6"/>
      <c r="L168" s="6"/>
      <c r="M168" s="6"/>
      <c r="N168" s="6"/>
      <c r="O168" s="6"/>
      <c r="P168" s="177"/>
      <c r="Q168" s="6"/>
      <c r="R168" s="6"/>
      <c r="S168" s="6"/>
      <c r="T168" s="6"/>
      <c r="U168" s="6"/>
      <c r="V168" s="6"/>
      <c r="W168" s="6"/>
      <c r="X168" s="6"/>
      <c r="Y168" s="42"/>
      <c r="Z168" s="5"/>
    </row>
    <row r="169" spans="1:26" x14ac:dyDescent="0.35">
      <c r="A169" s="6"/>
      <c r="B169" s="122" t="s">
        <v>524</v>
      </c>
      <c r="C169" s="6" t="s">
        <v>525</v>
      </c>
      <c r="D169" s="6"/>
      <c r="E169" s="6"/>
      <c r="F169" s="6"/>
      <c r="G169" s="6"/>
      <c r="H169" s="6"/>
      <c r="I169" s="6"/>
      <c r="J169" s="6"/>
      <c r="K169" s="6"/>
      <c r="L169" s="6"/>
      <c r="M169" s="6"/>
      <c r="N169" s="6"/>
      <c r="O169" s="6"/>
      <c r="P169" s="35"/>
      <c r="Q169" s="6"/>
      <c r="R169" s="6"/>
      <c r="S169" s="6"/>
      <c r="T169" s="6"/>
      <c r="U169" s="6"/>
      <c r="V169" s="6"/>
      <c r="W169" s="6"/>
      <c r="X169" s="6"/>
      <c r="Y169" s="42"/>
      <c r="Z169" s="5"/>
    </row>
    <row r="170" spans="1:26" x14ac:dyDescent="0.35">
      <c r="A170" s="6"/>
      <c r="B170" s="122" t="s">
        <v>526</v>
      </c>
      <c r="C170" s="6" t="s">
        <v>527</v>
      </c>
      <c r="D170" s="6"/>
      <c r="E170" s="6"/>
      <c r="F170" s="6"/>
      <c r="G170" s="6"/>
      <c r="H170" s="6"/>
      <c r="I170" s="6"/>
      <c r="J170" s="6"/>
      <c r="K170" s="6"/>
      <c r="L170" s="6"/>
      <c r="M170" s="6"/>
      <c r="N170" s="6"/>
      <c r="O170" s="6"/>
      <c r="P170" s="35"/>
      <c r="Q170" s="6"/>
      <c r="R170" s="6"/>
      <c r="S170" s="6"/>
      <c r="T170" s="6"/>
      <c r="U170" s="6"/>
      <c r="V170" s="6"/>
      <c r="W170" s="6"/>
      <c r="X170" s="6"/>
      <c r="Y170" s="42"/>
      <c r="Z170" s="5"/>
    </row>
    <row r="171" spans="1:26" x14ac:dyDescent="0.35">
      <c r="A171" s="6"/>
      <c r="B171" s="122" t="s">
        <v>528</v>
      </c>
      <c r="C171" s="122" t="s">
        <v>529</v>
      </c>
      <c r="D171" s="122"/>
      <c r="E171" s="122"/>
      <c r="F171" s="122"/>
      <c r="G171" s="122"/>
      <c r="H171" s="122"/>
      <c r="I171" s="122"/>
      <c r="J171" s="122"/>
      <c r="K171" s="122"/>
      <c r="L171" s="6"/>
      <c r="M171" s="6"/>
      <c r="N171" s="6"/>
      <c r="O171" s="6"/>
      <c r="P171" s="35"/>
      <c r="Q171" s="6"/>
      <c r="R171" s="6"/>
      <c r="S171" s="6"/>
      <c r="T171" s="6"/>
      <c r="U171" s="6"/>
      <c r="V171" s="6"/>
      <c r="W171" s="6"/>
      <c r="X171" s="6"/>
      <c r="Y171" s="42"/>
      <c r="Z171" s="5"/>
    </row>
    <row r="172" spans="1:26" x14ac:dyDescent="0.35">
      <c r="A172" s="6"/>
      <c r="B172" s="122" t="s">
        <v>530</v>
      </c>
      <c r="C172" s="122" t="s">
        <v>531</v>
      </c>
      <c r="D172" s="122"/>
      <c r="E172" s="122"/>
      <c r="F172" s="122"/>
      <c r="G172" s="122"/>
      <c r="H172" s="122"/>
      <c r="I172" s="122"/>
      <c r="J172" s="122"/>
      <c r="K172" s="122"/>
      <c r="L172" s="6"/>
      <c r="M172" s="6"/>
      <c r="N172" s="6"/>
      <c r="O172" s="6"/>
      <c r="P172" s="35"/>
      <c r="Q172" s="6"/>
      <c r="R172" s="6"/>
      <c r="S172" s="6"/>
      <c r="T172" s="6"/>
      <c r="U172" s="6"/>
      <c r="V172" s="6"/>
      <c r="W172" s="6"/>
      <c r="X172" s="6"/>
      <c r="Y172" s="42"/>
      <c r="Z172" s="5"/>
    </row>
    <row r="173" spans="1:26" x14ac:dyDescent="0.35">
      <c r="A173" s="6"/>
      <c r="B173" s="122" t="s">
        <v>532</v>
      </c>
      <c r="C173" s="122" t="s">
        <v>533</v>
      </c>
      <c r="D173" s="122"/>
      <c r="E173" s="122"/>
      <c r="F173" s="122"/>
      <c r="G173" s="122"/>
      <c r="H173" s="122"/>
      <c r="I173" s="122"/>
      <c r="J173" s="122"/>
      <c r="K173" s="122"/>
      <c r="L173" s="6"/>
      <c r="M173" s="6"/>
      <c r="N173" s="6"/>
      <c r="O173" s="6"/>
      <c r="P173" s="35"/>
      <c r="Q173" s="6"/>
      <c r="R173" s="6"/>
      <c r="S173" s="6"/>
      <c r="T173" s="6"/>
      <c r="U173" s="6"/>
      <c r="V173" s="6"/>
      <c r="W173" s="6"/>
      <c r="X173" s="6"/>
      <c r="Y173" s="42"/>
      <c r="Z173" s="5"/>
    </row>
    <row r="174" spans="1:26" x14ac:dyDescent="0.35">
      <c r="A174" s="6"/>
      <c r="B174" s="122" t="s">
        <v>534</v>
      </c>
      <c r="C174" s="122" t="s">
        <v>535</v>
      </c>
      <c r="D174" s="122"/>
      <c r="E174" s="122"/>
      <c r="F174" s="122"/>
      <c r="G174" s="122"/>
      <c r="H174" s="122"/>
      <c r="I174" s="122"/>
      <c r="J174" s="122"/>
      <c r="K174" s="122"/>
      <c r="L174" s="6"/>
      <c r="M174" s="6"/>
      <c r="N174" s="6"/>
      <c r="O174" s="6"/>
      <c r="P174" s="35"/>
      <c r="Q174" s="6"/>
      <c r="R174" s="18" t="s">
        <v>536</v>
      </c>
      <c r="S174" s="122"/>
      <c r="T174" s="122"/>
      <c r="U174" s="122"/>
      <c r="V174" s="122"/>
      <c r="W174" s="122"/>
      <c r="X174" s="6"/>
      <c r="Y174" s="43"/>
      <c r="Z174" s="5"/>
    </row>
    <row r="175" spans="1:26" x14ac:dyDescent="0.35">
      <c r="A175" s="6"/>
      <c r="B175" s="122" t="s">
        <v>537</v>
      </c>
      <c r="C175" s="6" t="s">
        <v>538</v>
      </c>
      <c r="D175" s="6"/>
      <c r="E175" s="6"/>
      <c r="F175" s="6"/>
      <c r="G175" s="6"/>
      <c r="H175" s="6"/>
      <c r="I175" s="6"/>
      <c r="J175" s="6"/>
      <c r="K175" s="6"/>
      <c r="L175" s="6"/>
      <c r="M175" s="6"/>
      <c r="N175" s="6"/>
      <c r="O175" s="6"/>
      <c r="P175" s="35"/>
      <c r="Q175" s="6"/>
      <c r="R175" s="473"/>
      <c r="S175" s="474"/>
      <c r="T175" s="474"/>
      <c r="U175" s="474"/>
      <c r="V175" s="474"/>
      <c r="W175" s="475"/>
      <c r="X175" s="6"/>
      <c r="Y175" s="31" t="str">
        <f>IF(AND(P175&lt;&gt;0,ISBLANK(R175)),"R",IF(AND(P175=0,NOT(ISBLANK(R175))),"Y","G"))</f>
        <v>G</v>
      </c>
      <c r="Z175" s="5"/>
    </row>
    <row r="176" spans="1:26" x14ac:dyDescent="0.35">
      <c r="A176" s="6"/>
      <c r="B176" s="122" t="s">
        <v>539</v>
      </c>
      <c r="C176" s="6" t="s">
        <v>540</v>
      </c>
      <c r="D176" s="88"/>
      <c r="E176" s="88"/>
      <c r="F176" s="88"/>
      <c r="G176" s="88"/>
      <c r="H176" s="88"/>
      <c r="I176" s="88"/>
      <c r="J176" s="88"/>
      <c r="K176" s="88"/>
      <c r="L176" s="6"/>
      <c r="M176" s="6"/>
      <c r="N176" s="6"/>
      <c r="O176" s="6"/>
      <c r="P176" s="35"/>
      <c r="Q176" s="6"/>
      <c r="R176" s="6"/>
      <c r="S176" s="6"/>
      <c r="T176" s="6"/>
      <c r="U176" s="6"/>
      <c r="V176" s="6"/>
      <c r="W176" s="6"/>
      <c r="X176" s="6"/>
      <c r="Y176" s="42"/>
      <c r="Z176" s="5"/>
    </row>
    <row r="177" spans="1:26" ht="7.4" customHeight="1" x14ac:dyDescent="0.35">
      <c r="A177" s="6"/>
      <c r="B177" s="122"/>
      <c r="C177" s="6"/>
      <c r="D177" s="6"/>
      <c r="E177" s="6"/>
      <c r="F177" s="6"/>
      <c r="G177" s="6"/>
      <c r="H177" s="6"/>
      <c r="I177" s="6"/>
      <c r="J177" s="6"/>
      <c r="K177" s="6"/>
      <c r="L177" s="6"/>
      <c r="M177" s="6"/>
      <c r="N177" s="6"/>
      <c r="O177" s="6"/>
      <c r="P177" s="177"/>
      <c r="Q177" s="6"/>
      <c r="R177" s="6"/>
      <c r="S177" s="6"/>
      <c r="T177" s="6"/>
      <c r="U177" s="6"/>
      <c r="V177" s="6"/>
      <c r="W177" s="6"/>
      <c r="X177" s="6"/>
      <c r="Y177" s="42"/>
      <c r="Z177" s="5"/>
    </row>
    <row r="178" spans="1:26" ht="7.4" customHeight="1" x14ac:dyDescent="0.35">
      <c r="A178" s="78"/>
      <c r="B178" s="147"/>
      <c r="C178" s="78"/>
      <c r="D178" s="78"/>
      <c r="E178" s="78"/>
      <c r="F178" s="78"/>
      <c r="G178" s="78"/>
      <c r="H178" s="78"/>
      <c r="I178" s="78"/>
      <c r="J178" s="78"/>
      <c r="K178" s="78"/>
      <c r="L178" s="78"/>
      <c r="M178" s="78"/>
      <c r="N178" s="78"/>
      <c r="O178" s="78"/>
      <c r="P178" s="275"/>
      <c r="Q178" s="78"/>
      <c r="R178" s="78"/>
      <c r="S178" s="78"/>
      <c r="T178" s="78"/>
      <c r="U178" s="78"/>
      <c r="V178" s="78"/>
      <c r="W178" s="78"/>
      <c r="X178" s="78"/>
      <c r="Y178" s="40"/>
      <c r="Z178" s="5"/>
    </row>
    <row r="179" spans="1:26" ht="18.5" thickBot="1" x14ac:dyDescent="0.45">
      <c r="A179" s="270"/>
      <c r="B179" s="271" t="s">
        <v>541</v>
      </c>
      <c r="C179" s="140" t="s">
        <v>542</v>
      </c>
      <c r="D179" s="270"/>
      <c r="E179" s="270"/>
      <c r="F179" s="270"/>
      <c r="G179" s="270"/>
      <c r="H179" s="270"/>
      <c r="I179" s="270"/>
      <c r="J179" s="270"/>
      <c r="K179" s="272"/>
      <c r="L179" s="270"/>
      <c r="M179" s="270"/>
      <c r="N179" s="270"/>
      <c r="O179" s="270"/>
      <c r="P179" s="272"/>
      <c r="Q179" s="270"/>
      <c r="R179" s="270"/>
      <c r="S179" s="270"/>
      <c r="T179" s="270"/>
      <c r="U179" s="270"/>
      <c r="V179" s="270"/>
      <c r="W179" s="270"/>
      <c r="X179" s="270"/>
      <c r="Y179" s="42"/>
      <c r="Z179" s="5"/>
    </row>
    <row r="180" spans="1:26" ht="7.4" customHeight="1" x14ac:dyDescent="0.35">
      <c r="A180" s="6"/>
      <c r="B180" s="122"/>
      <c r="C180" s="6"/>
      <c r="D180" s="6"/>
      <c r="E180" s="6"/>
      <c r="F180" s="6"/>
      <c r="G180" s="6"/>
      <c r="H180" s="6"/>
      <c r="I180" s="6"/>
      <c r="J180" s="6"/>
      <c r="K180" s="6"/>
      <c r="L180" s="6"/>
      <c r="M180" s="6"/>
      <c r="N180" s="6"/>
      <c r="O180" s="6"/>
      <c r="P180" s="177"/>
      <c r="Q180" s="6"/>
      <c r="R180" s="6"/>
      <c r="S180" s="6"/>
      <c r="T180" s="6"/>
      <c r="U180" s="6"/>
      <c r="V180" s="6"/>
      <c r="W180" s="6"/>
      <c r="X180" s="6"/>
      <c r="Y180" s="42"/>
      <c r="Z180" s="5"/>
    </row>
    <row r="181" spans="1:26" ht="15.5" x14ac:dyDescent="0.35">
      <c r="A181" s="6"/>
      <c r="B181" s="278" t="s">
        <v>543</v>
      </c>
      <c r="C181" s="6"/>
      <c r="D181" s="6"/>
      <c r="E181" s="6"/>
      <c r="F181" s="6"/>
      <c r="G181" s="6"/>
      <c r="H181" s="6"/>
      <c r="I181" s="6"/>
      <c r="J181" s="6"/>
      <c r="K181" s="6"/>
      <c r="L181" s="36">
        <f>SUM(L182,L186,L192,L194,L217,L221,L225,L236,L241)</f>
        <v>0</v>
      </c>
      <c r="M181" s="36">
        <f>SUM(M182,M186,M192,M194,M217,M221,M225,M236,M241)</f>
        <v>0</v>
      </c>
      <c r="N181" s="36">
        <f>SUM(N182,N186,N192,N194,N217,N221,N225,N236,N241)</f>
        <v>0</v>
      </c>
      <c r="O181" s="36"/>
      <c r="P181" s="36">
        <f>SUM(P182,P186,P192,P194,P217,P221,P225,P236,P241)</f>
        <v>0</v>
      </c>
      <c r="Q181" s="6"/>
      <c r="R181" s="10"/>
      <c r="S181" s="6"/>
      <c r="T181" s="6"/>
      <c r="U181" s="6"/>
      <c r="V181" s="6"/>
      <c r="W181" s="6"/>
      <c r="X181" s="6"/>
      <c r="Y181" s="42"/>
      <c r="Z181" s="5"/>
    </row>
    <row r="182" spans="1:26" x14ac:dyDescent="0.35">
      <c r="A182" s="6"/>
      <c r="B182" s="122" t="s">
        <v>544</v>
      </c>
      <c r="C182" s="6" t="s">
        <v>545</v>
      </c>
      <c r="D182" s="88"/>
      <c r="E182" s="88"/>
      <c r="F182" s="88"/>
      <c r="G182" s="88"/>
      <c r="H182" s="88"/>
      <c r="I182" s="88"/>
      <c r="J182" s="88"/>
      <c r="K182" s="88"/>
      <c r="L182" s="36">
        <f>SUM(L183:L184)</f>
        <v>0</v>
      </c>
      <c r="M182" s="36">
        <f>SUM(M183:M184)</f>
        <v>0</v>
      </c>
      <c r="N182" s="36">
        <f>SUM(N183:N184)</f>
        <v>0</v>
      </c>
      <c r="O182" s="6"/>
      <c r="P182" s="36">
        <f>SUM(L182:N182)</f>
        <v>0</v>
      </c>
      <c r="Q182" s="6"/>
      <c r="R182" s="6"/>
      <c r="S182" s="6"/>
      <c r="T182" s="6"/>
      <c r="U182" s="6"/>
      <c r="V182" s="6"/>
      <c r="W182" s="6"/>
      <c r="X182" s="6"/>
      <c r="Y182" s="42"/>
      <c r="Z182" s="5"/>
    </row>
    <row r="183" spans="1:26" x14ac:dyDescent="0.35">
      <c r="A183" s="6"/>
      <c r="B183" s="122"/>
      <c r="C183" s="280" t="s">
        <v>546</v>
      </c>
      <c r="D183" s="88"/>
      <c r="E183" s="88"/>
      <c r="F183" s="88"/>
      <c r="G183" s="88"/>
      <c r="H183" s="88"/>
      <c r="I183" s="88"/>
      <c r="J183" s="88"/>
      <c r="K183" s="88"/>
      <c r="L183" s="35"/>
      <c r="M183" s="35"/>
      <c r="N183" s="35"/>
      <c r="O183" s="6"/>
      <c r="P183" s="36">
        <f>SUM(L183:N183)</f>
        <v>0</v>
      </c>
      <c r="Q183" s="6"/>
      <c r="R183" s="6"/>
      <c r="S183" s="6"/>
      <c r="T183" s="6"/>
      <c r="U183" s="6"/>
      <c r="V183" s="6"/>
      <c r="W183" s="6"/>
      <c r="X183" s="6"/>
      <c r="Y183" s="42"/>
      <c r="Z183" s="5"/>
    </row>
    <row r="184" spans="1:26" x14ac:dyDescent="0.35">
      <c r="A184" s="6"/>
      <c r="B184" s="122"/>
      <c r="C184" s="280" t="s">
        <v>547</v>
      </c>
      <c r="D184" s="88"/>
      <c r="E184" s="88"/>
      <c r="F184" s="88"/>
      <c r="G184" s="88"/>
      <c r="H184" s="88"/>
      <c r="I184" s="88"/>
      <c r="J184" s="88"/>
      <c r="K184" s="88"/>
      <c r="L184" s="35"/>
      <c r="M184" s="35"/>
      <c r="N184" s="35"/>
      <c r="O184" s="6"/>
      <c r="P184" s="36">
        <f>SUM(L184:N184)</f>
        <v>0</v>
      </c>
      <c r="Q184" s="6"/>
      <c r="R184" s="6"/>
      <c r="S184" s="6"/>
      <c r="T184" s="6"/>
      <c r="U184" s="6"/>
      <c r="V184" s="6"/>
      <c r="W184" s="6"/>
      <c r="X184" s="6"/>
      <c r="Y184" s="42"/>
      <c r="Z184" s="5"/>
    </row>
    <row r="185" spans="1:26" ht="7.4"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5"/>
    </row>
    <row r="186" spans="1:26" x14ac:dyDescent="0.35">
      <c r="A186" s="6"/>
      <c r="B186" s="122" t="s">
        <v>548</v>
      </c>
      <c r="C186" s="6" t="s">
        <v>549</v>
      </c>
      <c r="D186" s="6"/>
      <c r="E186" s="6"/>
      <c r="F186" s="6"/>
      <c r="G186" s="6"/>
      <c r="H186" s="6"/>
      <c r="I186" s="6"/>
      <c r="J186" s="6"/>
      <c r="K186" s="6"/>
      <c r="L186" s="35"/>
      <c r="M186" s="35"/>
      <c r="N186" s="35"/>
      <c r="O186" s="6"/>
      <c r="P186" s="44">
        <f>SUM(L186:N186)</f>
        <v>0</v>
      </c>
      <c r="Q186" s="6"/>
      <c r="R186" s="6"/>
      <c r="S186" s="6"/>
      <c r="T186" s="6"/>
      <c r="U186" s="6"/>
      <c r="V186" s="6"/>
      <c r="W186" s="6"/>
      <c r="X186" s="6"/>
      <c r="Y186" s="31" t="str">
        <f>IF(P186&lt;&gt;SUM(P188:P190),"R","G")</f>
        <v>G</v>
      </c>
      <c r="Z186" s="5"/>
    </row>
    <row r="187" spans="1:26" x14ac:dyDescent="0.35">
      <c r="A187" s="6"/>
      <c r="B187" s="122"/>
      <c r="C187" s="379" t="s">
        <v>550</v>
      </c>
      <c r="D187" s="6"/>
      <c r="E187" s="6"/>
      <c r="F187" s="6"/>
      <c r="G187" s="6"/>
      <c r="H187" s="6"/>
      <c r="I187" s="6"/>
      <c r="J187" s="6"/>
      <c r="K187" s="6"/>
      <c r="L187" s="316" t="s">
        <v>551</v>
      </c>
      <c r="M187" s="6"/>
      <c r="N187" s="6"/>
      <c r="O187" s="6"/>
      <c r="P187" s="6"/>
      <c r="Q187" s="6"/>
      <c r="R187" s="6"/>
      <c r="S187" s="6"/>
      <c r="T187" s="6"/>
      <c r="U187" s="6"/>
      <c r="V187" s="6"/>
      <c r="W187" s="6"/>
      <c r="X187" s="6"/>
      <c r="Y187" s="31"/>
      <c r="Z187" s="5"/>
    </row>
    <row r="188" spans="1:26" x14ac:dyDescent="0.35">
      <c r="A188" s="6"/>
      <c r="B188" s="122"/>
      <c r="C188" s="58" t="s">
        <v>552</v>
      </c>
      <c r="D188" s="58"/>
      <c r="E188" s="58"/>
      <c r="F188" s="58"/>
      <c r="G188" s="58"/>
      <c r="H188" s="58"/>
      <c r="I188" s="58"/>
      <c r="J188" s="58"/>
      <c r="K188" s="58"/>
      <c r="L188" s="58"/>
      <c r="M188" s="58"/>
      <c r="N188" s="58"/>
      <c r="O188" s="6"/>
      <c r="P188" s="35"/>
      <c r="Q188" s="6"/>
      <c r="R188" s="6"/>
      <c r="S188" s="6"/>
      <c r="T188" s="6"/>
      <c r="U188" s="6"/>
      <c r="V188" s="6"/>
      <c r="W188" s="6"/>
      <c r="X188" s="6"/>
      <c r="Y188" s="31"/>
      <c r="Z188" s="5"/>
    </row>
    <row r="189" spans="1:26" ht="30" customHeight="1" x14ac:dyDescent="0.35">
      <c r="A189" s="6"/>
      <c r="B189" s="122"/>
      <c r="C189" s="492" t="s">
        <v>553</v>
      </c>
      <c r="D189" s="492"/>
      <c r="E189" s="492"/>
      <c r="F189" s="492"/>
      <c r="G189" s="492"/>
      <c r="H189" s="492"/>
      <c r="I189" s="492"/>
      <c r="J189" s="492"/>
      <c r="K189" s="492"/>
      <c r="L189" s="492"/>
      <c r="M189" s="492"/>
      <c r="N189" s="492"/>
      <c r="O189" s="6"/>
      <c r="P189" s="35"/>
      <c r="Q189" s="6"/>
      <c r="R189" s="18" t="s">
        <v>554</v>
      </c>
      <c r="S189" s="122"/>
      <c r="T189" s="122"/>
      <c r="U189" s="122"/>
      <c r="V189" s="122"/>
      <c r="W189" s="122"/>
      <c r="X189" s="6"/>
      <c r="Y189" s="43"/>
      <c r="Z189" s="5"/>
    </row>
    <row r="190" spans="1:26" x14ac:dyDescent="0.35">
      <c r="A190" s="6"/>
      <c r="B190" s="122"/>
      <c r="C190" s="58" t="s">
        <v>555</v>
      </c>
      <c r="D190" s="58"/>
      <c r="E190" s="58"/>
      <c r="F190" s="58"/>
      <c r="G190" s="58"/>
      <c r="H190" s="58"/>
      <c r="I190" s="58"/>
      <c r="J190" s="58"/>
      <c r="K190" s="58"/>
      <c r="L190" s="58"/>
      <c r="M190" s="58"/>
      <c r="N190" s="58"/>
      <c r="O190" s="6"/>
      <c r="P190" s="35"/>
      <c r="Q190" s="6"/>
      <c r="R190" s="473"/>
      <c r="S190" s="474"/>
      <c r="T190" s="474"/>
      <c r="U190" s="474"/>
      <c r="V190" s="474"/>
      <c r="W190" s="475"/>
      <c r="X190" s="6"/>
      <c r="Y190" s="31" t="str">
        <f>IF(AND(P190&lt;&gt;0,ISBLANK(R190)),"R",IF(AND(P190=0,NOT(ISBLANK(R190))),"Y","G"))</f>
        <v>G</v>
      </c>
      <c r="Z190" s="5"/>
    </row>
    <row r="191" spans="1:26" ht="7.4"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5"/>
    </row>
    <row r="192" spans="1:26" x14ac:dyDescent="0.35">
      <c r="A192" s="6"/>
      <c r="B192" s="274" t="s">
        <v>556</v>
      </c>
      <c r="C192" s="6" t="s">
        <v>557</v>
      </c>
      <c r="D192" s="6"/>
      <c r="E192" s="6"/>
      <c r="F192" s="6"/>
      <c r="G192" s="6"/>
      <c r="H192" s="6"/>
      <c r="I192" s="6"/>
      <c r="J192" s="6"/>
      <c r="K192" s="6"/>
      <c r="L192" s="35"/>
      <c r="M192" s="35"/>
      <c r="N192" s="35"/>
      <c r="O192" s="6"/>
      <c r="P192" s="36">
        <f>SUM(L192:N192)</f>
        <v>0</v>
      </c>
      <c r="Q192" s="6"/>
      <c r="R192" s="6"/>
      <c r="S192" s="6"/>
      <c r="T192" s="6"/>
      <c r="U192" s="6"/>
      <c r="V192" s="6"/>
      <c r="W192" s="6"/>
      <c r="X192" s="6"/>
      <c r="Y192" s="31"/>
      <c r="Z192" s="5"/>
    </row>
    <row r="193" spans="1:26" ht="7.4" customHeight="1" x14ac:dyDescent="0.35">
      <c r="A193" s="6"/>
      <c r="B193" s="274"/>
      <c r="C193" s="6"/>
      <c r="D193" s="6"/>
      <c r="E193" s="6"/>
      <c r="F193" s="6"/>
      <c r="G193" s="6"/>
      <c r="H193" s="6"/>
      <c r="I193" s="6"/>
      <c r="J193" s="6"/>
      <c r="K193" s="6"/>
      <c r="L193" s="6"/>
      <c r="M193" s="6"/>
      <c r="N193" s="6"/>
      <c r="O193" s="6"/>
      <c r="P193" s="6"/>
      <c r="Q193" s="6"/>
      <c r="R193" s="6"/>
      <c r="S193" s="6"/>
      <c r="T193" s="6"/>
      <c r="U193" s="6"/>
      <c r="V193" s="6"/>
      <c r="W193" s="6"/>
      <c r="X193" s="6"/>
      <c r="Y193" s="31"/>
      <c r="Z193" s="5"/>
    </row>
    <row r="194" spans="1:26" x14ac:dyDescent="0.35">
      <c r="A194" s="6"/>
      <c r="B194" s="439" t="s">
        <v>558</v>
      </c>
      <c r="C194" s="18" t="s">
        <v>559</v>
      </c>
      <c r="D194" s="18"/>
      <c r="E194" s="18"/>
      <c r="F194" s="18"/>
      <c r="G194" s="18"/>
      <c r="H194" s="6"/>
      <c r="I194" s="6"/>
      <c r="J194" s="6"/>
      <c r="K194" s="6"/>
      <c r="L194" s="36">
        <f>SUM(L195+L202+L209)</f>
        <v>0</v>
      </c>
      <c r="M194" s="36">
        <f t="shared" ref="M194:N194" si="27">SUM(M195+M202+M209)</f>
        <v>0</v>
      </c>
      <c r="N194" s="36">
        <f t="shared" si="27"/>
        <v>0</v>
      </c>
      <c r="O194" s="6"/>
      <c r="P194" s="44">
        <f>SUM(L194:N194)</f>
        <v>0</v>
      </c>
      <c r="Q194" s="6"/>
      <c r="R194" s="6"/>
      <c r="S194" s="6"/>
      <c r="T194" s="6"/>
      <c r="U194" s="6"/>
      <c r="V194" s="6"/>
      <c r="W194" s="6"/>
      <c r="X194" s="6"/>
      <c r="Y194" s="31"/>
      <c r="Z194" s="5"/>
    </row>
    <row r="195" spans="1:26" x14ac:dyDescent="0.35">
      <c r="A195" s="6"/>
      <c r="B195" s="439"/>
      <c r="C195" s="440" t="s">
        <v>560</v>
      </c>
      <c r="D195" s="18"/>
      <c r="E195" s="18"/>
      <c r="F195" s="18"/>
      <c r="G195" s="18"/>
      <c r="H195" s="6"/>
      <c r="I195" s="6"/>
      <c r="J195" s="6"/>
      <c r="K195" s="6"/>
      <c r="L195" s="36">
        <f>SUM(L196:L201)</f>
        <v>0</v>
      </c>
      <c r="M195" s="36">
        <f>SUM(M196:M201)</f>
        <v>0</v>
      </c>
      <c r="N195" s="36">
        <f t="shared" ref="N195" si="28">SUM(N196:N201)</f>
        <v>0</v>
      </c>
      <c r="O195" s="6"/>
      <c r="P195" s="36">
        <f>SUM(L195:N195)</f>
        <v>0</v>
      </c>
      <c r="Q195" s="6"/>
      <c r="R195" s="6"/>
      <c r="S195" s="6"/>
      <c r="T195" s="6"/>
      <c r="U195" s="6"/>
      <c r="V195" s="6"/>
      <c r="W195" s="6"/>
      <c r="X195" s="6"/>
      <c r="Y195" s="31"/>
      <c r="Z195" s="5"/>
    </row>
    <row r="196" spans="1:26" x14ac:dyDescent="0.35">
      <c r="A196" s="6"/>
      <c r="B196" s="439"/>
      <c r="C196" s="441" t="s">
        <v>561</v>
      </c>
      <c r="D196" s="18"/>
      <c r="E196" s="18"/>
      <c r="F196" s="18"/>
      <c r="G196" s="18"/>
      <c r="H196" s="6"/>
      <c r="I196" s="6"/>
      <c r="J196" s="6"/>
      <c r="K196" s="6"/>
      <c r="L196" s="36">
        <f>SUM(L197:L198)</f>
        <v>0</v>
      </c>
      <c r="M196" s="36">
        <f>SUM(M197:M198)</f>
        <v>0</v>
      </c>
      <c r="N196" s="36">
        <f>SUM(N197:N198)</f>
        <v>0</v>
      </c>
      <c r="O196" s="6"/>
      <c r="P196" s="36">
        <f t="shared" ref="P196:P214" si="29">SUM(L196:N196)</f>
        <v>0</v>
      </c>
      <c r="Q196" s="6"/>
      <c r="R196" s="6"/>
      <c r="S196" s="6"/>
      <c r="T196" s="6"/>
      <c r="U196" s="6"/>
      <c r="V196" s="6"/>
      <c r="W196" s="6"/>
      <c r="X196" s="6"/>
      <c r="Y196" s="31"/>
      <c r="Z196" s="5"/>
    </row>
    <row r="197" spans="1:26" x14ac:dyDescent="0.35">
      <c r="A197" s="6"/>
      <c r="B197" s="439"/>
      <c r="C197" s="441" t="s">
        <v>562</v>
      </c>
      <c r="D197" s="18"/>
      <c r="E197" s="18"/>
      <c r="F197" s="18"/>
      <c r="G197" s="18"/>
      <c r="H197" s="6"/>
      <c r="I197" s="6"/>
      <c r="J197" s="6"/>
      <c r="K197" s="6"/>
      <c r="L197" s="35"/>
      <c r="M197" s="35"/>
      <c r="N197" s="35"/>
      <c r="O197" s="6"/>
      <c r="P197" s="36">
        <f>SUM(L197:N197)</f>
        <v>0</v>
      </c>
      <c r="Q197" s="6"/>
      <c r="R197" s="6"/>
      <c r="S197" s="6"/>
      <c r="T197" s="6"/>
      <c r="U197" s="6"/>
      <c r="V197" s="6"/>
      <c r="W197" s="6"/>
      <c r="X197" s="6"/>
      <c r="Y197" s="31"/>
      <c r="Z197" s="5"/>
    </row>
    <row r="198" spans="1:26" x14ac:dyDescent="0.35">
      <c r="A198" s="6"/>
      <c r="B198" s="439"/>
      <c r="C198" s="441" t="s">
        <v>563</v>
      </c>
      <c r="D198" s="18"/>
      <c r="E198" s="18"/>
      <c r="F198" s="18"/>
      <c r="G198" s="18"/>
      <c r="H198" s="6"/>
      <c r="I198" s="6"/>
      <c r="J198" s="6"/>
      <c r="K198" s="6"/>
      <c r="L198" s="35"/>
      <c r="M198" s="35"/>
      <c r="N198" s="35"/>
      <c r="O198" s="6"/>
      <c r="P198" s="36">
        <f>SUM(L198:N198)</f>
        <v>0</v>
      </c>
      <c r="Q198" s="6"/>
      <c r="R198" s="6"/>
      <c r="S198" s="6"/>
      <c r="T198" s="6"/>
      <c r="U198" s="6"/>
      <c r="V198" s="6"/>
      <c r="W198" s="6"/>
      <c r="X198" s="6"/>
      <c r="Y198" s="31"/>
      <c r="Z198" s="5"/>
    </row>
    <row r="199" spans="1:26" x14ac:dyDescent="0.35">
      <c r="A199" s="6"/>
      <c r="B199" s="439"/>
      <c r="C199" s="440" t="s">
        <v>564</v>
      </c>
      <c r="D199" s="18"/>
      <c r="E199" s="18"/>
      <c r="F199" s="18"/>
      <c r="G199" s="18"/>
      <c r="H199" s="6"/>
      <c r="I199" s="6"/>
      <c r="J199" s="6"/>
      <c r="K199" s="6"/>
      <c r="L199" s="35"/>
      <c r="M199" s="35"/>
      <c r="N199" s="35"/>
      <c r="O199" s="6"/>
      <c r="P199" s="36">
        <f t="shared" si="29"/>
        <v>0</v>
      </c>
      <c r="Q199" s="6"/>
      <c r="R199" s="6"/>
      <c r="S199" s="6"/>
      <c r="T199" s="6"/>
      <c r="U199" s="6"/>
      <c r="V199" s="6"/>
      <c r="W199" s="6"/>
      <c r="X199" s="6"/>
      <c r="Y199" s="31"/>
      <c r="Z199" s="5"/>
    </row>
    <row r="200" spans="1:26" x14ac:dyDescent="0.35">
      <c r="A200" s="6"/>
      <c r="B200" s="439"/>
      <c r="C200" s="440" t="s">
        <v>565</v>
      </c>
      <c r="D200" s="18"/>
      <c r="E200" s="18"/>
      <c r="F200" s="18"/>
      <c r="G200" s="18"/>
      <c r="H200" s="6"/>
      <c r="I200" s="6"/>
      <c r="J200" s="6"/>
      <c r="K200" s="6"/>
      <c r="L200" s="35"/>
      <c r="M200" s="35"/>
      <c r="N200" s="35"/>
      <c r="O200" s="6"/>
      <c r="P200" s="36">
        <f t="shared" si="29"/>
        <v>0</v>
      </c>
      <c r="Q200" s="6"/>
      <c r="R200" s="6"/>
      <c r="S200" s="6"/>
      <c r="T200" s="6"/>
      <c r="U200" s="6"/>
      <c r="V200" s="6"/>
      <c r="W200" s="6"/>
      <c r="X200" s="6"/>
      <c r="Y200" s="31"/>
      <c r="Z200" s="5"/>
    </row>
    <row r="201" spans="1:26" x14ac:dyDescent="0.35">
      <c r="A201" s="6"/>
      <c r="B201" s="439"/>
      <c r="C201" s="440" t="s">
        <v>566</v>
      </c>
      <c r="D201" s="18"/>
      <c r="E201" s="18"/>
      <c r="F201" s="18"/>
      <c r="G201" s="18"/>
      <c r="H201" s="6"/>
      <c r="I201" s="6"/>
      <c r="J201" s="6"/>
      <c r="K201" s="6"/>
      <c r="L201" s="35"/>
      <c r="M201" s="35"/>
      <c r="N201" s="35"/>
      <c r="O201" s="6"/>
      <c r="P201" s="36">
        <f t="shared" si="29"/>
        <v>0</v>
      </c>
      <c r="Q201" s="6"/>
      <c r="R201" s="6"/>
      <c r="S201" s="6"/>
      <c r="T201" s="6"/>
      <c r="U201" s="6"/>
      <c r="V201" s="6"/>
      <c r="W201" s="6"/>
      <c r="X201" s="6"/>
      <c r="Y201" s="31"/>
      <c r="Z201" s="5"/>
    </row>
    <row r="202" spans="1:26" x14ac:dyDescent="0.35">
      <c r="A202" s="6"/>
      <c r="B202" s="439"/>
      <c r="C202" s="440" t="s">
        <v>567</v>
      </c>
      <c r="D202" s="18"/>
      <c r="E202" s="18"/>
      <c r="F202" s="18"/>
      <c r="G202" s="18"/>
      <c r="H202" s="6"/>
      <c r="I202" s="6"/>
      <c r="J202" s="6"/>
      <c r="K202" s="6"/>
      <c r="L202" s="36">
        <f>SUM(L203:L208)</f>
        <v>0</v>
      </c>
      <c r="M202" s="36">
        <f t="shared" ref="M202:N202" si="30">SUM(M203:M208)</f>
        <v>0</v>
      </c>
      <c r="N202" s="36">
        <f t="shared" si="30"/>
        <v>0</v>
      </c>
      <c r="O202" s="6"/>
      <c r="P202" s="36">
        <f t="shared" si="29"/>
        <v>0</v>
      </c>
      <c r="Q202" s="6"/>
      <c r="R202" s="6"/>
      <c r="S202" s="6"/>
      <c r="T202" s="6"/>
      <c r="U202" s="6"/>
      <c r="V202" s="6"/>
      <c r="W202" s="6"/>
      <c r="X202" s="6"/>
      <c r="Y202" s="31"/>
      <c r="Z202" s="5"/>
    </row>
    <row r="203" spans="1:26" x14ac:dyDescent="0.35">
      <c r="A203" s="6"/>
      <c r="B203" s="439"/>
      <c r="C203" s="440" t="s">
        <v>561</v>
      </c>
      <c r="D203" s="18"/>
      <c r="E203" s="18"/>
      <c r="F203" s="18"/>
      <c r="G203" s="18"/>
      <c r="H203" s="6"/>
      <c r="I203" s="6"/>
      <c r="J203" s="6"/>
      <c r="K203" s="6"/>
      <c r="L203" s="36">
        <f>SUM(L204:L205)</f>
        <v>0</v>
      </c>
      <c r="M203" s="36">
        <f>SUM(M204:M205)</f>
        <v>0</v>
      </c>
      <c r="N203" s="36">
        <f>SUM(N204:N205)</f>
        <v>0</v>
      </c>
      <c r="O203" s="6"/>
      <c r="P203" s="36">
        <f t="shared" si="29"/>
        <v>0</v>
      </c>
      <c r="Q203" s="6"/>
      <c r="R203" s="6"/>
      <c r="S203" s="6"/>
      <c r="T203" s="6"/>
      <c r="U203" s="6"/>
      <c r="V203" s="6"/>
      <c r="W203" s="6"/>
      <c r="X203" s="6"/>
      <c r="Y203" s="31"/>
      <c r="Z203" s="5"/>
    </row>
    <row r="204" spans="1:26" x14ac:dyDescent="0.35">
      <c r="A204" s="6"/>
      <c r="B204" s="439"/>
      <c r="C204" s="441" t="s">
        <v>562</v>
      </c>
      <c r="D204" s="18"/>
      <c r="E204" s="18"/>
      <c r="F204" s="18"/>
      <c r="G204" s="18"/>
      <c r="H204" s="6"/>
      <c r="I204" s="6"/>
      <c r="J204" s="6"/>
      <c r="K204" s="6"/>
      <c r="L204" s="35"/>
      <c r="M204" s="35"/>
      <c r="N204" s="35"/>
      <c r="O204" s="6"/>
      <c r="P204" s="36">
        <f t="shared" ref="P204:P213" si="31">SUM(L204:N204)</f>
        <v>0</v>
      </c>
      <c r="Q204" s="6"/>
      <c r="R204" s="6"/>
      <c r="S204" s="6"/>
      <c r="T204" s="6"/>
      <c r="U204" s="6"/>
      <c r="V204" s="6"/>
      <c r="W204" s="6"/>
      <c r="X204" s="6"/>
      <c r="Y204" s="31"/>
      <c r="Z204" s="5"/>
    </row>
    <row r="205" spans="1:26" x14ac:dyDescent="0.35">
      <c r="A205" s="6"/>
      <c r="B205" s="439"/>
      <c r="C205" s="441" t="s">
        <v>563</v>
      </c>
      <c r="D205" s="18"/>
      <c r="E205" s="18"/>
      <c r="F205" s="18"/>
      <c r="G205" s="18"/>
      <c r="H205" s="6"/>
      <c r="I205" s="6"/>
      <c r="J205" s="6"/>
      <c r="K205" s="6"/>
      <c r="L205" s="35"/>
      <c r="M205" s="35"/>
      <c r="N205" s="35"/>
      <c r="O205" s="6"/>
      <c r="P205" s="36">
        <f t="shared" si="31"/>
        <v>0</v>
      </c>
      <c r="Q205" s="6"/>
      <c r="R205" s="6"/>
      <c r="S205" s="6"/>
      <c r="T205" s="6"/>
      <c r="U205" s="6"/>
      <c r="V205" s="6"/>
      <c r="W205" s="6"/>
      <c r="X205" s="6"/>
      <c r="Y205" s="31"/>
      <c r="Z205" s="5"/>
    </row>
    <row r="206" spans="1:26" x14ac:dyDescent="0.35">
      <c r="A206" s="6"/>
      <c r="B206" s="439"/>
      <c r="C206" s="440" t="s">
        <v>564</v>
      </c>
      <c r="D206" s="18"/>
      <c r="E206" s="18"/>
      <c r="F206" s="18"/>
      <c r="G206" s="18"/>
      <c r="H206" s="6"/>
      <c r="I206" s="6"/>
      <c r="J206" s="6"/>
      <c r="K206" s="6"/>
      <c r="L206" s="35"/>
      <c r="M206" s="35"/>
      <c r="N206" s="35"/>
      <c r="O206" s="6"/>
      <c r="P206" s="36">
        <f t="shared" si="31"/>
        <v>0</v>
      </c>
      <c r="Q206" s="6"/>
      <c r="R206" s="6"/>
      <c r="S206" s="6"/>
      <c r="T206" s="6"/>
      <c r="U206" s="6"/>
      <c r="V206" s="6"/>
      <c r="W206" s="6"/>
      <c r="X206" s="6"/>
      <c r="Y206" s="31"/>
      <c r="Z206" s="5"/>
    </row>
    <row r="207" spans="1:26" x14ac:dyDescent="0.35">
      <c r="A207" s="6"/>
      <c r="B207" s="439"/>
      <c r="C207" s="440" t="s">
        <v>565</v>
      </c>
      <c r="D207" s="18"/>
      <c r="E207" s="18"/>
      <c r="F207" s="18"/>
      <c r="G207" s="18"/>
      <c r="H207" s="6"/>
      <c r="I207" s="6"/>
      <c r="J207" s="6"/>
      <c r="K207" s="6"/>
      <c r="L207" s="35"/>
      <c r="M207" s="35"/>
      <c r="N207" s="35"/>
      <c r="O207" s="6"/>
      <c r="P207" s="36">
        <f t="shared" si="31"/>
        <v>0</v>
      </c>
      <c r="Q207" s="6"/>
      <c r="R207" s="6"/>
      <c r="S207" s="6"/>
      <c r="T207" s="6"/>
      <c r="U207" s="6"/>
      <c r="V207" s="6"/>
      <c r="W207" s="6"/>
      <c r="X207" s="6"/>
      <c r="Y207" s="31"/>
      <c r="Z207" s="5"/>
    </row>
    <row r="208" spans="1:26" x14ac:dyDescent="0.35">
      <c r="A208" s="6"/>
      <c r="B208" s="439"/>
      <c r="C208" s="440" t="s">
        <v>566</v>
      </c>
      <c r="D208" s="18"/>
      <c r="E208" s="18"/>
      <c r="F208" s="18"/>
      <c r="G208" s="18"/>
      <c r="H208" s="6"/>
      <c r="I208" s="6"/>
      <c r="J208" s="6"/>
      <c r="K208" s="6"/>
      <c r="L208" s="35"/>
      <c r="M208" s="35"/>
      <c r="N208" s="35"/>
      <c r="O208" s="6"/>
      <c r="P208" s="36">
        <f t="shared" si="31"/>
        <v>0</v>
      </c>
      <c r="Q208" s="6"/>
      <c r="R208" s="6"/>
      <c r="S208" s="6"/>
      <c r="T208" s="6"/>
      <c r="U208" s="6"/>
      <c r="V208" s="6"/>
      <c r="W208" s="6"/>
      <c r="X208" s="6"/>
      <c r="Y208" s="31"/>
      <c r="Z208" s="5"/>
    </row>
    <row r="209" spans="1:26" x14ac:dyDescent="0.35">
      <c r="A209" s="6"/>
      <c r="B209" s="439"/>
      <c r="C209" s="440" t="s">
        <v>568</v>
      </c>
      <c r="D209" s="18"/>
      <c r="E209" s="18"/>
      <c r="F209" s="18"/>
      <c r="G209" s="18"/>
      <c r="H209" s="6"/>
      <c r="I209" s="6"/>
      <c r="J209" s="6"/>
      <c r="K209" s="6"/>
      <c r="L209" s="36">
        <f>SUM(L210:L215)</f>
        <v>0</v>
      </c>
      <c r="M209" s="36">
        <f t="shared" ref="M209" si="32">SUM(M210:M215)</f>
        <v>0</v>
      </c>
      <c r="N209" s="36">
        <f t="shared" ref="N209" si="33">SUM(N210:N215)</f>
        <v>0</v>
      </c>
      <c r="O209" s="6"/>
      <c r="P209" s="36">
        <f t="shared" si="31"/>
        <v>0</v>
      </c>
      <c r="Q209" s="6"/>
      <c r="R209" s="6"/>
      <c r="S209" s="6"/>
      <c r="T209" s="6"/>
      <c r="U209" s="6"/>
      <c r="V209" s="6"/>
      <c r="W209" s="6"/>
      <c r="X209" s="6"/>
      <c r="Y209" s="31"/>
      <c r="Z209" s="5"/>
    </row>
    <row r="210" spans="1:26" x14ac:dyDescent="0.35">
      <c r="A210" s="6"/>
      <c r="B210" s="439"/>
      <c r="C210" s="440" t="s">
        <v>561</v>
      </c>
      <c r="D210" s="18"/>
      <c r="E210" s="18"/>
      <c r="F210" s="18"/>
      <c r="G210" s="18"/>
      <c r="H210" s="6"/>
      <c r="I210" s="6"/>
      <c r="J210" s="6"/>
      <c r="K210" s="6"/>
      <c r="L210" s="36">
        <f>SUM(L211:L212)</f>
        <v>0</v>
      </c>
      <c r="M210" s="36">
        <f>SUM(M211:M212)</f>
        <v>0</v>
      </c>
      <c r="N210" s="36">
        <f>SUM(N211:N212)</f>
        <v>0</v>
      </c>
      <c r="O210" s="6"/>
      <c r="P210" s="36">
        <f t="shared" si="31"/>
        <v>0</v>
      </c>
      <c r="Q210" s="6"/>
      <c r="R210" s="6"/>
      <c r="S210" s="6"/>
      <c r="T210" s="6"/>
      <c r="U210" s="6"/>
      <c r="V210" s="6"/>
      <c r="W210" s="6"/>
      <c r="X210" s="6"/>
      <c r="Y210" s="31"/>
      <c r="Z210" s="5"/>
    </row>
    <row r="211" spans="1:26" x14ac:dyDescent="0.35">
      <c r="A211" s="6"/>
      <c r="B211" s="439"/>
      <c r="C211" s="441" t="s">
        <v>562</v>
      </c>
      <c r="D211" s="18"/>
      <c r="E211" s="18"/>
      <c r="F211" s="18"/>
      <c r="G211" s="18"/>
      <c r="H211" s="6"/>
      <c r="I211" s="6"/>
      <c r="J211" s="6"/>
      <c r="K211" s="6"/>
      <c r="L211" s="35"/>
      <c r="M211" s="35"/>
      <c r="N211" s="35"/>
      <c r="O211" s="6"/>
      <c r="P211" s="36">
        <f t="shared" si="31"/>
        <v>0</v>
      </c>
      <c r="Q211" s="6"/>
      <c r="R211" s="6"/>
      <c r="S211" s="6"/>
      <c r="T211" s="6"/>
      <c r="U211" s="6"/>
      <c r="V211" s="6"/>
      <c r="W211" s="6"/>
      <c r="X211" s="6"/>
      <c r="Y211" s="31"/>
      <c r="Z211" s="5"/>
    </row>
    <row r="212" spans="1:26" x14ac:dyDescent="0.35">
      <c r="A212" s="6"/>
      <c r="B212" s="439"/>
      <c r="C212" s="441" t="s">
        <v>563</v>
      </c>
      <c r="D212" s="18"/>
      <c r="E212" s="18"/>
      <c r="F212" s="18"/>
      <c r="G212" s="18"/>
      <c r="H212" s="6"/>
      <c r="I212" s="6"/>
      <c r="J212" s="6"/>
      <c r="K212" s="6"/>
      <c r="L212" s="35"/>
      <c r="M212" s="35"/>
      <c r="N212" s="35"/>
      <c r="O212" s="6"/>
      <c r="P212" s="36">
        <f t="shared" si="31"/>
        <v>0</v>
      </c>
      <c r="Q212" s="6"/>
      <c r="R212" s="6"/>
      <c r="S212" s="6"/>
      <c r="T212" s="6"/>
      <c r="U212" s="6"/>
      <c r="V212" s="6"/>
      <c r="W212" s="6"/>
      <c r="X212" s="6"/>
      <c r="Y212" s="31"/>
      <c r="Z212" s="5"/>
    </row>
    <row r="213" spans="1:26" x14ac:dyDescent="0.35">
      <c r="A213" s="6"/>
      <c r="B213" s="439"/>
      <c r="C213" s="440" t="s">
        <v>564</v>
      </c>
      <c r="D213" s="18"/>
      <c r="E213" s="18"/>
      <c r="F213" s="18"/>
      <c r="G213" s="18"/>
      <c r="H213" s="6"/>
      <c r="I213" s="6"/>
      <c r="J213" s="6"/>
      <c r="K213" s="6"/>
      <c r="L213" s="35"/>
      <c r="M213" s="35"/>
      <c r="N213" s="35"/>
      <c r="O213" s="6"/>
      <c r="P213" s="36">
        <f t="shared" si="31"/>
        <v>0</v>
      </c>
      <c r="Q213" s="6"/>
      <c r="R213" s="6"/>
      <c r="S213" s="6"/>
      <c r="T213" s="6"/>
      <c r="U213" s="6"/>
      <c r="V213" s="6"/>
      <c r="W213" s="6"/>
      <c r="X213" s="6"/>
      <c r="Y213" s="31"/>
      <c r="Z213" s="5"/>
    </row>
    <row r="214" spans="1:26" x14ac:dyDescent="0.35">
      <c r="A214" s="6"/>
      <c r="B214" s="439"/>
      <c r="C214" s="440" t="s">
        <v>565</v>
      </c>
      <c r="D214" s="18"/>
      <c r="E214" s="18"/>
      <c r="F214" s="18"/>
      <c r="G214" s="18"/>
      <c r="H214" s="6"/>
      <c r="I214" s="6"/>
      <c r="J214" s="6"/>
      <c r="K214" s="6"/>
      <c r="L214" s="35"/>
      <c r="M214" s="35"/>
      <c r="N214" s="35"/>
      <c r="O214" s="6"/>
      <c r="P214" s="36">
        <f t="shared" si="29"/>
        <v>0</v>
      </c>
      <c r="Q214" s="6"/>
      <c r="R214" s="6"/>
      <c r="S214" s="6"/>
      <c r="T214" s="6"/>
      <c r="U214" s="6"/>
      <c r="V214" s="6"/>
      <c r="W214" s="6"/>
      <c r="X214" s="6"/>
      <c r="Y214" s="31"/>
      <c r="Z214" s="5"/>
    </row>
    <row r="215" spans="1:26" x14ac:dyDescent="0.35">
      <c r="A215" s="6"/>
      <c r="B215" s="439"/>
      <c r="C215" s="440" t="s">
        <v>566</v>
      </c>
      <c r="D215" s="18"/>
      <c r="E215" s="18"/>
      <c r="F215" s="18"/>
      <c r="G215" s="18"/>
      <c r="H215" s="6"/>
      <c r="I215" s="6"/>
      <c r="J215" s="6"/>
      <c r="K215" s="6"/>
      <c r="L215" s="35"/>
      <c r="M215" s="35"/>
      <c r="N215" s="35"/>
      <c r="O215" s="6"/>
      <c r="P215" s="36">
        <f>SUM(L215:N215)</f>
        <v>0</v>
      </c>
      <c r="Q215" s="6"/>
      <c r="R215" s="6"/>
      <c r="S215" s="6"/>
      <c r="T215" s="6"/>
      <c r="U215" s="6"/>
      <c r="V215" s="6"/>
      <c r="W215" s="6"/>
      <c r="X215" s="6"/>
      <c r="Y215" s="31"/>
      <c r="Z215" s="5"/>
    </row>
    <row r="216" spans="1:26" ht="7.4" customHeight="1" x14ac:dyDescent="0.35">
      <c r="A216" s="6"/>
      <c r="B216" s="122"/>
      <c r="C216" s="58"/>
      <c r="D216" s="6"/>
      <c r="E216" s="6"/>
      <c r="F216" s="6"/>
      <c r="G216" s="6"/>
      <c r="H216" s="6"/>
      <c r="I216" s="6"/>
      <c r="J216" s="6"/>
      <c r="K216" s="6"/>
      <c r="L216" s="6"/>
      <c r="M216" s="6"/>
      <c r="O216" s="6"/>
      <c r="P216" s="6"/>
      <c r="Q216" s="6"/>
      <c r="R216" s="6"/>
      <c r="S216" s="6"/>
      <c r="T216" s="6"/>
      <c r="U216" s="6"/>
      <c r="V216" s="6"/>
      <c r="W216" s="6"/>
      <c r="X216" s="6"/>
      <c r="Y216" s="31"/>
      <c r="Z216" s="5"/>
    </row>
    <row r="217" spans="1:26" x14ac:dyDescent="0.35">
      <c r="A217" s="6"/>
      <c r="B217" s="122" t="s">
        <v>569</v>
      </c>
      <c r="C217" s="6" t="s">
        <v>570</v>
      </c>
      <c r="D217" s="6"/>
      <c r="E217" s="6"/>
      <c r="F217" s="6"/>
      <c r="G217" s="6"/>
      <c r="H217" s="6"/>
      <c r="I217" s="6"/>
      <c r="J217" s="6"/>
      <c r="K217" s="6"/>
      <c r="L217" s="36">
        <f>SUM(L218:L219)</f>
        <v>0</v>
      </c>
      <c r="M217" s="36">
        <f t="shared" ref="M217:N217" si="34">SUM(M218:M219)</f>
        <v>0</v>
      </c>
      <c r="N217" s="36">
        <f t="shared" si="34"/>
        <v>0</v>
      </c>
      <c r="O217" s="6"/>
      <c r="P217" s="44">
        <f>SUM(P218:P219)</f>
        <v>0</v>
      </c>
      <c r="Q217" s="6"/>
      <c r="R217" s="6"/>
      <c r="S217" s="6"/>
      <c r="T217" s="6"/>
      <c r="U217" s="6"/>
      <c r="V217" s="6"/>
      <c r="W217" s="6"/>
      <c r="X217" s="6"/>
      <c r="Y217" s="31"/>
      <c r="Z217" s="5"/>
    </row>
    <row r="218" spans="1:26" x14ac:dyDescent="0.35">
      <c r="A218" s="6"/>
      <c r="B218" s="122"/>
      <c r="C218" s="58" t="s">
        <v>571</v>
      </c>
      <c r="D218" s="6"/>
      <c r="E218" s="6"/>
      <c r="F218" s="6"/>
      <c r="G218" s="6"/>
      <c r="H218" s="6"/>
      <c r="I218" s="6"/>
      <c r="J218" s="6"/>
      <c r="K218" s="6"/>
      <c r="L218" s="35"/>
      <c r="M218" s="35"/>
      <c r="N218" s="35"/>
      <c r="O218" s="6"/>
      <c r="P218" s="36">
        <f t="shared" ref="P218:P219" si="35">SUM(L218:N218)</f>
        <v>0</v>
      </c>
      <c r="Q218" s="6"/>
      <c r="R218" s="18" t="s">
        <v>572</v>
      </c>
      <c r="S218" s="122"/>
      <c r="T218" s="122"/>
      <c r="U218" s="122"/>
      <c r="V218" s="122"/>
      <c r="W218" s="122"/>
      <c r="X218" s="6"/>
      <c r="Y218" s="43"/>
      <c r="Z218" s="5"/>
    </row>
    <row r="219" spans="1:26" x14ac:dyDescent="0.35">
      <c r="A219" s="6"/>
      <c r="B219" s="122"/>
      <c r="C219" s="58" t="s">
        <v>573</v>
      </c>
      <c r="D219" s="6"/>
      <c r="E219" s="6"/>
      <c r="F219" s="6"/>
      <c r="G219" s="6"/>
      <c r="H219" s="6"/>
      <c r="I219" s="6"/>
      <c r="J219" s="6"/>
      <c r="K219" s="6"/>
      <c r="L219" s="35"/>
      <c r="M219" s="35"/>
      <c r="N219" s="35"/>
      <c r="O219" s="6"/>
      <c r="P219" s="36">
        <f t="shared" si="35"/>
        <v>0</v>
      </c>
      <c r="Q219" s="6"/>
      <c r="R219" s="473"/>
      <c r="S219" s="474"/>
      <c r="T219" s="474"/>
      <c r="U219" s="474"/>
      <c r="V219" s="474"/>
      <c r="W219" s="475"/>
      <c r="X219" s="6"/>
      <c r="Y219" s="31" t="str">
        <f>IF(AND(P219&lt;&gt;0,ISBLANK(R219)),"R",IF(AND(P219=0,NOT(ISBLANK(R219))),"Y","G"))</f>
        <v>G</v>
      </c>
      <c r="Z219" s="5"/>
    </row>
    <row r="220" spans="1:26" ht="7.4" customHeight="1" x14ac:dyDescent="0.35">
      <c r="A220" s="6"/>
      <c r="B220" s="122"/>
      <c r="C220" s="58"/>
      <c r="D220" s="6"/>
      <c r="E220" s="6"/>
      <c r="F220" s="6"/>
      <c r="G220" s="6"/>
      <c r="H220" s="6"/>
      <c r="I220" s="6"/>
      <c r="J220" s="6"/>
      <c r="K220" s="6"/>
      <c r="L220" s="6"/>
      <c r="M220" s="6"/>
      <c r="N220" s="6"/>
      <c r="O220" s="6"/>
      <c r="P220" s="6"/>
      <c r="Q220" s="6"/>
      <c r="R220" s="6"/>
      <c r="S220" s="6"/>
      <c r="T220" s="6"/>
      <c r="U220" s="6"/>
      <c r="V220" s="6"/>
      <c r="W220" s="6"/>
      <c r="X220" s="6"/>
      <c r="Y220" s="31"/>
      <c r="Z220" s="5"/>
    </row>
    <row r="221" spans="1:26" x14ac:dyDescent="0.35">
      <c r="A221" s="6"/>
      <c r="B221" s="122" t="s">
        <v>574</v>
      </c>
      <c r="C221" s="6" t="s">
        <v>575</v>
      </c>
      <c r="D221" s="6"/>
      <c r="E221" s="6"/>
      <c r="F221" s="6"/>
      <c r="G221" s="6"/>
      <c r="H221" s="6"/>
      <c r="I221" s="6"/>
      <c r="J221" s="6"/>
      <c r="K221" s="6"/>
      <c r="L221" s="36">
        <f>SUM(L222:L223)</f>
        <v>0</v>
      </c>
      <c r="M221" s="36">
        <f t="shared" ref="M221" si="36">SUM(M222:M223)</f>
        <v>0</v>
      </c>
      <c r="N221" s="36">
        <f t="shared" ref="N221" si="37">SUM(N222:N223)</f>
        <v>0</v>
      </c>
      <c r="O221" s="6"/>
      <c r="P221" s="44">
        <f>SUM(P222:P223)</f>
        <v>0</v>
      </c>
      <c r="Q221" s="6"/>
      <c r="R221" s="6"/>
      <c r="S221" s="6"/>
      <c r="T221" s="6"/>
      <c r="U221" s="6"/>
      <c r="V221" s="6"/>
      <c r="W221" s="6"/>
      <c r="X221" s="6"/>
      <c r="Y221" s="31"/>
      <c r="Z221" s="5"/>
    </row>
    <row r="222" spans="1:26" x14ac:dyDescent="0.35">
      <c r="A222" s="6"/>
      <c r="B222" s="122"/>
      <c r="C222" s="58" t="s">
        <v>576</v>
      </c>
      <c r="D222" s="6"/>
      <c r="E222" s="6"/>
      <c r="F222" s="6"/>
      <c r="G222" s="6"/>
      <c r="H222" s="6"/>
      <c r="I222" s="6"/>
      <c r="J222" s="6"/>
      <c r="K222" s="6"/>
      <c r="L222" s="35"/>
      <c r="M222" s="35"/>
      <c r="N222" s="35"/>
      <c r="O222" s="6"/>
      <c r="P222" s="36">
        <f t="shared" ref="P222:P223" si="38">SUM(L222:N222)</f>
        <v>0</v>
      </c>
      <c r="Q222" s="6"/>
      <c r="R222" s="18" t="s">
        <v>577</v>
      </c>
      <c r="S222" s="122"/>
      <c r="T222" s="122"/>
      <c r="U222" s="122"/>
      <c r="V222" s="122"/>
      <c r="W222" s="122"/>
      <c r="X222" s="6"/>
      <c r="Y222" s="43"/>
      <c r="Z222" s="5"/>
    </row>
    <row r="223" spans="1:26" x14ac:dyDescent="0.35">
      <c r="A223" s="6"/>
      <c r="B223" s="122"/>
      <c r="C223" s="58" t="s">
        <v>578</v>
      </c>
      <c r="D223" s="6"/>
      <c r="E223" s="6"/>
      <c r="F223" s="6"/>
      <c r="G223" s="6"/>
      <c r="H223" s="6"/>
      <c r="I223" s="6"/>
      <c r="J223" s="6"/>
      <c r="K223" s="6"/>
      <c r="L223" s="35"/>
      <c r="M223" s="35"/>
      <c r="N223" s="35"/>
      <c r="O223" s="6"/>
      <c r="P223" s="36">
        <f t="shared" si="38"/>
        <v>0</v>
      </c>
      <c r="Q223" s="6"/>
      <c r="R223" s="473"/>
      <c r="S223" s="474"/>
      <c r="T223" s="474"/>
      <c r="U223" s="474"/>
      <c r="V223" s="474"/>
      <c r="W223" s="475"/>
      <c r="X223" s="6"/>
      <c r="Y223" s="31" t="str">
        <f>IF(AND(P223&lt;&gt;0,ISBLANK(R223)),"R",IF(AND(P223=0,NOT(ISBLANK(R223))),"Y","G"))</f>
        <v>G</v>
      </c>
      <c r="Z223" s="5"/>
    </row>
    <row r="224" spans="1:26" ht="7.4" customHeight="1" x14ac:dyDescent="0.35">
      <c r="A224" s="6"/>
      <c r="B224" s="122"/>
      <c r="C224" s="58"/>
      <c r="D224" s="6"/>
      <c r="E224" s="6"/>
      <c r="F224" s="6"/>
      <c r="G224" s="6"/>
      <c r="H224" s="6"/>
      <c r="I224" s="6"/>
      <c r="J224" s="6"/>
      <c r="K224" s="6"/>
      <c r="L224" s="6"/>
      <c r="M224" s="6"/>
      <c r="N224" s="6"/>
      <c r="O224" s="6"/>
      <c r="P224" s="6"/>
      <c r="Q224" s="6"/>
      <c r="R224" s="6"/>
      <c r="S224" s="6"/>
      <c r="T224" s="6"/>
      <c r="U224" s="6"/>
      <c r="V224" s="6"/>
      <c r="W224" s="6"/>
      <c r="X224" s="6"/>
      <c r="Y224" s="31"/>
      <c r="Z224" s="5"/>
    </row>
    <row r="225" spans="1:26" x14ac:dyDescent="0.35">
      <c r="A225" s="6"/>
      <c r="B225" s="122" t="s">
        <v>579</v>
      </c>
      <c r="C225" s="6" t="s">
        <v>580</v>
      </c>
      <c r="D225" s="6"/>
      <c r="E225" s="6"/>
      <c r="F225" s="6"/>
      <c r="G225" s="6"/>
      <c r="H225" s="6"/>
      <c r="I225" s="6"/>
      <c r="J225" s="6"/>
      <c r="K225" s="6"/>
      <c r="L225" s="36">
        <f>SUM(L226:L234)</f>
        <v>0</v>
      </c>
      <c r="M225" s="36">
        <f t="shared" ref="M225:N225" si="39">SUM(M226:M234)</f>
        <v>0</v>
      </c>
      <c r="N225" s="36">
        <f t="shared" si="39"/>
        <v>0</v>
      </c>
      <c r="O225" s="6"/>
      <c r="P225" s="44">
        <f>SUM(P226:P234)</f>
        <v>0</v>
      </c>
      <c r="Q225" s="6"/>
      <c r="R225" s="6"/>
      <c r="S225" s="6"/>
      <c r="T225" s="6"/>
      <c r="U225" s="6"/>
      <c r="V225" s="6"/>
      <c r="W225" s="6"/>
      <c r="X225" s="6"/>
      <c r="Y225" s="31"/>
      <c r="Z225" s="5"/>
    </row>
    <row r="226" spans="1:26" x14ac:dyDescent="0.35">
      <c r="A226" s="6"/>
      <c r="B226" s="122"/>
      <c r="C226" s="58" t="s">
        <v>581</v>
      </c>
      <c r="D226" s="6"/>
      <c r="E226" s="6"/>
      <c r="F226" s="6"/>
      <c r="G226" s="6"/>
      <c r="H226" s="6"/>
      <c r="I226" s="6"/>
      <c r="J226" s="6"/>
      <c r="K226" s="6"/>
      <c r="L226" s="35"/>
      <c r="M226" s="35"/>
      <c r="N226" s="35"/>
      <c r="O226" s="6"/>
      <c r="P226" s="36">
        <f t="shared" ref="P226:P234" si="40">SUM(L226:N226)</f>
        <v>0</v>
      </c>
      <c r="Q226" s="6"/>
      <c r="R226" s="6"/>
      <c r="S226" s="6"/>
      <c r="T226" s="6"/>
      <c r="U226" s="6"/>
      <c r="V226" s="6"/>
      <c r="W226" s="6"/>
      <c r="X226" s="6"/>
      <c r="Y226" s="31"/>
      <c r="Z226" s="5"/>
    </row>
    <row r="227" spans="1:26" x14ac:dyDescent="0.35">
      <c r="A227" s="6"/>
      <c r="B227" s="122"/>
      <c r="C227" s="280" t="s">
        <v>582</v>
      </c>
      <c r="D227" s="6"/>
      <c r="E227" s="6"/>
      <c r="F227" s="6"/>
      <c r="G227" s="6"/>
      <c r="H227" s="6"/>
      <c r="I227" s="6"/>
      <c r="J227" s="6"/>
      <c r="K227" s="6"/>
      <c r="L227" s="35"/>
      <c r="M227" s="35"/>
      <c r="N227" s="35"/>
      <c r="O227" s="6"/>
      <c r="P227" s="36">
        <f t="shared" si="40"/>
        <v>0</v>
      </c>
      <c r="Q227" s="6"/>
      <c r="R227" s="6"/>
      <c r="S227" s="6"/>
      <c r="T227" s="6"/>
      <c r="U227" s="6"/>
      <c r="V227" s="6"/>
      <c r="W227" s="6"/>
      <c r="X227" s="6"/>
      <c r="Y227" s="31"/>
      <c r="Z227" s="5"/>
    </row>
    <row r="228" spans="1:26" x14ac:dyDescent="0.35">
      <c r="A228" s="6"/>
      <c r="B228" s="122"/>
      <c r="C228" s="280" t="s">
        <v>583</v>
      </c>
      <c r="D228" s="6"/>
      <c r="E228" s="6"/>
      <c r="F228" s="6"/>
      <c r="G228" s="6"/>
      <c r="H228" s="6"/>
      <c r="I228" s="6"/>
      <c r="J228" s="6"/>
      <c r="K228" s="6"/>
      <c r="L228" s="35"/>
      <c r="M228" s="35"/>
      <c r="N228" s="35"/>
      <c r="O228" s="6"/>
      <c r="P228" s="36">
        <f t="shared" si="40"/>
        <v>0</v>
      </c>
      <c r="Q228" s="6"/>
      <c r="R228" s="6"/>
      <c r="S228" s="6"/>
      <c r="T228" s="6"/>
      <c r="U228" s="6"/>
      <c r="V228" s="6"/>
      <c r="W228" s="6"/>
      <c r="X228" s="6"/>
      <c r="Y228" s="31"/>
      <c r="Z228" s="5"/>
    </row>
    <row r="229" spans="1:26" x14ac:dyDescent="0.35">
      <c r="A229" s="6"/>
      <c r="B229" s="122"/>
      <c r="C229" s="280" t="s">
        <v>584</v>
      </c>
      <c r="D229" s="6"/>
      <c r="E229" s="6"/>
      <c r="F229" s="6"/>
      <c r="G229" s="6"/>
      <c r="H229" s="6"/>
      <c r="I229" s="6"/>
      <c r="J229" s="6"/>
      <c r="K229" s="6"/>
      <c r="L229" s="35"/>
      <c r="M229" s="35"/>
      <c r="N229" s="35"/>
      <c r="O229" s="6"/>
      <c r="P229" s="36">
        <f t="shared" si="40"/>
        <v>0</v>
      </c>
      <c r="Q229" s="6"/>
      <c r="R229" s="352" t="s">
        <v>585</v>
      </c>
      <c r="S229" s="6"/>
      <c r="T229" s="6"/>
      <c r="U229" s="6"/>
      <c r="V229" s="6"/>
      <c r="W229" s="6"/>
      <c r="X229" s="6"/>
      <c r="Y229" s="31"/>
      <c r="Z229" s="5"/>
    </row>
    <row r="230" spans="1:26" x14ac:dyDescent="0.35">
      <c r="A230" s="6"/>
      <c r="B230" s="122"/>
      <c r="C230" s="442" t="s">
        <v>586</v>
      </c>
      <c r="D230" s="6"/>
      <c r="E230" s="6"/>
      <c r="F230" s="6"/>
      <c r="G230" s="6"/>
      <c r="H230" s="6"/>
      <c r="I230" s="6"/>
      <c r="J230" s="6"/>
      <c r="K230" s="6"/>
      <c r="L230" s="35"/>
      <c r="M230" s="35"/>
      <c r="N230" s="35"/>
      <c r="O230" s="6"/>
      <c r="P230" s="36">
        <f t="shared" si="40"/>
        <v>0</v>
      </c>
      <c r="Q230" s="6"/>
      <c r="R230" s="476"/>
      <c r="S230" s="476"/>
      <c r="T230" s="476"/>
      <c r="U230" s="476"/>
      <c r="V230" s="476"/>
      <c r="W230" s="476"/>
      <c r="X230" s="6"/>
      <c r="Y230" s="31" t="str">
        <f>IF(AND(P230&lt;&gt;0,ISBLANK(R230)),"R",IF(AND(P230=0,NOT(ISBLANK(R230))),"Y","G"))</f>
        <v>G</v>
      </c>
      <c r="Z230" s="5"/>
    </row>
    <row r="231" spans="1:26" x14ac:dyDescent="0.35">
      <c r="A231" s="6"/>
      <c r="B231" s="122"/>
      <c r="C231" s="442" t="s">
        <v>587</v>
      </c>
      <c r="D231" s="6"/>
      <c r="E231" s="6"/>
      <c r="F231" s="6"/>
      <c r="G231" s="6"/>
      <c r="H231" s="6"/>
      <c r="I231" s="6"/>
      <c r="J231" s="6"/>
      <c r="K231" s="6"/>
      <c r="L231" s="35"/>
      <c r="M231" s="35"/>
      <c r="N231" s="35"/>
      <c r="O231" s="6"/>
      <c r="P231" s="36">
        <f t="shared" si="40"/>
        <v>0</v>
      </c>
      <c r="Q231" s="6"/>
      <c r="R231" s="476"/>
      <c r="S231" s="476"/>
      <c r="T231" s="476"/>
      <c r="U231" s="476"/>
      <c r="V231" s="476"/>
      <c r="W231" s="476"/>
      <c r="X231" s="6"/>
      <c r="Y231" s="31" t="str">
        <f>IF(AND(P231&lt;&gt;0,ISBLANK(R231)),"R",IF(AND(P231=0,NOT(ISBLANK(R231))),"Y","G"))</f>
        <v>G</v>
      </c>
      <c r="Z231" s="5"/>
    </row>
    <row r="232" spans="1:26" x14ac:dyDescent="0.35">
      <c r="A232" s="6"/>
      <c r="B232" s="122"/>
      <c r="C232" s="280" t="s">
        <v>588</v>
      </c>
      <c r="D232" s="6"/>
      <c r="E232" s="6"/>
      <c r="F232" s="6"/>
      <c r="G232" s="6"/>
      <c r="H232" s="6"/>
      <c r="I232" s="6"/>
      <c r="J232" s="6"/>
      <c r="K232" s="6"/>
      <c r="L232" s="35"/>
      <c r="M232" s="35"/>
      <c r="N232" s="35"/>
      <c r="O232" s="6"/>
      <c r="P232" s="36">
        <f t="shared" si="40"/>
        <v>0</v>
      </c>
      <c r="Q232" s="6"/>
      <c r="R232" s="18" t="s">
        <v>589</v>
      </c>
      <c r="S232" s="122"/>
      <c r="T232" s="122"/>
      <c r="U232" s="122"/>
      <c r="V232" s="122"/>
      <c r="W232" s="122"/>
      <c r="X232" s="6"/>
      <c r="Y232" s="42"/>
      <c r="Z232" s="5"/>
    </row>
    <row r="233" spans="1:26" x14ac:dyDescent="0.35">
      <c r="A233" s="6"/>
      <c r="B233" s="122"/>
      <c r="C233" s="280" t="s">
        <v>590</v>
      </c>
      <c r="D233" s="6"/>
      <c r="E233" s="6"/>
      <c r="F233" s="6"/>
      <c r="G233" s="6"/>
      <c r="H233" s="6"/>
      <c r="I233" s="6"/>
      <c r="J233" s="6"/>
      <c r="K233" s="6"/>
      <c r="L233" s="35"/>
      <c r="M233" s="35"/>
      <c r="N233" s="35"/>
      <c r="O233" s="6"/>
      <c r="P233" s="36">
        <f t="shared" si="40"/>
        <v>0</v>
      </c>
      <c r="Q233" s="6"/>
      <c r="R233" s="18"/>
      <c r="S233" s="122"/>
      <c r="T233" s="122"/>
      <c r="U233" s="122"/>
      <c r="V233" s="122"/>
      <c r="W233" s="122"/>
      <c r="X233" s="6"/>
      <c r="Y233" s="42"/>
      <c r="Z233" s="5"/>
    </row>
    <row r="234" spans="1:26" x14ac:dyDescent="0.35">
      <c r="A234" s="6"/>
      <c r="B234" s="122"/>
      <c r="C234" s="442" t="s">
        <v>591</v>
      </c>
      <c r="D234" s="6"/>
      <c r="E234" s="6"/>
      <c r="F234" s="6"/>
      <c r="G234" s="6"/>
      <c r="H234" s="6"/>
      <c r="I234" s="6"/>
      <c r="J234" s="6"/>
      <c r="K234" s="6"/>
      <c r="L234" s="35"/>
      <c r="M234" s="35"/>
      <c r="N234" s="35"/>
      <c r="O234" s="6"/>
      <c r="P234" s="36">
        <f t="shared" si="40"/>
        <v>0</v>
      </c>
      <c r="Q234" s="6"/>
      <c r="R234" s="473"/>
      <c r="S234" s="474"/>
      <c r="T234" s="474"/>
      <c r="U234" s="474"/>
      <c r="V234" s="474"/>
      <c r="W234" s="475"/>
      <c r="X234" s="6"/>
      <c r="Y234" s="31" t="str">
        <f>IF(AND(P234&lt;&gt;0,ISBLANK(R234)),"R",IF(AND(P234=0,NOT(ISBLANK(R234))),"Y","G"))</f>
        <v>G</v>
      </c>
      <c r="Z234" s="5"/>
    </row>
    <row r="235" spans="1:26" ht="7.4" customHeight="1" x14ac:dyDescent="0.35">
      <c r="A235" s="6"/>
      <c r="B235" s="122"/>
      <c r="C235" s="58"/>
      <c r="D235" s="6"/>
      <c r="E235" s="6"/>
      <c r="F235" s="6"/>
      <c r="G235" s="6"/>
      <c r="H235" s="6"/>
      <c r="I235" s="6"/>
      <c r="J235" s="6"/>
      <c r="K235" s="6"/>
      <c r="L235" s="6"/>
      <c r="M235" s="6"/>
      <c r="N235" s="6"/>
      <c r="O235" s="6"/>
      <c r="P235" s="6"/>
      <c r="Q235" s="6"/>
      <c r="R235" s="6"/>
      <c r="S235" s="6"/>
      <c r="T235" s="6"/>
      <c r="U235" s="6"/>
      <c r="V235" s="6"/>
      <c r="W235" s="6"/>
      <c r="X235" s="6"/>
      <c r="Y235" s="31"/>
      <c r="Z235" s="5"/>
    </row>
    <row r="236" spans="1:26" x14ac:dyDescent="0.35">
      <c r="A236" s="6"/>
      <c r="B236" s="122" t="s">
        <v>592</v>
      </c>
      <c r="C236" s="6" t="s">
        <v>593</v>
      </c>
      <c r="D236" s="6"/>
      <c r="E236" s="6"/>
      <c r="F236" s="6"/>
      <c r="G236" s="6"/>
      <c r="H236" s="6"/>
      <c r="I236" s="6"/>
      <c r="J236" s="6"/>
      <c r="K236" s="6"/>
      <c r="L236" s="36">
        <f>SUM(L237:L239)</f>
        <v>0</v>
      </c>
      <c r="M236" s="36">
        <f t="shared" ref="M236:N236" si="41">SUM(M237:M239)</f>
        <v>0</v>
      </c>
      <c r="N236" s="36">
        <f t="shared" si="41"/>
        <v>0</v>
      </c>
      <c r="O236" s="6"/>
      <c r="P236" s="44">
        <f>SUM(P237:P239)</f>
        <v>0</v>
      </c>
      <c r="Q236" s="6"/>
      <c r="R236" s="6"/>
      <c r="S236" s="6"/>
      <c r="T236" s="6"/>
      <c r="U236" s="6"/>
      <c r="V236" s="6"/>
      <c r="W236" s="6"/>
      <c r="X236" s="6"/>
      <c r="Y236" s="31"/>
      <c r="Z236" s="5"/>
    </row>
    <row r="237" spans="1:26" x14ac:dyDescent="0.35">
      <c r="A237" s="6"/>
      <c r="B237" s="122"/>
      <c r="C237" s="58" t="s">
        <v>594</v>
      </c>
      <c r="D237" s="287"/>
      <c r="E237" s="287"/>
      <c r="F237" s="287"/>
      <c r="G237" s="287"/>
      <c r="H237" s="287"/>
      <c r="I237" s="287"/>
      <c r="J237" s="287"/>
      <c r="K237" s="287"/>
      <c r="L237" s="35"/>
      <c r="M237" s="35"/>
      <c r="N237" s="35"/>
      <c r="O237" s="6"/>
      <c r="P237" s="36">
        <f t="shared" ref="P237:P241" si="42">SUM(L237:N237)</f>
        <v>0</v>
      </c>
      <c r="Q237" s="6"/>
      <c r="R237" s="6"/>
      <c r="S237" s="6"/>
      <c r="T237" s="6"/>
      <c r="U237" s="6"/>
      <c r="V237" s="6"/>
      <c r="W237" s="6"/>
      <c r="X237" s="6"/>
      <c r="Y237" s="31"/>
      <c r="Z237" s="5"/>
    </row>
    <row r="238" spans="1:26" x14ac:dyDescent="0.35">
      <c r="A238" s="6"/>
      <c r="B238" s="122"/>
      <c r="C238" s="58" t="s">
        <v>595</v>
      </c>
      <c r="D238" s="287"/>
      <c r="E238" s="287"/>
      <c r="F238" s="287"/>
      <c r="G238" s="287"/>
      <c r="H238" s="287"/>
      <c r="I238" s="287"/>
      <c r="J238" s="287"/>
      <c r="K238" s="287"/>
      <c r="L238" s="35"/>
      <c r="M238" s="35"/>
      <c r="N238" s="35"/>
      <c r="O238" s="6"/>
      <c r="P238" s="36">
        <f t="shared" si="42"/>
        <v>0</v>
      </c>
      <c r="Q238" s="6"/>
      <c r="R238" s="18" t="s">
        <v>596</v>
      </c>
      <c r="S238" s="6"/>
      <c r="T238" s="6"/>
      <c r="U238" s="6"/>
      <c r="V238" s="6"/>
      <c r="W238" s="6"/>
      <c r="X238" s="6"/>
      <c r="Y238" s="31"/>
      <c r="Z238" s="5"/>
    </row>
    <row r="239" spans="1:26" x14ac:dyDescent="0.35">
      <c r="A239" s="6"/>
      <c r="B239" s="122"/>
      <c r="C239" s="58" t="s">
        <v>597</v>
      </c>
      <c r="D239" s="6"/>
      <c r="E239" s="6"/>
      <c r="F239" s="6"/>
      <c r="G239" s="6"/>
      <c r="H239" s="6"/>
      <c r="I239" s="6"/>
      <c r="J239" s="6"/>
      <c r="K239" s="6"/>
      <c r="L239" s="35"/>
      <c r="M239" s="35"/>
      <c r="N239" s="35"/>
      <c r="O239" s="6"/>
      <c r="P239" s="36">
        <f t="shared" si="42"/>
        <v>0</v>
      </c>
      <c r="Q239" s="6"/>
      <c r="R239" s="473"/>
      <c r="S239" s="474"/>
      <c r="T239" s="474"/>
      <c r="U239" s="474"/>
      <c r="V239" s="474"/>
      <c r="W239" s="475"/>
      <c r="X239" s="6"/>
      <c r="Y239" s="31" t="str">
        <f>IF(AND(P239&lt;&gt;0,ISBLANK(R239)),"R",IF(AND(P239=0,NOT(ISBLANK(R239))),"Y","G"))</f>
        <v>G</v>
      </c>
      <c r="Z239" s="5"/>
    </row>
    <row r="240" spans="1:26" ht="7.4" customHeight="1" x14ac:dyDescent="0.35">
      <c r="A240" s="6"/>
      <c r="B240" s="122"/>
      <c r="C240" s="58"/>
      <c r="D240" s="6"/>
      <c r="E240" s="6"/>
      <c r="F240" s="6"/>
      <c r="G240" s="6"/>
      <c r="H240" s="6"/>
      <c r="I240" s="6"/>
      <c r="J240" s="6"/>
      <c r="K240" s="6"/>
      <c r="L240" s="6"/>
      <c r="M240" s="6"/>
      <c r="N240" s="6"/>
      <c r="O240" s="6"/>
      <c r="P240" s="6"/>
      <c r="Q240" s="6"/>
      <c r="R240" s="6"/>
      <c r="S240" s="6"/>
      <c r="T240" s="6"/>
      <c r="U240" s="6"/>
      <c r="V240" s="6"/>
      <c r="W240" s="6"/>
      <c r="X240" s="6"/>
      <c r="Y240" s="31"/>
      <c r="Z240" s="5"/>
    </row>
    <row r="241" spans="1:26" x14ac:dyDescent="0.35">
      <c r="A241" s="6"/>
      <c r="B241" s="122" t="s">
        <v>598</v>
      </c>
      <c r="C241" s="6" t="s">
        <v>599</v>
      </c>
      <c r="D241" s="6"/>
      <c r="E241" s="6"/>
      <c r="F241" s="6"/>
      <c r="G241" s="6"/>
      <c r="H241" s="6"/>
      <c r="I241" s="6"/>
      <c r="J241" s="6"/>
      <c r="K241" s="6"/>
      <c r="L241" s="35"/>
      <c r="M241" s="35"/>
      <c r="N241" s="35"/>
      <c r="O241" s="6"/>
      <c r="P241" s="36">
        <f t="shared" si="42"/>
        <v>0</v>
      </c>
      <c r="Q241" s="6"/>
      <c r="R241" s="473"/>
      <c r="S241" s="474"/>
      <c r="T241" s="474"/>
      <c r="U241" s="474"/>
      <c r="V241" s="474"/>
      <c r="W241" s="475"/>
      <c r="X241" s="6"/>
      <c r="Y241" s="31" t="str">
        <f>IF(AND(P241&lt;&gt;0,ISBLANK(R241)),"R",IF(AND(P241=0,NOT(ISBLANK(R241))),"Y","G"))</f>
        <v>G</v>
      </c>
      <c r="Z241" s="5"/>
    </row>
    <row r="242" spans="1:26" ht="7.4" customHeight="1" x14ac:dyDescent="0.35">
      <c r="A242" s="6"/>
      <c r="B242" s="122"/>
      <c r="C242" s="6"/>
      <c r="D242" s="6"/>
      <c r="E242" s="6"/>
      <c r="F242" s="6"/>
      <c r="G242" s="6"/>
      <c r="H242" s="6"/>
      <c r="I242" s="6"/>
      <c r="J242" s="6"/>
      <c r="K242" s="6"/>
      <c r="L242" s="6"/>
      <c r="M242" s="6"/>
      <c r="N242" s="6"/>
      <c r="O242" s="6"/>
      <c r="P242" s="6"/>
      <c r="Q242" s="6"/>
      <c r="R242" s="288"/>
      <c r="S242" s="288"/>
      <c r="T242" s="288"/>
      <c r="U242" s="288"/>
      <c r="V242" s="288"/>
      <c r="W242" s="288"/>
      <c r="X242" s="6"/>
      <c r="Y242" s="31"/>
      <c r="Z242" s="5"/>
    </row>
    <row r="243" spans="1:26" ht="15.5" x14ac:dyDescent="0.35">
      <c r="A243" s="6"/>
      <c r="B243" s="289" t="s">
        <v>600</v>
      </c>
      <c r="C243" s="289"/>
      <c r="D243" s="6"/>
      <c r="E243" s="6"/>
      <c r="F243" s="6"/>
      <c r="G243" s="6"/>
      <c r="H243" s="6"/>
      <c r="I243" s="6"/>
      <c r="J243" s="6"/>
      <c r="K243" s="6"/>
      <c r="L243" s="36">
        <f>SUM(L245,L258,L281,L285,L287,L291,L304,L310+L256)</f>
        <v>0</v>
      </c>
      <c r="M243" s="36">
        <f>SUM(M245,M258,M281,M285,M287,M291,M304,M310+M256)</f>
        <v>0</v>
      </c>
      <c r="N243" s="36">
        <f>SUM(N245,N258,N281,N285,N287,N291,N304,N310+N256)</f>
        <v>0</v>
      </c>
      <c r="O243" s="6"/>
      <c r="P243" s="44">
        <f>SUM(P245,P258,P281,P285,P287,P291,P304,P310+P256)</f>
        <v>0</v>
      </c>
      <c r="Q243" s="6"/>
      <c r="R243" s="288"/>
      <c r="S243" s="288"/>
      <c r="T243" s="288"/>
      <c r="U243" s="288"/>
      <c r="V243" s="288"/>
      <c r="W243" s="288"/>
      <c r="X243" s="6"/>
      <c r="Y243" s="31"/>
      <c r="Z243" s="5"/>
    </row>
    <row r="244" spans="1:26" ht="7.4" customHeight="1" x14ac:dyDescent="0.35">
      <c r="A244" s="6"/>
      <c r="B244" s="122"/>
      <c r="C244" s="6"/>
      <c r="D244" s="6"/>
      <c r="E244" s="6"/>
      <c r="F244" s="6"/>
      <c r="G244" s="6"/>
      <c r="H244" s="6"/>
      <c r="I244" s="6"/>
      <c r="J244" s="6"/>
      <c r="K244" s="6"/>
      <c r="L244" s="6"/>
      <c r="M244" s="6"/>
      <c r="N244" s="6"/>
      <c r="O244" s="6"/>
      <c r="P244" s="6"/>
      <c r="Q244" s="6"/>
      <c r="R244" s="288"/>
      <c r="S244" s="288"/>
      <c r="T244" s="288"/>
      <c r="U244" s="288"/>
      <c r="V244" s="288"/>
      <c r="W244" s="288"/>
      <c r="X244" s="6"/>
      <c r="Y244" s="31"/>
      <c r="Z244" s="5"/>
    </row>
    <row r="245" spans="1:26" x14ac:dyDescent="0.35">
      <c r="A245" s="6"/>
      <c r="B245" s="282" t="s">
        <v>601</v>
      </c>
      <c r="C245" s="282" t="s">
        <v>602</v>
      </c>
      <c r="D245" s="6"/>
      <c r="E245" s="6"/>
      <c r="F245" s="6"/>
      <c r="G245" s="6"/>
      <c r="H245" s="6"/>
      <c r="I245" s="6"/>
      <c r="J245" s="6"/>
      <c r="K245" s="6"/>
      <c r="L245" s="6"/>
      <c r="M245" s="6"/>
      <c r="N245" s="6"/>
      <c r="O245" s="6"/>
      <c r="P245" s="36">
        <f>SUM(P246:P253)</f>
        <v>0</v>
      </c>
      <c r="Q245" s="6"/>
      <c r="R245" s="288"/>
      <c r="S245" s="288"/>
      <c r="T245" s="288"/>
      <c r="U245" s="288"/>
      <c r="V245" s="288"/>
      <c r="W245" s="288"/>
      <c r="X245" s="288"/>
      <c r="Y245" s="288"/>
      <c r="Z245" s="5"/>
    </row>
    <row r="246" spans="1:26" x14ac:dyDescent="0.35">
      <c r="A246" s="6"/>
      <c r="B246" s="282"/>
      <c r="C246" s="280" t="s">
        <v>603</v>
      </c>
      <c r="D246" s="6"/>
      <c r="E246" s="6"/>
      <c r="F246" s="6"/>
      <c r="G246" s="6"/>
      <c r="H246" s="6"/>
      <c r="I246" s="6"/>
      <c r="J246" s="6"/>
      <c r="K246" s="6"/>
      <c r="L246" s="6"/>
      <c r="M246" s="6"/>
      <c r="N246" s="6"/>
      <c r="O246" s="6"/>
      <c r="P246" s="35"/>
      <c r="Q246" s="6"/>
      <c r="R246" s="288"/>
      <c r="S246" s="288"/>
      <c r="T246" s="288"/>
      <c r="U246" s="288"/>
      <c r="V246" s="288"/>
      <c r="W246" s="288"/>
      <c r="X246" s="288"/>
      <c r="Y246" s="288"/>
      <c r="Z246" s="5"/>
    </row>
    <row r="247" spans="1:26" x14ac:dyDescent="0.35">
      <c r="A247" s="6"/>
      <c r="B247" s="282"/>
      <c r="C247" s="280" t="s">
        <v>604</v>
      </c>
      <c r="D247" s="6"/>
      <c r="E247" s="6"/>
      <c r="F247" s="6"/>
      <c r="G247" s="6"/>
      <c r="H247" s="6"/>
      <c r="I247" s="6"/>
      <c r="J247" s="6"/>
      <c r="K247" s="6"/>
      <c r="L247" s="6"/>
      <c r="M247" s="6"/>
      <c r="N247" s="6"/>
      <c r="O247" s="6"/>
      <c r="P247" s="35"/>
      <c r="Q247" s="6"/>
      <c r="R247" s="288"/>
      <c r="S247" s="288"/>
      <c r="T247" s="288"/>
      <c r="U247" s="288"/>
      <c r="V247" s="288"/>
      <c r="W247" s="288"/>
      <c r="X247" s="288"/>
      <c r="Y247" s="288"/>
      <c r="Z247" s="5"/>
    </row>
    <row r="248" spans="1:26" x14ac:dyDescent="0.35">
      <c r="A248" s="6"/>
      <c r="B248" s="282"/>
      <c r="C248" s="280" t="s">
        <v>605</v>
      </c>
      <c r="D248" s="6"/>
      <c r="E248" s="6"/>
      <c r="F248" s="6"/>
      <c r="G248" s="6"/>
      <c r="H248" s="6"/>
      <c r="I248" s="6"/>
      <c r="J248" s="6"/>
      <c r="K248" s="6"/>
      <c r="L248" s="6"/>
      <c r="M248" s="6"/>
      <c r="N248" s="6"/>
      <c r="O248" s="6"/>
      <c r="P248" s="35"/>
      <c r="Q248" s="6"/>
      <c r="R248" s="288"/>
      <c r="S248" s="288"/>
      <c r="T248" s="288"/>
      <c r="U248" s="288"/>
      <c r="V248" s="288"/>
      <c r="W248" s="288"/>
      <c r="X248" s="288"/>
      <c r="Y248" s="288"/>
      <c r="Z248" s="5"/>
    </row>
    <row r="249" spans="1:26" x14ac:dyDescent="0.35">
      <c r="A249" s="6"/>
      <c r="B249" s="282"/>
      <c r="C249" s="280" t="s">
        <v>606</v>
      </c>
      <c r="D249" s="6"/>
      <c r="E249" s="6"/>
      <c r="F249" s="6"/>
      <c r="G249" s="6"/>
      <c r="H249" s="6"/>
      <c r="I249" s="6"/>
      <c r="J249" s="6"/>
      <c r="K249" s="6"/>
      <c r="L249" s="6"/>
      <c r="M249" s="6"/>
      <c r="N249" s="6"/>
      <c r="O249" s="6"/>
      <c r="P249" s="35"/>
      <c r="Q249" s="6"/>
      <c r="R249" s="288"/>
      <c r="S249" s="288"/>
      <c r="T249" s="288"/>
      <c r="U249" s="288"/>
      <c r="V249" s="288"/>
      <c r="W249" s="288"/>
      <c r="X249" s="288"/>
      <c r="Y249" s="288"/>
      <c r="Z249" s="5"/>
    </row>
    <row r="250" spans="1:26" x14ac:dyDescent="0.35">
      <c r="A250" s="6"/>
      <c r="B250" s="282"/>
      <c r="C250" s="280" t="s">
        <v>607</v>
      </c>
      <c r="D250" s="6"/>
      <c r="E250" s="6"/>
      <c r="F250" s="6"/>
      <c r="G250" s="6"/>
      <c r="H250" s="6"/>
      <c r="I250" s="6"/>
      <c r="J250" s="6"/>
      <c r="K250" s="6"/>
      <c r="L250" s="6"/>
      <c r="M250" s="6"/>
      <c r="N250" s="6"/>
      <c r="O250" s="6"/>
      <c r="P250" s="35"/>
      <c r="Q250" s="6"/>
      <c r="R250" s="288"/>
      <c r="S250" s="288"/>
      <c r="T250" s="288"/>
      <c r="U250" s="288"/>
      <c r="V250" s="288"/>
      <c r="W250" s="288"/>
      <c r="X250" s="288"/>
      <c r="Y250" s="288"/>
      <c r="Z250" s="5"/>
    </row>
    <row r="251" spans="1:26" x14ac:dyDescent="0.35">
      <c r="A251" s="6"/>
      <c r="B251" s="282"/>
      <c r="C251" s="280" t="s">
        <v>608</v>
      </c>
      <c r="D251" s="6"/>
      <c r="E251" s="6"/>
      <c r="F251" s="6"/>
      <c r="G251" s="6"/>
      <c r="H251" s="6"/>
      <c r="I251" s="6"/>
      <c r="J251" s="6"/>
      <c r="K251" s="6"/>
      <c r="L251" s="6"/>
      <c r="M251" s="6"/>
      <c r="N251" s="6"/>
      <c r="O251" s="6"/>
      <c r="P251" s="35"/>
      <c r="Q251" s="6"/>
      <c r="R251" s="288"/>
      <c r="S251" s="288"/>
      <c r="T251" s="288"/>
      <c r="U251" s="288"/>
      <c r="V251" s="288"/>
      <c r="W251" s="288"/>
      <c r="X251" s="288"/>
      <c r="Y251" s="288"/>
      <c r="Z251" s="5"/>
    </row>
    <row r="252" spans="1:26" x14ac:dyDescent="0.35">
      <c r="A252" s="6"/>
      <c r="B252" s="282"/>
      <c r="C252" s="280" t="s">
        <v>609</v>
      </c>
      <c r="D252" s="6"/>
      <c r="E252" s="6"/>
      <c r="F252" s="6"/>
      <c r="G252" s="6"/>
      <c r="H252" s="6"/>
      <c r="I252" s="6"/>
      <c r="J252" s="6"/>
      <c r="K252" s="6"/>
      <c r="L252" s="6"/>
      <c r="M252" s="6"/>
      <c r="N252" s="6"/>
      <c r="O252" s="6"/>
      <c r="P252" s="35"/>
      <c r="Q252" s="6"/>
      <c r="R252" s="352" t="s">
        <v>610</v>
      </c>
      <c r="S252" s="122"/>
      <c r="T252" s="122"/>
      <c r="U252" s="122"/>
      <c r="V252" s="122"/>
      <c r="W252" s="122"/>
      <c r="X252" s="6"/>
      <c r="Y252" s="288"/>
      <c r="Z252" s="5"/>
    </row>
    <row r="253" spans="1:26" x14ac:dyDescent="0.35">
      <c r="A253" s="6"/>
      <c r="B253" s="282"/>
      <c r="C253" s="280" t="s">
        <v>611</v>
      </c>
      <c r="D253" s="6"/>
      <c r="E253" s="6"/>
      <c r="F253" s="6"/>
      <c r="G253" s="6"/>
      <c r="H253" s="6"/>
      <c r="I253" s="6"/>
      <c r="J253" s="6"/>
      <c r="K253" s="6"/>
      <c r="L253" s="6"/>
      <c r="M253" s="6"/>
      <c r="N253" s="6"/>
      <c r="O253" s="6"/>
      <c r="P253" s="35"/>
      <c r="Q253" s="6"/>
      <c r="R253" s="473"/>
      <c r="S253" s="474"/>
      <c r="T253" s="474"/>
      <c r="U253" s="474"/>
      <c r="V253" s="474"/>
      <c r="W253" s="475"/>
      <c r="X253" s="6"/>
      <c r="Y253" s="31" t="str">
        <f>IF(AND(P253&lt;&gt;0,ISBLANK(R253)),"R",IF(AND(P253=0,NOT(ISBLANK(R253))),"Y","G"))</f>
        <v>G</v>
      </c>
      <c r="Z253" s="5"/>
    </row>
    <row r="254" spans="1:26" ht="6" customHeight="1" x14ac:dyDescent="0.35">
      <c r="A254" s="6"/>
      <c r="B254" s="282"/>
      <c r="C254" s="280"/>
      <c r="D254" s="6"/>
      <c r="E254" s="6"/>
      <c r="F254" s="6"/>
      <c r="G254" s="6"/>
      <c r="H254" s="6"/>
      <c r="I254" s="6"/>
      <c r="J254" s="6"/>
      <c r="K254" s="6"/>
      <c r="L254" s="6"/>
      <c r="M254" s="6"/>
      <c r="N254" s="6"/>
      <c r="O254" s="6"/>
      <c r="P254" s="6"/>
      <c r="Q254" s="6"/>
      <c r="R254" s="376"/>
      <c r="S254" s="376"/>
      <c r="T254" s="376"/>
      <c r="U254" s="376"/>
      <c r="V254" s="376"/>
      <c r="W254" s="376"/>
      <c r="X254" s="6"/>
      <c r="Y254" s="31"/>
      <c r="Z254" s="5"/>
    </row>
    <row r="255" spans="1:26" ht="7.4" customHeight="1" x14ac:dyDescent="0.35">
      <c r="A255" s="6"/>
      <c r="B255" s="282"/>
      <c r="C255" s="280"/>
      <c r="D255" s="6"/>
      <c r="E255" s="6"/>
      <c r="F255" s="6"/>
      <c r="G255" s="6"/>
      <c r="H255" s="6"/>
      <c r="I255" s="6"/>
      <c r="J255" s="6"/>
      <c r="K255" s="6"/>
      <c r="L255" s="6"/>
      <c r="M255" s="6"/>
      <c r="N255" s="6"/>
      <c r="O255" s="6"/>
      <c r="P255" s="6"/>
      <c r="Q255" s="6"/>
      <c r="R255" s="6"/>
      <c r="S255" s="6"/>
      <c r="T255" s="6"/>
      <c r="U255" s="6"/>
      <c r="V255" s="6"/>
      <c r="W255" s="6"/>
      <c r="X255" s="6"/>
      <c r="Y255" s="31"/>
      <c r="Z255" s="5"/>
    </row>
    <row r="256" spans="1:26" ht="14.5" customHeight="1" x14ac:dyDescent="0.35">
      <c r="A256" s="6"/>
      <c r="B256" s="6" t="s">
        <v>612</v>
      </c>
      <c r="C256" s="6" t="s">
        <v>557</v>
      </c>
      <c r="D256" s="6"/>
      <c r="E256" s="6"/>
      <c r="F256" s="6"/>
      <c r="G256" s="6"/>
      <c r="H256" s="6"/>
      <c r="I256" s="6"/>
      <c r="J256" s="6"/>
      <c r="K256" s="6"/>
      <c r="L256" s="35"/>
      <c r="M256" s="35"/>
      <c r="N256" s="35"/>
      <c r="O256" s="6"/>
      <c r="P256" s="36">
        <f t="shared" ref="P256" si="43">SUM(L256:N256)</f>
        <v>0</v>
      </c>
      <c r="Q256" s="6"/>
      <c r="R256" s="6"/>
      <c r="S256" s="6"/>
      <c r="T256" s="6"/>
      <c r="U256" s="6"/>
      <c r="V256" s="6"/>
      <c r="W256" s="6"/>
      <c r="X256" s="6"/>
      <c r="Y256" s="31"/>
      <c r="Z256" s="5"/>
    </row>
    <row r="257" spans="1:26" ht="7.4" customHeight="1" x14ac:dyDescent="0.35">
      <c r="A257" s="6"/>
      <c r="B257" s="282"/>
      <c r="C257" s="280"/>
      <c r="D257" s="6"/>
      <c r="E257" s="6"/>
      <c r="F257" s="6"/>
      <c r="G257" s="6"/>
      <c r="H257" s="6"/>
      <c r="I257" s="6"/>
      <c r="J257" s="6"/>
      <c r="K257" s="6"/>
      <c r="L257" s="6"/>
      <c r="M257" s="6"/>
      <c r="N257" s="6"/>
      <c r="O257" s="6"/>
      <c r="P257" s="6"/>
      <c r="Q257" s="6"/>
      <c r="R257" s="6"/>
      <c r="S257" s="6"/>
      <c r="T257" s="6"/>
      <c r="U257" s="6"/>
      <c r="V257" s="6"/>
      <c r="W257" s="6"/>
      <c r="X257" s="6"/>
      <c r="Y257" s="31"/>
      <c r="Z257" s="5"/>
    </row>
    <row r="258" spans="1:26" x14ac:dyDescent="0.35">
      <c r="A258" s="6"/>
      <c r="B258" s="253" t="s">
        <v>613</v>
      </c>
      <c r="C258" s="6" t="s">
        <v>559</v>
      </c>
      <c r="D258" s="6"/>
      <c r="E258" s="6"/>
      <c r="F258" s="6"/>
      <c r="G258" s="6"/>
      <c r="H258" s="6"/>
      <c r="I258" s="6"/>
      <c r="J258" s="6"/>
      <c r="K258" s="6"/>
      <c r="L258" s="36">
        <f>SUM(L259+L266+L273)</f>
        <v>0</v>
      </c>
      <c r="M258" s="36">
        <f t="shared" ref="M258" si="44">SUM(M259+M266+M273)</f>
        <v>0</v>
      </c>
      <c r="N258" s="36">
        <f>SUM(N259+N266+N273)</f>
        <v>0</v>
      </c>
      <c r="O258" s="6"/>
      <c r="P258" s="36">
        <f>SUM(L258:N258)</f>
        <v>0</v>
      </c>
      <c r="Q258" s="6"/>
      <c r="R258" s="288"/>
      <c r="S258" s="288"/>
      <c r="T258" s="288"/>
      <c r="U258" s="288"/>
      <c r="V258" s="288"/>
      <c r="W258" s="288"/>
      <c r="X258" s="6"/>
      <c r="Y258" s="31"/>
      <c r="Z258" s="5"/>
    </row>
    <row r="259" spans="1:26" x14ac:dyDescent="0.35">
      <c r="A259" s="6"/>
      <c r="B259" s="6"/>
      <c r="C259" s="58" t="s">
        <v>560</v>
      </c>
      <c r="D259" s="6"/>
      <c r="E259" s="6"/>
      <c r="F259" s="6"/>
      <c r="G259" s="6"/>
      <c r="H259" s="6"/>
      <c r="I259" s="6"/>
      <c r="J259" s="6"/>
      <c r="K259" s="6"/>
      <c r="L259" s="36">
        <f>SUM(L260:L265)</f>
        <v>0</v>
      </c>
      <c r="M259" s="36">
        <f t="shared" ref="M259:N259" si="45">SUM(M260:M265)</f>
        <v>0</v>
      </c>
      <c r="N259" s="36">
        <f t="shared" si="45"/>
        <v>0</v>
      </c>
      <c r="O259" s="6"/>
      <c r="P259" s="36">
        <f>SUM(L259:N259)</f>
        <v>0</v>
      </c>
      <c r="Q259" s="6"/>
      <c r="R259" s="288"/>
      <c r="S259" s="288"/>
      <c r="T259" s="288"/>
      <c r="U259" s="288"/>
      <c r="V259" s="288"/>
      <c r="W259" s="288"/>
      <c r="X259" s="6"/>
      <c r="Y259" s="31"/>
      <c r="Z259" s="5"/>
    </row>
    <row r="260" spans="1:26" x14ac:dyDescent="0.35">
      <c r="A260" s="6"/>
      <c r="B260" s="6"/>
      <c r="C260" s="58" t="s">
        <v>614</v>
      </c>
      <c r="D260" s="6"/>
      <c r="E260" s="6"/>
      <c r="F260" s="6"/>
      <c r="G260" s="6"/>
      <c r="H260" s="6"/>
      <c r="I260" s="6"/>
      <c r="J260" s="6"/>
      <c r="K260" s="6"/>
      <c r="L260" s="36">
        <f>-SUM(L261:L262)</f>
        <v>0</v>
      </c>
      <c r="M260" s="36">
        <f>-SUM(M261:M262)</f>
        <v>0</v>
      </c>
      <c r="N260" s="36">
        <f>-SUM(N261:N262)</f>
        <v>0</v>
      </c>
      <c r="O260" s="6"/>
      <c r="P260" s="36">
        <f t="shared" ref="P260:P278" si="46">SUM(L260:N260)</f>
        <v>0</v>
      </c>
      <c r="Q260" s="6"/>
      <c r="R260" s="288"/>
      <c r="S260" s="288"/>
      <c r="T260" s="288"/>
      <c r="U260" s="288"/>
      <c r="V260" s="288"/>
      <c r="W260" s="288"/>
      <c r="X260" s="6"/>
      <c r="Y260" s="31"/>
      <c r="Z260" s="5"/>
    </row>
    <row r="261" spans="1:26" x14ac:dyDescent="0.35">
      <c r="A261" s="6"/>
      <c r="B261" s="6"/>
      <c r="C261" s="280" t="s">
        <v>562</v>
      </c>
      <c r="D261" s="6"/>
      <c r="E261" s="6"/>
      <c r="F261" s="6"/>
      <c r="G261" s="6"/>
      <c r="H261" s="6"/>
      <c r="I261" s="6"/>
      <c r="J261" s="6"/>
      <c r="K261" s="6"/>
      <c r="L261" s="35"/>
      <c r="M261" s="35"/>
      <c r="N261" s="35"/>
      <c r="O261" s="6"/>
      <c r="P261" s="36">
        <f t="shared" ref="P261:P277" si="47">SUM(L261:N261)</f>
        <v>0</v>
      </c>
      <c r="Q261" s="6"/>
      <c r="R261" s="288"/>
      <c r="S261" s="288"/>
      <c r="T261" s="288"/>
      <c r="U261" s="288"/>
      <c r="V261" s="288"/>
      <c r="W261" s="288"/>
      <c r="X261" s="6"/>
      <c r="Y261" s="31"/>
      <c r="Z261" s="5"/>
    </row>
    <row r="262" spans="1:26" x14ac:dyDescent="0.35">
      <c r="A262" s="6"/>
      <c r="B262" s="6"/>
      <c r="C262" s="280" t="s">
        <v>563</v>
      </c>
      <c r="D262" s="6"/>
      <c r="E262" s="6"/>
      <c r="F262" s="6"/>
      <c r="G262" s="6"/>
      <c r="H262" s="6"/>
      <c r="I262" s="6"/>
      <c r="J262" s="6"/>
      <c r="K262" s="6"/>
      <c r="L262" s="35"/>
      <c r="M262" s="35"/>
      <c r="N262" s="35"/>
      <c r="O262" s="6"/>
      <c r="P262" s="36">
        <f t="shared" si="47"/>
        <v>0</v>
      </c>
      <c r="Q262" s="6"/>
      <c r="R262" s="288"/>
      <c r="S262" s="288"/>
      <c r="T262" s="288"/>
      <c r="U262" s="288"/>
      <c r="V262" s="288"/>
      <c r="W262" s="288"/>
      <c r="X262" s="6"/>
      <c r="Y262" s="31"/>
      <c r="Z262" s="5"/>
    </row>
    <row r="263" spans="1:26" x14ac:dyDescent="0.35">
      <c r="A263" s="6"/>
      <c r="B263" s="6"/>
      <c r="C263" s="58" t="s">
        <v>615</v>
      </c>
      <c r="D263" s="6"/>
      <c r="E263" s="6"/>
      <c r="F263" s="6"/>
      <c r="G263" s="6"/>
      <c r="H263" s="6"/>
      <c r="I263" s="6"/>
      <c r="J263" s="6"/>
      <c r="K263" s="6"/>
      <c r="L263" s="35"/>
      <c r="M263" s="35"/>
      <c r="N263" s="35"/>
      <c r="O263" s="6"/>
      <c r="P263" s="36">
        <f t="shared" si="47"/>
        <v>0</v>
      </c>
      <c r="Q263" s="6"/>
      <c r="R263" s="288"/>
      <c r="S263" s="288"/>
      <c r="T263" s="288"/>
      <c r="U263" s="288"/>
      <c r="V263" s="288"/>
      <c r="W263" s="288"/>
      <c r="X263" s="6"/>
      <c r="Y263" s="31"/>
      <c r="Z263" s="5"/>
    </row>
    <row r="264" spans="1:26" x14ac:dyDescent="0.35">
      <c r="A264" s="6"/>
      <c r="B264" s="6"/>
      <c r="C264" s="58" t="s">
        <v>616</v>
      </c>
      <c r="D264" s="6"/>
      <c r="E264" s="6"/>
      <c r="F264" s="6"/>
      <c r="G264" s="6"/>
      <c r="H264" s="6"/>
      <c r="I264" s="6"/>
      <c r="J264" s="6"/>
      <c r="K264" s="6"/>
      <c r="L264" s="35"/>
      <c r="M264" s="35"/>
      <c r="N264" s="35"/>
      <c r="O264" s="6"/>
      <c r="P264" s="36">
        <f t="shared" si="47"/>
        <v>0</v>
      </c>
      <c r="Q264" s="6"/>
      <c r="R264" s="288"/>
      <c r="S264" s="288"/>
      <c r="T264" s="288"/>
      <c r="U264" s="288"/>
      <c r="V264" s="288"/>
      <c r="W264" s="288"/>
      <c r="X264" s="6"/>
      <c r="Y264" s="31"/>
      <c r="Z264" s="5"/>
    </row>
    <row r="265" spans="1:26" x14ac:dyDescent="0.35">
      <c r="A265" s="6"/>
      <c r="B265" s="6"/>
      <c r="C265" s="58" t="s">
        <v>617</v>
      </c>
      <c r="D265" s="6"/>
      <c r="E265" s="6"/>
      <c r="F265" s="6"/>
      <c r="G265" s="6"/>
      <c r="H265" s="6"/>
      <c r="I265" s="6"/>
      <c r="J265" s="6"/>
      <c r="K265" s="6"/>
      <c r="L265" s="35"/>
      <c r="M265" s="35"/>
      <c r="N265" s="35"/>
      <c r="O265" s="6"/>
      <c r="P265" s="36">
        <f t="shared" si="47"/>
        <v>0</v>
      </c>
      <c r="Q265" s="6"/>
      <c r="R265" s="288"/>
      <c r="S265" s="288"/>
      <c r="T265" s="288"/>
      <c r="U265" s="288"/>
      <c r="V265" s="288"/>
      <c r="W265" s="288"/>
      <c r="X265" s="6"/>
      <c r="Y265" s="31"/>
      <c r="Z265" s="5"/>
    </row>
    <row r="266" spans="1:26" x14ac:dyDescent="0.35">
      <c r="A266" s="6"/>
      <c r="B266" s="6"/>
      <c r="C266" s="58" t="s">
        <v>567</v>
      </c>
      <c r="D266" s="6"/>
      <c r="E266" s="6"/>
      <c r="F266" s="6"/>
      <c r="G266" s="6"/>
      <c r="H266" s="6"/>
      <c r="I266" s="6"/>
      <c r="J266" s="6"/>
      <c r="K266" s="6"/>
      <c r="L266" s="36">
        <f>SUM(L267:L272)</f>
        <v>0</v>
      </c>
      <c r="M266" s="36">
        <f t="shared" ref="M266" si="48">SUM(M267:M272)</f>
        <v>0</v>
      </c>
      <c r="N266" s="36">
        <f t="shared" ref="N266" si="49">SUM(N267:N272)</f>
        <v>0</v>
      </c>
      <c r="O266" s="6"/>
      <c r="P266" s="36">
        <f t="shared" si="47"/>
        <v>0</v>
      </c>
      <c r="Q266" s="6"/>
      <c r="R266" s="288"/>
      <c r="S266" s="288"/>
      <c r="T266" s="288"/>
      <c r="U266" s="288"/>
      <c r="V266" s="288"/>
      <c r="W266" s="288"/>
      <c r="X266" s="6"/>
      <c r="Y266" s="31"/>
      <c r="Z266" s="5"/>
    </row>
    <row r="267" spans="1:26" x14ac:dyDescent="0.35">
      <c r="A267" s="6"/>
      <c r="B267" s="6"/>
      <c r="C267" s="58" t="s">
        <v>614</v>
      </c>
      <c r="D267" s="6"/>
      <c r="E267" s="6"/>
      <c r="F267" s="6"/>
      <c r="G267" s="6"/>
      <c r="H267" s="6"/>
      <c r="I267" s="6"/>
      <c r="J267" s="6"/>
      <c r="K267" s="6"/>
      <c r="L267" s="36">
        <f>-SUM(L268:L269)</f>
        <v>0</v>
      </c>
      <c r="M267" s="36">
        <f>-SUM(M268:M269)</f>
        <v>0</v>
      </c>
      <c r="N267" s="36">
        <f>-SUM(N268:N269)</f>
        <v>0</v>
      </c>
      <c r="O267" s="6"/>
      <c r="P267" s="36">
        <f t="shared" si="47"/>
        <v>0</v>
      </c>
      <c r="Q267" s="6"/>
      <c r="R267" s="288"/>
      <c r="S267" s="288"/>
      <c r="T267" s="288"/>
      <c r="U267" s="288"/>
      <c r="V267" s="288"/>
      <c r="W267" s="288"/>
      <c r="X267" s="6"/>
      <c r="Y267" s="31"/>
      <c r="Z267" s="5"/>
    </row>
    <row r="268" spans="1:26" x14ac:dyDescent="0.35">
      <c r="A268" s="6"/>
      <c r="B268" s="6"/>
      <c r="C268" s="280" t="s">
        <v>562</v>
      </c>
      <c r="D268" s="6"/>
      <c r="E268" s="6"/>
      <c r="F268" s="6"/>
      <c r="G268" s="6"/>
      <c r="H268" s="6"/>
      <c r="I268" s="6"/>
      <c r="J268" s="6"/>
      <c r="K268" s="6"/>
      <c r="L268" s="35"/>
      <c r="M268" s="35"/>
      <c r="N268" s="35"/>
      <c r="O268" s="6"/>
      <c r="P268" s="36">
        <f t="shared" si="47"/>
        <v>0</v>
      </c>
      <c r="Q268" s="6"/>
      <c r="R268" s="288"/>
      <c r="S268" s="288"/>
      <c r="T268" s="288"/>
      <c r="U268" s="288"/>
      <c r="V268" s="288"/>
      <c r="W268" s="288"/>
      <c r="X268" s="6"/>
      <c r="Y268" s="31"/>
      <c r="Z268" s="5"/>
    </row>
    <row r="269" spans="1:26" x14ac:dyDescent="0.35">
      <c r="A269" s="6"/>
      <c r="B269" s="6"/>
      <c r="C269" s="280" t="s">
        <v>563</v>
      </c>
      <c r="D269" s="6"/>
      <c r="E269" s="6"/>
      <c r="F269" s="6"/>
      <c r="G269" s="6"/>
      <c r="H269" s="6"/>
      <c r="I269" s="6"/>
      <c r="J269" s="6"/>
      <c r="K269" s="6"/>
      <c r="L269" s="35"/>
      <c r="M269" s="35"/>
      <c r="N269" s="35"/>
      <c r="O269" s="6"/>
      <c r="P269" s="36">
        <f t="shared" si="47"/>
        <v>0</v>
      </c>
      <c r="Q269" s="6"/>
      <c r="R269" s="288"/>
      <c r="S269" s="288"/>
      <c r="T269" s="288"/>
      <c r="U269" s="288"/>
      <c r="V269" s="288"/>
      <c r="W269" s="288"/>
      <c r="X269" s="6"/>
      <c r="Y269" s="31"/>
      <c r="Z269" s="5"/>
    </row>
    <row r="270" spans="1:26" x14ac:dyDescent="0.35">
      <c r="A270" s="6"/>
      <c r="B270" s="6"/>
      <c r="C270" s="58" t="s">
        <v>615</v>
      </c>
      <c r="D270" s="6"/>
      <c r="E270" s="6"/>
      <c r="F270" s="6"/>
      <c r="G270" s="6"/>
      <c r="H270" s="6"/>
      <c r="I270" s="6"/>
      <c r="J270" s="6"/>
      <c r="K270" s="6"/>
      <c r="L270" s="35"/>
      <c r="M270" s="35"/>
      <c r="N270" s="35"/>
      <c r="O270" s="6"/>
      <c r="P270" s="36">
        <f t="shared" si="47"/>
        <v>0</v>
      </c>
      <c r="Q270" s="6"/>
      <c r="R270" s="288"/>
      <c r="S270" s="288"/>
      <c r="T270" s="288"/>
      <c r="U270" s="288"/>
      <c r="V270" s="288"/>
      <c r="W270" s="288"/>
      <c r="X270" s="6"/>
      <c r="Y270" s="31"/>
      <c r="Z270" s="5"/>
    </row>
    <row r="271" spans="1:26" x14ac:dyDescent="0.35">
      <c r="A271" s="6"/>
      <c r="B271" s="6"/>
      <c r="C271" s="58" t="s">
        <v>616</v>
      </c>
      <c r="D271" s="6"/>
      <c r="E271" s="6"/>
      <c r="F271" s="6"/>
      <c r="G271" s="6"/>
      <c r="H271" s="6"/>
      <c r="I271" s="6"/>
      <c r="J271" s="6"/>
      <c r="K271" s="6"/>
      <c r="L271" s="35"/>
      <c r="M271" s="35"/>
      <c r="N271" s="35"/>
      <c r="O271" s="6"/>
      <c r="P271" s="36">
        <f t="shared" si="47"/>
        <v>0</v>
      </c>
      <c r="Q271" s="6"/>
      <c r="R271" s="288"/>
      <c r="S271" s="288"/>
      <c r="T271" s="288"/>
      <c r="U271" s="288"/>
      <c r="V271" s="288"/>
      <c r="W271" s="288"/>
      <c r="X271" s="6"/>
      <c r="Y271" s="31"/>
      <c r="Z271" s="5"/>
    </row>
    <row r="272" spans="1:26" x14ac:dyDescent="0.35">
      <c r="A272" s="6"/>
      <c r="B272" s="6"/>
      <c r="C272" s="58" t="s">
        <v>617</v>
      </c>
      <c r="D272" s="6"/>
      <c r="E272" s="6"/>
      <c r="F272" s="6"/>
      <c r="G272" s="6"/>
      <c r="H272" s="6"/>
      <c r="I272" s="6"/>
      <c r="J272" s="6"/>
      <c r="K272" s="6"/>
      <c r="L272" s="35"/>
      <c r="M272" s="35"/>
      <c r="N272" s="35"/>
      <c r="O272" s="6"/>
      <c r="P272" s="36">
        <f t="shared" si="47"/>
        <v>0</v>
      </c>
      <c r="Q272" s="6"/>
      <c r="R272" s="288"/>
      <c r="S272" s="288"/>
      <c r="T272" s="288"/>
      <c r="U272" s="288"/>
      <c r="V272" s="288"/>
      <c r="W272" s="288"/>
      <c r="X272" s="6"/>
      <c r="Y272" s="31"/>
      <c r="Z272" s="5"/>
    </row>
    <row r="273" spans="1:26" x14ac:dyDescent="0.35">
      <c r="A273" s="6"/>
      <c r="B273" s="6"/>
      <c r="C273" s="58" t="s">
        <v>568</v>
      </c>
      <c r="D273" s="6"/>
      <c r="E273" s="6"/>
      <c r="F273" s="6"/>
      <c r="G273" s="6"/>
      <c r="H273" s="6"/>
      <c r="I273" s="6"/>
      <c r="J273" s="6"/>
      <c r="K273" s="6"/>
      <c r="L273" s="36">
        <f>SUM(L274:L279)</f>
        <v>0</v>
      </c>
      <c r="M273" s="36">
        <f t="shared" ref="M273" si="50">SUM(M274:M279)</f>
        <v>0</v>
      </c>
      <c r="N273" s="36">
        <f t="shared" ref="N273" si="51">SUM(N274:N279)</f>
        <v>0</v>
      </c>
      <c r="O273" s="6"/>
      <c r="P273" s="36">
        <f t="shared" si="47"/>
        <v>0</v>
      </c>
      <c r="Q273" s="6"/>
      <c r="R273" s="288"/>
      <c r="S273" s="288"/>
      <c r="T273" s="288"/>
      <c r="U273" s="288"/>
      <c r="V273" s="288"/>
      <c r="W273" s="288"/>
      <c r="X273" s="6"/>
      <c r="Y273" s="31"/>
      <c r="Z273" s="5"/>
    </row>
    <row r="274" spans="1:26" x14ac:dyDescent="0.35">
      <c r="A274" s="6"/>
      <c r="B274" s="6"/>
      <c r="C274" s="58" t="s">
        <v>614</v>
      </c>
      <c r="D274" s="6"/>
      <c r="E274" s="6"/>
      <c r="F274" s="6"/>
      <c r="G274" s="6"/>
      <c r="H274" s="6"/>
      <c r="I274" s="6"/>
      <c r="J274" s="6"/>
      <c r="K274" s="6"/>
      <c r="L274" s="36">
        <f>-SUM(L275:L276)</f>
        <v>0</v>
      </c>
      <c r="M274" s="36">
        <f>-SUM(M275:M276)</f>
        <v>0</v>
      </c>
      <c r="N274" s="36">
        <f>-SUM(N275:N276)</f>
        <v>0</v>
      </c>
      <c r="O274" s="6"/>
      <c r="P274" s="36">
        <f t="shared" si="47"/>
        <v>0</v>
      </c>
      <c r="Q274" s="6"/>
      <c r="R274" s="288"/>
      <c r="S274" s="288"/>
      <c r="T274" s="288"/>
      <c r="U274" s="288"/>
      <c r="V274" s="288"/>
      <c r="W274" s="288"/>
      <c r="X274" s="6"/>
      <c r="Y274" s="31"/>
      <c r="Z274" s="5"/>
    </row>
    <row r="275" spans="1:26" x14ac:dyDescent="0.35">
      <c r="A275" s="6"/>
      <c r="B275" s="6"/>
      <c r="C275" s="280" t="s">
        <v>562</v>
      </c>
      <c r="D275" s="6"/>
      <c r="E275" s="6"/>
      <c r="F275" s="6"/>
      <c r="G275" s="6"/>
      <c r="H275" s="6"/>
      <c r="I275" s="6"/>
      <c r="J275" s="6"/>
      <c r="K275" s="6"/>
      <c r="L275" s="35"/>
      <c r="M275" s="35"/>
      <c r="N275" s="35"/>
      <c r="O275" s="6"/>
      <c r="P275" s="36">
        <f t="shared" si="47"/>
        <v>0</v>
      </c>
      <c r="Q275" s="6"/>
      <c r="R275" s="288"/>
      <c r="S275" s="288"/>
      <c r="T275" s="288"/>
      <c r="U275" s="288"/>
      <c r="V275" s="288"/>
      <c r="W275" s="288"/>
      <c r="X275" s="6"/>
      <c r="Y275" s="31"/>
      <c r="Z275" s="5"/>
    </row>
    <row r="276" spans="1:26" x14ac:dyDescent="0.35">
      <c r="A276" s="6"/>
      <c r="B276" s="6"/>
      <c r="C276" s="280" t="s">
        <v>563</v>
      </c>
      <c r="D276" s="6"/>
      <c r="E276" s="6"/>
      <c r="F276" s="6"/>
      <c r="G276" s="6"/>
      <c r="H276" s="6"/>
      <c r="I276" s="6"/>
      <c r="J276" s="6"/>
      <c r="K276" s="6"/>
      <c r="L276" s="35"/>
      <c r="M276" s="35"/>
      <c r="N276" s="35"/>
      <c r="O276" s="6"/>
      <c r="P276" s="36">
        <f t="shared" si="47"/>
        <v>0</v>
      </c>
      <c r="Q276" s="6"/>
      <c r="R276" s="288"/>
      <c r="S276" s="288"/>
      <c r="T276" s="288"/>
      <c r="U276" s="288"/>
      <c r="V276" s="288"/>
      <c r="W276" s="288"/>
      <c r="X276" s="6"/>
      <c r="Y276" s="31"/>
      <c r="Z276" s="5"/>
    </row>
    <row r="277" spans="1:26" x14ac:dyDescent="0.35">
      <c r="A277" s="6"/>
      <c r="B277" s="6"/>
      <c r="C277" s="58" t="s">
        <v>615</v>
      </c>
      <c r="D277" s="6"/>
      <c r="E277" s="6"/>
      <c r="F277" s="6"/>
      <c r="G277" s="6"/>
      <c r="H277" s="6"/>
      <c r="I277" s="6"/>
      <c r="J277" s="6"/>
      <c r="K277" s="6"/>
      <c r="L277" s="35"/>
      <c r="M277" s="35"/>
      <c r="N277" s="35"/>
      <c r="O277" s="6"/>
      <c r="P277" s="36">
        <f t="shared" si="47"/>
        <v>0</v>
      </c>
      <c r="Q277" s="6"/>
      <c r="R277" s="288"/>
      <c r="S277" s="288"/>
      <c r="T277" s="288"/>
      <c r="U277" s="288"/>
      <c r="V277" s="288"/>
      <c r="W277" s="288"/>
      <c r="X277" s="6"/>
      <c r="Y277" s="31"/>
      <c r="Z277" s="5"/>
    </row>
    <row r="278" spans="1:26" x14ac:dyDescent="0.35">
      <c r="A278" s="6"/>
      <c r="B278" s="6"/>
      <c r="C278" s="58" t="s">
        <v>616</v>
      </c>
      <c r="D278" s="6"/>
      <c r="E278" s="6"/>
      <c r="F278" s="6"/>
      <c r="G278" s="6"/>
      <c r="H278" s="6"/>
      <c r="I278" s="6"/>
      <c r="J278" s="6"/>
      <c r="K278" s="6"/>
      <c r="L278" s="35"/>
      <c r="M278" s="35"/>
      <c r="N278" s="35"/>
      <c r="O278" s="6"/>
      <c r="P278" s="36">
        <f t="shared" si="46"/>
        <v>0</v>
      </c>
      <c r="Q278" s="6"/>
      <c r="R278" s="288"/>
      <c r="S278" s="288"/>
      <c r="T278" s="288"/>
      <c r="U278" s="288"/>
      <c r="V278" s="288"/>
      <c r="W278" s="288"/>
      <c r="X278" s="6"/>
      <c r="Y278" s="31"/>
      <c r="Z278" s="5"/>
    </row>
    <row r="279" spans="1:26" x14ac:dyDescent="0.35">
      <c r="A279" s="6"/>
      <c r="B279" s="6"/>
      <c r="C279" s="58" t="s">
        <v>617</v>
      </c>
      <c r="D279" s="6"/>
      <c r="E279" s="6"/>
      <c r="F279" s="6"/>
      <c r="G279" s="6"/>
      <c r="H279" s="6"/>
      <c r="I279" s="6"/>
      <c r="J279" s="6"/>
      <c r="K279" s="6"/>
      <c r="L279" s="35"/>
      <c r="M279" s="35"/>
      <c r="N279" s="35"/>
      <c r="O279" s="6"/>
      <c r="P279" s="36">
        <f t="shared" ref="P279" si="52">SUM(L279:N279)</f>
        <v>0</v>
      </c>
      <c r="Q279" s="6"/>
      <c r="R279" s="288"/>
      <c r="S279" s="288"/>
      <c r="T279" s="288"/>
      <c r="U279" s="288"/>
      <c r="V279" s="288"/>
      <c r="W279" s="288"/>
      <c r="X279" s="6"/>
      <c r="Y279" s="31"/>
      <c r="Z279" s="5"/>
    </row>
    <row r="280" spans="1:26" ht="7.4" customHeight="1" x14ac:dyDescent="0.35">
      <c r="A280" s="6"/>
      <c r="B280" s="6"/>
      <c r="C280" s="58"/>
      <c r="D280" s="6"/>
      <c r="E280" s="6"/>
      <c r="F280" s="6"/>
      <c r="G280" s="6"/>
      <c r="H280" s="6"/>
      <c r="I280" s="6"/>
      <c r="J280" s="6"/>
      <c r="K280" s="6"/>
      <c r="L280" s="6"/>
      <c r="M280" s="6"/>
      <c r="N280" s="6"/>
      <c r="O280" s="6"/>
      <c r="P280" s="6"/>
      <c r="Q280" s="6"/>
      <c r="R280" s="288"/>
      <c r="S280" s="288"/>
      <c r="T280" s="288"/>
      <c r="U280" s="288"/>
      <c r="V280" s="288"/>
      <c r="W280" s="288"/>
      <c r="X280" s="6"/>
      <c r="Y280" s="31"/>
      <c r="Z280" s="5"/>
    </row>
    <row r="281" spans="1:26" x14ac:dyDescent="0.35">
      <c r="A281" s="6"/>
      <c r="B281" s="6" t="s">
        <v>618</v>
      </c>
      <c r="C281" s="122" t="s">
        <v>570</v>
      </c>
      <c r="D281" s="6"/>
      <c r="E281" s="6"/>
      <c r="F281" s="6"/>
      <c r="G281" s="6"/>
      <c r="H281" s="6"/>
      <c r="I281" s="6"/>
      <c r="J281" s="6"/>
      <c r="K281" s="6"/>
      <c r="L281" s="36">
        <f>SUM(L282:L283)</f>
        <v>0</v>
      </c>
      <c r="M281" s="36">
        <f>SUM(M282:M283)</f>
        <v>0</v>
      </c>
      <c r="N281" s="36">
        <f>SUM(N282:N283)</f>
        <v>0</v>
      </c>
      <c r="O281" s="6"/>
      <c r="P281" s="44">
        <f>SUM(P282:P283)</f>
        <v>0</v>
      </c>
      <c r="Q281" s="6"/>
      <c r="R281" s="288"/>
      <c r="S281" s="288"/>
      <c r="T281" s="288"/>
      <c r="U281" s="288"/>
      <c r="V281" s="288"/>
      <c r="W281" s="288"/>
      <c r="X281" s="6"/>
      <c r="Y281" s="31"/>
      <c r="Z281" s="5"/>
    </row>
    <row r="282" spans="1:26" x14ac:dyDescent="0.35">
      <c r="A282" s="6"/>
      <c r="B282" s="6"/>
      <c r="C282" s="58" t="s">
        <v>619</v>
      </c>
      <c r="D282" s="6"/>
      <c r="E282" s="6"/>
      <c r="F282" s="6"/>
      <c r="G282" s="6"/>
      <c r="H282" s="6"/>
      <c r="I282" s="6"/>
      <c r="J282" s="6"/>
      <c r="K282" s="6"/>
      <c r="L282" s="35"/>
      <c r="M282" s="35"/>
      <c r="N282" s="35"/>
      <c r="O282" s="6"/>
      <c r="P282" s="36">
        <f t="shared" ref="P282:P285" si="53">SUM(L282:N282)</f>
        <v>0</v>
      </c>
      <c r="Q282" s="6"/>
      <c r="R282" s="18" t="s">
        <v>572</v>
      </c>
      <c r="S282" s="122"/>
      <c r="T282" s="122"/>
      <c r="U282" s="122"/>
      <c r="V282" s="122"/>
      <c r="W282" s="122"/>
      <c r="X282" s="6"/>
      <c r="Y282" s="43"/>
      <c r="Z282" s="5"/>
    </row>
    <row r="283" spans="1:26" x14ac:dyDescent="0.35">
      <c r="A283" s="6"/>
      <c r="B283" s="6"/>
      <c r="C283" s="58" t="s">
        <v>620</v>
      </c>
      <c r="D283" s="6"/>
      <c r="E283" s="6"/>
      <c r="F283" s="6"/>
      <c r="G283" s="6"/>
      <c r="H283" s="6"/>
      <c r="I283" s="6"/>
      <c r="J283" s="6"/>
      <c r="K283" s="6"/>
      <c r="L283" s="35"/>
      <c r="M283" s="35"/>
      <c r="N283" s="35"/>
      <c r="O283" s="6"/>
      <c r="P283" s="36">
        <f t="shared" si="53"/>
        <v>0</v>
      </c>
      <c r="Q283" s="6"/>
      <c r="R283" s="473"/>
      <c r="S283" s="474"/>
      <c r="T283" s="474"/>
      <c r="U283" s="474"/>
      <c r="V283" s="474"/>
      <c r="W283" s="475"/>
      <c r="X283" s="6"/>
      <c r="Y283" s="31" t="str">
        <f>IF(AND(P283&lt;&gt;0,ISBLANK(R283)),"R",IF(AND(P283=0,NOT(ISBLANK(R283))),"Y","G"))</f>
        <v>G</v>
      </c>
      <c r="Z283" s="5"/>
    </row>
    <row r="284" spans="1:26" ht="7.4" customHeight="1" x14ac:dyDescent="0.35">
      <c r="A284" s="6"/>
      <c r="B284" s="6"/>
      <c r="C284" s="58"/>
      <c r="D284" s="6"/>
      <c r="E284" s="6"/>
      <c r="F284" s="6"/>
      <c r="G284" s="6"/>
      <c r="H284" s="6"/>
      <c r="I284" s="6"/>
      <c r="J284" s="6"/>
      <c r="K284" s="6"/>
      <c r="L284" s="6"/>
      <c r="M284" s="6"/>
      <c r="N284" s="6"/>
      <c r="O284" s="6"/>
      <c r="P284" s="6"/>
      <c r="Q284" s="6"/>
      <c r="R284" s="6"/>
      <c r="S284" s="6"/>
      <c r="T284" s="6"/>
      <c r="U284" s="6"/>
      <c r="V284" s="6"/>
      <c r="W284" s="6"/>
      <c r="X284" s="6"/>
      <c r="Y284" s="31"/>
      <c r="Z284" s="5"/>
    </row>
    <row r="285" spans="1:26" x14ac:dyDescent="0.35">
      <c r="A285" s="6"/>
      <c r="B285" s="6" t="s">
        <v>621</v>
      </c>
      <c r="C285" s="282" t="s">
        <v>622</v>
      </c>
      <c r="D285" s="6"/>
      <c r="E285" s="6"/>
      <c r="F285" s="6"/>
      <c r="G285" s="6"/>
      <c r="H285" s="6"/>
      <c r="I285" s="6"/>
      <c r="J285" s="6"/>
      <c r="K285" s="6"/>
      <c r="L285" s="35"/>
      <c r="M285" s="35"/>
      <c r="N285" s="35"/>
      <c r="O285" s="6"/>
      <c r="P285" s="36">
        <f t="shared" si="53"/>
        <v>0</v>
      </c>
      <c r="Q285" s="6"/>
      <c r="R285" s="288"/>
      <c r="S285" s="288"/>
      <c r="T285" s="288"/>
      <c r="U285" s="288"/>
      <c r="V285" s="288"/>
      <c r="W285" s="288"/>
      <c r="X285" s="6"/>
      <c r="Y285" s="31"/>
      <c r="Z285" s="5"/>
    </row>
    <row r="286" spans="1:26" ht="7.4" customHeight="1" x14ac:dyDescent="0.35">
      <c r="A286" s="6"/>
      <c r="B286" s="6"/>
      <c r="C286" s="282"/>
      <c r="D286" s="6"/>
      <c r="E286" s="6"/>
      <c r="F286" s="6"/>
      <c r="G286" s="6"/>
      <c r="H286" s="6"/>
      <c r="I286" s="6"/>
      <c r="J286" s="6"/>
      <c r="K286" s="6"/>
      <c r="L286" s="6"/>
      <c r="M286" s="6"/>
      <c r="N286" s="6"/>
      <c r="O286" s="6"/>
      <c r="P286" s="6"/>
      <c r="Q286" s="6"/>
      <c r="R286" s="288"/>
      <c r="S286" s="288"/>
      <c r="T286" s="288"/>
      <c r="U286" s="288"/>
      <c r="V286" s="288"/>
      <c r="W286" s="288"/>
      <c r="X286" s="6"/>
      <c r="Y286" s="31"/>
      <c r="Z286" s="5"/>
    </row>
    <row r="287" spans="1:26" x14ac:dyDescent="0.35">
      <c r="A287" s="6"/>
      <c r="B287" s="6" t="s">
        <v>623</v>
      </c>
      <c r="C287" s="282" t="s">
        <v>575</v>
      </c>
      <c r="D287" s="6"/>
      <c r="E287" s="6"/>
      <c r="F287" s="6"/>
      <c r="G287" s="6"/>
      <c r="H287" s="6"/>
      <c r="I287" s="6"/>
      <c r="J287" s="6"/>
      <c r="K287" s="6"/>
      <c r="L287" s="36">
        <f>SUM(L288:L289)</f>
        <v>0</v>
      </c>
      <c r="M287" s="36">
        <f>SUM(M288:M289)</f>
        <v>0</v>
      </c>
      <c r="N287" s="36">
        <f>SUM(N288:N289)</f>
        <v>0</v>
      </c>
      <c r="O287" s="6"/>
      <c r="P287" s="44">
        <f>SUM(P288:P289)</f>
        <v>0</v>
      </c>
      <c r="Q287" s="6"/>
      <c r="R287" s="288"/>
      <c r="S287" s="288"/>
      <c r="T287" s="288"/>
      <c r="U287" s="288"/>
      <c r="V287" s="288"/>
      <c r="W287" s="288"/>
      <c r="X287" s="6"/>
      <c r="Y287" s="31"/>
      <c r="Z287" s="5"/>
    </row>
    <row r="288" spans="1:26" x14ac:dyDescent="0.35">
      <c r="A288" s="6"/>
      <c r="B288" s="6"/>
      <c r="C288" s="280" t="s">
        <v>576</v>
      </c>
      <c r="D288" s="6"/>
      <c r="E288" s="6"/>
      <c r="F288" s="6"/>
      <c r="G288" s="6"/>
      <c r="H288" s="6"/>
      <c r="I288" s="6"/>
      <c r="J288" s="6"/>
      <c r="K288" s="6"/>
      <c r="L288" s="35"/>
      <c r="M288" s="35"/>
      <c r="N288" s="35"/>
      <c r="O288" s="6"/>
      <c r="P288" s="36">
        <f t="shared" ref="P288:P289" si="54">SUM(L288:N288)</f>
        <v>0</v>
      </c>
      <c r="Q288" s="6"/>
      <c r="R288" s="18" t="s">
        <v>577</v>
      </c>
      <c r="S288" s="122"/>
      <c r="T288" s="122"/>
      <c r="U288" s="122"/>
      <c r="V288" s="122"/>
      <c r="W288" s="122"/>
      <c r="X288" s="6"/>
      <c r="Y288" s="43"/>
      <c r="Z288" s="5"/>
    </row>
    <row r="289" spans="1:26" x14ac:dyDescent="0.35">
      <c r="A289" s="6"/>
      <c r="B289" s="6"/>
      <c r="C289" s="280" t="s">
        <v>578</v>
      </c>
      <c r="D289" s="6"/>
      <c r="E289" s="6"/>
      <c r="F289" s="6"/>
      <c r="G289" s="6"/>
      <c r="H289" s="6"/>
      <c r="I289" s="6"/>
      <c r="J289" s="6"/>
      <c r="K289" s="6"/>
      <c r="L289" s="35"/>
      <c r="M289" s="35"/>
      <c r="N289" s="35"/>
      <c r="O289" s="6"/>
      <c r="P289" s="36">
        <f t="shared" si="54"/>
        <v>0</v>
      </c>
      <c r="Q289" s="6"/>
      <c r="R289" s="473"/>
      <c r="S289" s="474"/>
      <c r="T289" s="474"/>
      <c r="U289" s="474"/>
      <c r="V289" s="474"/>
      <c r="W289" s="475"/>
      <c r="X289" s="6"/>
      <c r="Y289" s="31" t="str">
        <f>IF(AND(P289&lt;&gt;0,ISBLANK(R289)),"R",IF(AND(P289=0,NOT(ISBLANK(R289))),"Y","G"))</f>
        <v>G</v>
      </c>
      <c r="Z289" s="5"/>
    </row>
    <row r="290" spans="1:26" ht="7.4" customHeight="1" x14ac:dyDescent="0.35">
      <c r="A290" s="6"/>
      <c r="B290" s="6"/>
      <c r="C290" s="280"/>
      <c r="D290" s="6"/>
      <c r="E290" s="6"/>
      <c r="F290" s="6"/>
      <c r="G290" s="6"/>
      <c r="H290" s="6"/>
      <c r="I290" s="6"/>
      <c r="J290" s="6"/>
      <c r="K290" s="6"/>
      <c r="L290" s="6"/>
      <c r="M290" s="6"/>
      <c r="N290" s="6"/>
      <c r="O290" s="6"/>
      <c r="P290" s="6"/>
      <c r="Q290" s="6"/>
      <c r="R290" s="6"/>
      <c r="S290" s="6"/>
      <c r="T290" s="6"/>
      <c r="U290" s="6"/>
      <c r="V290" s="6"/>
      <c r="W290" s="6"/>
      <c r="X290" s="6"/>
      <c r="Y290" s="31"/>
      <c r="Z290" s="5"/>
    </row>
    <row r="291" spans="1:26" x14ac:dyDescent="0.35">
      <c r="A291" s="6"/>
      <c r="B291" s="6" t="s">
        <v>624</v>
      </c>
      <c r="C291" s="274" t="s">
        <v>625</v>
      </c>
      <c r="D291" s="6"/>
      <c r="E291" s="6"/>
      <c r="F291" s="6"/>
      <c r="G291" s="6"/>
      <c r="H291" s="6"/>
      <c r="I291" s="6"/>
      <c r="J291" s="6"/>
      <c r="K291" s="6"/>
      <c r="L291" s="36">
        <f>SUM(L292:L302)</f>
        <v>0</v>
      </c>
      <c r="M291" s="36">
        <f>SUM(M292:M302)</f>
        <v>0</v>
      </c>
      <c r="N291" s="36">
        <f>SUM(N292:N302)</f>
        <v>0</v>
      </c>
      <c r="O291" s="6"/>
      <c r="P291" s="44">
        <f>SUM(P292:P302)</f>
        <v>0</v>
      </c>
      <c r="Q291" s="6"/>
      <c r="R291" s="288"/>
      <c r="S291" s="288"/>
      <c r="T291" s="288"/>
      <c r="U291" s="288"/>
      <c r="V291" s="288"/>
      <c r="W291" s="288"/>
      <c r="X291" s="6"/>
      <c r="Y291" s="31"/>
      <c r="Z291" s="5"/>
    </row>
    <row r="292" spans="1:26" x14ac:dyDescent="0.35">
      <c r="A292" s="6"/>
      <c r="B292" s="6"/>
      <c r="C292" s="280" t="s">
        <v>581</v>
      </c>
      <c r="D292" s="6"/>
      <c r="E292" s="6"/>
      <c r="F292" s="6"/>
      <c r="G292" s="6"/>
      <c r="H292" s="6"/>
      <c r="I292" s="6"/>
      <c r="J292" s="6"/>
      <c r="K292" s="6"/>
      <c r="L292" s="35"/>
      <c r="M292" s="35"/>
      <c r="N292" s="35"/>
      <c r="O292" s="6"/>
      <c r="P292" s="36">
        <f t="shared" ref="P292:P302" si="55">SUM(L292:N292)</f>
        <v>0</v>
      </c>
      <c r="Q292" s="6"/>
      <c r="R292" s="288"/>
      <c r="S292" s="288"/>
      <c r="T292" s="288"/>
      <c r="U292" s="288"/>
      <c r="V292" s="288"/>
      <c r="W292" s="288"/>
      <c r="X292" s="6"/>
      <c r="Y292" s="31"/>
      <c r="Z292" s="5"/>
    </row>
    <row r="293" spans="1:26" x14ac:dyDescent="0.35">
      <c r="A293" s="6"/>
      <c r="B293" s="6"/>
      <c r="C293" s="280" t="s">
        <v>582</v>
      </c>
      <c r="D293" s="6"/>
      <c r="E293" s="6"/>
      <c r="F293" s="6"/>
      <c r="G293" s="6"/>
      <c r="H293" s="6"/>
      <c r="I293" s="6"/>
      <c r="J293" s="6"/>
      <c r="K293" s="6"/>
      <c r="L293" s="35"/>
      <c r="M293" s="35"/>
      <c r="N293" s="35"/>
      <c r="O293" s="6"/>
      <c r="P293" s="36">
        <f t="shared" si="55"/>
        <v>0</v>
      </c>
      <c r="Q293" s="6"/>
      <c r="R293" s="288"/>
      <c r="S293" s="288"/>
      <c r="T293" s="288"/>
      <c r="U293" s="288"/>
      <c r="V293" s="288"/>
      <c r="W293" s="288"/>
      <c r="X293" s="6"/>
      <c r="Y293" s="31"/>
      <c r="Z293" s="5"/>
    </row>
    <row r="294" spans="1:26" x14ac:dyDescent="0.35">
      <c r="A294" s="6"/>
      <c r="B294" s="6"/>
      <c r="C294" s="280" t="s">
        <v>583</v>
      </c>
      <c r="D294" s="6"/>
      <c r="E294" s="6"/>
      <c r="F294" s="6"/>
      <c r="G294" s="6"/>
      <c r="H294" s="6"/>
      <c r="I294" s="6"/>
      <c r="J294" s="6"/>
      <c r="K294" s="6"/>
      <c r="L294" s="35"/>
      <c r="M294" s="35"/>
      <c r="N294" s="35"/>
      <c r="O294" s="6"/>
      <c r="P294" s="36">
        <f t="shared" si="55"/>
        <v>0</v>
      </c>
      <c r="Q294" s="6"/>
      <c r="R294" s="288"/>
      <c r="S294" s="288"/>
      <c r="T294" s="288"/>
      <c r="U294" s="288"/>
      <c r="V294" s="288"/>
      <c r="W294" s="288"/>
      <c r="X294" s="6"/>
      <c r="Y294" s="31"/>
      <c r="Z294" s="5"/>
    </row>
    <row r="295" spans="1:26" x14ac:dyDescent="0.35">
      <c r="A295" s="6"/>
      <c r="B295" s="6"/>
      <c r="C295" s="280" t="s">
        <v>584</v>
      </c>
      <c r="D295" s="6"/>
      <c r="E295" s="6"/>
      <c r="F295" s="6"/>
      <c r="G295" s="6"/>
      <c r="H295" s="6"/>
      <c r="I295" s="6"/>
      <c r="J295" s="6"/>
      <c r="K295" s="6"/>
      <c r="L295" s="35"/>
      <c r="M295" s="35"/>
      <c r="N295" s="35"/>
      <c r="O295" s="6"/>
      <c r="P295" s="36">
        <f t="shared" si="55"/>
        <v>0</v>
      </c>
      <c r="Q295" s="6"/>
      <c r="R295" s="352" t="s">
        <v>626</v>
      </c>
      <c r="S295" s="6"/>
      <c r="T295" s="6"/>
      <c r="U295" s="6"/>
      <c r="V295" s="6"/>
      <c r="W295" s="6"/>
      <c r="X295" s="6"/>
      <c r="Y295" s="31"/>
      <c r="Z295" s="5"/>
    </row>
    <row r="296" spans="1:26" x14ac:dyDescent="0.35">
      <c r="A296" s="6"/>
      <c r="B296" s="6"/>
      <c r="C296" s="280" t="s">
        <v>586</v>
      </c>
      <c r="D296" s="6"/>
      <c r="E296" s="6"/>
      <c r="F296" s="6"/>
      <c r="G296" s="6"/>
      <c r="H296" s="6"/>
      <c r="I296" s="6"/>
      <c r="J296" s="6"/>
      <c r="K296" s="6"/>
      <c r="L296" s="35"/>
      <c r="M296" s="35"/>
      <c r="N296" s="35"/>
      <c r="O296" s="6"/>
      <c r="P296" s="36">
        <f t="shared" si="55"/>
        <v>0</v>
      </c>
      <c r="Q296" s="6"/>
      <c r="R296" s="476"/>
      <c r="S296" s="476"/>
      <c r="T296" s="476"/>
      <c r="U296" s="476"/>
      <c r="V296" s="476"/>
      <c r="W296" s="476"/>
      <c r="X296" s="6"/>
      <c r="Y296" s="31" t="str">
        <f>IF(AND(P296&lt;&gt;0,ISBLANK(R296)),"R",IF(AND(P296=0,NOT(ISBLANK(R296))),"Y","G"))</f>
        <v>G</v>
      </c>
      <c r="Z296" s="5"/>
    </row>
    <row r="297" spans="1:26" x14ac:dyDescent="0.35">
      <c r="A297" s="6"/>
      <c r="B297" s="6"/>
      <c r="C297" s="280" t="s">
        <v>587</v>
      </c>
      <c r="D297" s="6"/>
      <c r="E297" s="6"/>
      <c r="F297" s="6"/>
      <c r="G297" s="6"/>
      <c r="H297" s="6"/>
      <c r="I297" s="6"/>
      <c r="J297" s="6"/>
      <c r="K297" s="6"/>
      <c r="L297" s="35"/>
      <c r="M297" s="35"/>
      <c r="N297" s="35"/>
      <c r="O297" s="6"/>
      <c r="P297" s="36">
        <f t="shared" si="55"/>
        <v>0</v>
      </c>
      <c r="Q297" s="6"/>
      <c r="R297" s="476"/>
      <c r="S297" s="476"/>
      <c r="T297" s="476"/>
      <c r="U297" s="476"/>
      <c r="V297" s="476"/>
      <c r="W297" s="476"/>
      <c r="X297" s="6"/>
      <c r="Y297" s="31" t="str">
        <f>IF(AND(P297&lt;&gt;0,ISBLANK(R297)),"R",IF(AND(P297=0,NOT(ISBLANK(R297))),"Y","G"))</f>
        <v>G</v>
      </c>
      <c r="Z297" s="5"/>
    </row>
    <row r="298" spans="1:26" x14ac:dyDescent="0.35">
      <c r="A298" s="6"/>
      <c r="B298" s="6"/>
      <c r="C298" s="280" t="s">
        <v>627</v>
      </c>
      <c r="D298" s="6"/>
      <c r="E298" s="6"/>
      <c r="F298" s="6"/>
      <c r="G298" s="6"/>
      <c r="H298" s="6"/>
      <c r="I298" s="6"/>
      <c r="J298" s="6"/>
      <c r="K298" s="6"/>
      <c r="L298" s="35"/>
      <c r="M298" s="35"/>
      <c r="N298" s="35"/>
      <c r="O298" s="6"/>
      <c r="P298" s="36">
        <f t="shared" si="55"/>
        <v>0</v>
      </c>
      <c r="Q298" s="6"/>
      <c r="R298" s="288"/>
      <c r="S298" s="288"/>
      <c r="T298" s="288"/>
      <c r="U298" s="288"/>
      <c r="V298" s="288"/>
      <c r="W298" s="288"/>
      <c r="X298" s="6"/>
      <c r="Y298" s="31"/>
      <c r="Z298" s="5"/>
    </row>
    <row r="299" spans="1:26" x14ac:dyDescent="0.35">
      <c r="A299" s="6"/>
      <c r="B299" s="6"/>
      <c r="C299" s="58" t="s">
        <v>628</v>
      </c>
      <c r="D299" s="6"/>
      <c r="E299" s="6"/>
      <c r="F299" s="6"/>
      <c r="G299" s="6"/>
      <c r="H299" s="6"/>
      <c r="I299" s="6"/>
      <c r="J299" s="6"/>
      <c r="K299" s="6"/>
      <c r="L299" s="35"/>
      <c r="M299" s="35"/>
      <c r="N299" s="35"/>
      <c r="O299" s="6"/>
      <c r="P299" s="36">
        <f t="shared" si="55"/>
        <v>0</v>
      </c>
      <c r="Q299" s="6"/>
      <c r="R299" s="288"/>
      <c r="S299" s="288"/>
      <c r="T299" s="288"/>
      <c r="U299" s="288"/>
      <c r="V299" s="288"/>
      <c r="W299" s="288"/>
      <c r="X299" s="6"/>
      <c r="Y299" s="31"/>
      <c r="Z299" s="5"/>
    </row>
    <row r="300" spans="1:26" x14ac:dyDescent="0.35">
      <c r="A300" s="6"/>
      <c r="B300" s="6"/>
      <c r="C300" s="280" t="s">
        <v>629</v>
      </c>
      <c r="D300" s="6"/>
      <c r="E300" s="6"/>
      <c r="F300" s="6"/>
      <c r="G300" s="6"/>
      <c r="H300" s="6"/>
      <c r="I300" s="6"/>
      <c r="J300" s="6"/>
      <c r="K300" s="6"/>
      <c r="L300" s="35"/>
      <c r="M300" s="35"/>
      <c r="N300" s="35"/>
      <c r="O300" s="6"/>
      <c r="P300" s="36">
        <f t="shared" si="55"/>
        <v>0</v>
      </c>
      <c r="Q300" s="6"/>
      <c r="S300" s="122"/>
      <c r="T300" s="122"/>
      <c r="U300" s="122"/>
      <c r="V300" s="122"/>
      <c r="W300" s="122"/>
      <c r="X300" s="6"/>
      <c r="Y300" s="42"/>
      <c r="Z300" s="5"/>
    </row>
    <row r="301" spans="1:26" x14ac:dyDescent="0.35">
      <c r="A301" s="6"/>
      <c r="B301" s="6"/>
      <c r="C301" s="280" t="s">
        <v>630</v>
      </c>
      <c r="D301" s="6"/>
      <c r="E301" s="6"/>
      <c r="F301" s="6"/>
      <c r="G301" s="6"/>
      <c r="H301" s="6"/>
      <c r="I301" s="6"/>
      <c r="J301" s="6"/>
      <c r="K301" s="6"/>
      <c r="L301" s="35"/>
      <c r="M301" s="35"/>
      <c r="N301" s="35"/>
      <c r="O301" s="6"/>
      <c r="P301" s="36">
        <f t="shared" si="55"/>
        <v>0</v>
      </c>
      <c r="Q301" s="6"/>
      <c r="R301" s="18" t="s">
        <v>589</v>
      </c>
      <c r="S301" s="122"/>
      <c r="T301" s="122"/>
      <c r="U301" s="122"/>
      <c r="V301" s="122"/>
      <c r="W301" s="122"/>
      <c r="X301" s="6"/>
      <c r="Y301" s="42"/>
      <c r="Z301" s="5"/>
    </row>
    <row r="302" spans="1:26" x14ac:dyDescent="0.35">
      <c r="A302" s="6"/>
      <c r="B302" s="6"/>
      <c r="C302" s="58" t="s">
        <v>631</v>
      </c>
      <c r="D302" s="6"/>
      <c r="E302" s="6"/>
      <c r="F302" s="6"/>
      <c r="G302" s="6"/>
      <c r="H302" s="6"/>
      <c r="I302" s="6"/>
      <c r="J302" s="6"/>
      <c r="K302" s="6"/>
      <c r="L302" s="35"/>
      <c r="M302" s="35"/>
      <c r="N302" s="35"/>
      <c r="O302" s="6"/>
      <c r="P302" s="36">
        <f t="shared" si="55"/>
        <v>0</v>
      </c>
      <c r="Q302" s="6"/>
      <c r="R302" s="473"/>
      <c r="S302" s="474"/>
      <c r="T302" s="474"/>
      <c r="U302" s="474"/>
      <c r="V302" s="474"/>
      <c r="W302" s="475"/>
      <c r="X302" s="6"/>
      <c r="Y302" s="31" t="str">
        <f>IF(AND(P302&lt;&gt;0,ISBLANK(R302)),"R",IF(AND(P302=0,NOT(ISBLANK(R302))),"Y","G"))</f>
        <v>G</v>
      </c>
      <c r="Z302" s="5"/>
    </row>
    <row r="303" spans="1:26" ht="7.4" customHeight="1" x14ac:dyDescent="0.35">
      <c r="A303" s="6"/>
      <c r="B303" s="6"/>
      <c r="C303" s="58"/>
      <c r="D303" s="6"/>
      <c r="E303" s="6"/>
      <c r="F303" s="6"/>
      <c r="G303" s="6"/>
      <c r="H303" s="6"/>
      <c r="I303" s="6"/>
      <c r="J303" s="6"/>
      <c r="K303" s="6"/>
      <c r="L303" s="6"/>
      <c r="M303" s="6"/>
      <c r="N303" s="6"/>
      <c r="O303" s="6"/>
      <c r="P303" s="6"/>
      <c r="Q303" s="6"/>
      <c r="R303" s="6"/>
      <c r="S303" s="6"/>
      <c r="T303" s="6"/>
      <c r="U303" s="6"/>
      <c r="V303" s="6"/>
      <c r="W303" s="6"/>
      <c r="X303" s="6"/>
      <c r="Y303" s="31"/>
      <c r="Z303" s="5"/>
    </row>
    <row r="304" spans="1:26" x14ac:dyDescent="0.35">
      <c r="A304" s="6"/>
      <c r="B304" s="6" t="s">
        <v>632</v>
      </c>
      <c r="C304" s="122" t="s">
        <v>593</v>
      </c>
      <c r="D304" s="6"/>
      <c r="E304" s="6"/>
      <c r="F304" s="6"/>
      <c r="G304" s="6"/>
      <c r="H304" s="6"/>
      <c r="I304" s="6"/>
      <c r="J304" s="6"/>
      <c r="K304" s="6"/>
      <c r="L304" s="36">
        <f>SUM(L305:L308)</f>
        <v>0</v>
      </c>
      <c r="M304" s="36">
        <f>SUM(M305:M308)</f>
        <v>0</v>
      </c>
      <c r="N304" s="36">
        <f>SUM(N305:N308)</f>
        <v>0</v>
      </c>
      <c r="O304" s="6"/>
      <c r="P304" s="44">
        <f>SUM(P305:P308)</f>
        <v>0</v>
      </c>
      <c r="Q304" s="6"/>
      <c r="R304" s="288"/>
      <c r="S304" s="288"/>
      <c r="T304" s="288"/>
      <c r="U304" s="288"/>
      <c r="V304" s="288"/>
      <c r="W304" s="288"/>
      <c r="X304" s="6"/>
      <c r="Y304" s="31"/>
      <c r="Z304" s="5"/>
    </row>
    <row r="305" spans="1:26" x14ac:dyDescent="0.35">
      <c r="A305" s="6"/>
      <c r="B305" s="6"/>
      <c r="C305" s="58" t="s">
        <v>633</v>
      </c>
      <c r="D305" s="6"/>
      <c r="E305" s="6"/>
      <c r="F305" s="6"/>
      <c r="G305" s="6"/>
      <c r="H305" s="6"/>
      <c r="I305" s="6"/>
      <c r="J305" s="6"/>
      <c r="K305" s="6"/>
      <c r="L305" s="35"/>
      <c r="M305" s="35"/>
      <c r="N305" s="35"/>
      <c r="O305" s="6"/>
      <c r="P305" s="36">
        <f t="shared" ref="P305:P310" si="56">SUM(L305:N305)</f>
        <v>0</v>
      </c>
      <c r="Q305" s="6"/>
      <c r="R305" s="288"/>
      <c r="S305" s="288"/>
      <c r="T305" s="288"/>
      <c r="U305" s="288"/>
      <c r="V305" s="288"/>
      <c r="W305" s="288"/>
      <c r="X305" s="6"/>
      <c r="Y305" s="31"/>
      <c r="Z305" s="5"/>
    </row>
    <row r="306" spans="1:26" x14ac:dyDescent="0.35">
      <c r="A306" s="6"/>
      <c r="B306" s="6"/>
      <c r="C306" s="58" t="s">
        <v>634</v>
      </c>
      <c r="D306" s="6"/>
      <c r="E306" s="6"/>
      <c r="F306" s="6"/>
      <c r="G306" s="6"/>
      <c r="H306" s="6"/>
      <c r="I306" s="6"/>
      <c r="J306" s="6"/>
      <c r="K306" s="6"/>
      <c r="L306" s="35"/>
      <c r="M306" s="35"/>
      <c r="N306" s="35"/>
      <c r="O306" s="6"/>
      <c r="P306" s="36">
        <f t="shared" si="56"/>
        <v>0</v>
      </c>
      <c r="Q306" s="6"/>
      <c r="R306" s="288"/>
      <c r="S306" s="288"/>
      <c r="T306" s="288"/>
      <c r="U306" s="288"/>
      <c r="V306" s="288"/>
      <c r="W306" s="288"/>
      <c r="X306" s="6"/>
      <c r="Y306" s="31"/>
      <c r="Z306" s="5"/>
    </row>
    <row r="307" spans="1:26" x14ac:dyDescent="0.35">
      <c r="A307" s="6"/>
      <c r="B307" s="6"/>
      <c r="C307" s="280" t="s">
        <v>635</v>
      </c>
      <c r="D307" s="6"/>
      <c r="E307" s="6"/>
      <c r="F307" s="6"/>
      <c r="G307" s="6"/>
      <c r="H307" s="6"/>
      <c r="I307" s="6"/>
      <c r="J307" s="6"/>
      <c r="K307" s="6"/>
      <c r="L307" s="35"/>
      <c r="M307" s="35"/>
      <c r="N307" s="35"/>
      <c r="O307" s="6"/>
      <c r="P307" s="36">
        <f t="shared" si="56"/>
        <v>0</v>
      </c>
      <c r="Q307" s="6"/>
      <c r="R307" s="18" t="s">
        <v>636</v>
      </c>
      <c r="S307" s="6"/>
      <c r="T307" s="6"/>
      <c r="U307" s="6"/>
      <c r="V307" s="6"/>
      <c r="W307" s="6"/>
      <c r="X307" s="6"/>
      <c r="Y307" s="31"/>
      <c r="Z307" s="5"/>
    </row>
    <row r="308" spans="1:26" x14ac:dyDescent="0.35">
      <c r="A308" s="6"/>
      <c r="B308" s="6"/>
      <c r="C308" s="58" t="s">
        <v>637</v>
      </c>
      <c r="D308" s="6"/>
      <c r="E308" s="6"/>
      <c r="F308" s="6"/>
      <c r="G308" s="6"/>
      <c r="H308" s="6"/>
      <c r="I308" s="6"/>
      <c r="J308" s="6"/>
      <c r="K308" s="6"/>
      <c r="L308" s="35"/>
      <c r="M308" s="35"/>
      <c r="N308" s="35"/>
      <c r="O308" s="6"/>
      <c r="P308" s="36">
        <f t="shared" si="56"/>
        <v>0</v>
      </c>
      <c r="Q308" s="6"/>
      <c r="R308" s="473"/>
      <c r="S308" s="474"/>
      <c r="T308" s="474"/>
      <c r="U308" s="474"/>
      <c r="V308" s="474"/>
      <c r="W308" s="475"/>
      <c r="X308" s="6"/>
      <c r="Y308" s="31" t="str">
        <f>IF(AND(P308&lt;&gt;0,ISBLANK(R308)),"R",IF(AND(P308=0,NOT(ISBLANK(R308))),"Y","G"))</f>
        <v>G</v>
      </c>
      <c r="Z308" s="5"/>
    </row>
    <row r="309" spans="1:26" ht="7.4" customHeight="1" x14ac:dyDescent="0.35">
      <c r="A309" s="6"/>
      <c r="B309" s="6"/>
      <c r="C309" s="58"/>
      <c r="D309" s="6"/>
      <c r="E309" s="6"/>
      <c r="F309" s="6"/>
      <c r="G309" s="6"/>
      <c r="H309" s="6"/>
      <c r="I309" s="6"/>
      <c r="J309" s="6"/>
      <c r="K309" s="6"/>
      <c r="L309" s="6"/>
      <c r="M309" s="6"/>
      <c r="N309" s="6"/>
      <c r="O309" s="6"/>
      <c r="P309" s="6"/>
      <c r="Q309" s="6"/>
      <c r="R309" s="6"/>
      <c r="S309" s="6"/>
      <c r="T309" s="6"/>
      <c r="U309" s="6"/>
      <c r="V309" s="6"/>
      <c r="W309" s="6"/>
      <c r="X309" s="6"/>
      <c r="Y309" s="31"/>
      <c r="Z309" s="5"/>
    </row>
    <row r="310" spans="1:26" x14ac:dyDescent="0.35">
      <c r="A310" s="6"/>
      <c r="B310" s="6" t="s">
        <v>638</v>
      </c>
      <c r="C310" s="122" t="s">
        <v>639</v>
      </c>
      <c r="D310" s="6"/>
      <c r="E310" s="6"/>
      <c r="F310" s="6"/>
      <c r="G310" s="6"/>
      <c r="H310" s="6"/>
      <c r="I310" s="6"/>
      <c r="J310" s="6"/>
      <c r="K310" s="6"/>
      <c r="L310" s="35"/>
      <c r="M310" s="35"/>
      <c r="N310" s="35"/>
      <c r="O310" s="6"/>
      <c r="P310" s="36">
        <f t="shared" si="56"/>
        <v>0</v>
      </c>
      <c r="Q310" s="6"/>
      <c r="R310" s="473"/>
      <c r="S310" s="474"/>
      <c r="T310" s="474"/>
      <c r="U310" s="474"/>
      <c r="V310" s="474"/>
      <c r="W310" s="475"/>
      <c r="X310" s="6"/>
      <c r="Y310" s="31" t="str">
        <f>IF(AND(P310&lt;&gt;0,ISBLANK(R310)),"R",IF(AND(P310=0,NOT(ISBLANK(R310))),"Y","G"))</f>
        <v>G</v>
      </c>
      <c r="Z310" s="5"/>
    </row>
    <row r="311" spans="1:26" ht="7.4" customHeight="1" x14ac:dyDescent="0.35">
      <c r="A311" s="6"/>
      <c r="B311" s="122"/>
      <c r="C311" s="6"/>
      <c r="D311" s="6"/>
      <c r="E311" s="6"/>
      <c r="F311" s="6"/>
      <c r="G311" s="6"/>
      <c r="H311" s="6"/>
      <c r="I311" s="6"/>
      <c r="J311" s="6"/>
      <c r="K311" s="6"/>
      <c r="L311" s="6"/>
      <c r="M311" s="6"/>
      <c r="N311" s="6"/>
      <c r="O311" s="6"/>
      <c r="P311" s="290"/>
      <c r="Q311" s="6"/>
      <c r="R311" s="6"/>
      <c r="S311" s="6"/>
      <c r="T311" s="6"/>
      <c r="U311" s="6"/>
      <c r="V311" s="6"/>
      <c r="W311" s="6"/>
      <c r="X311" s="6"/>
      <c r="Y311" s="42"/>
      <c r="Z311" s="5"/>
    </row>
    <row r="312" spans="1:26" ht="14.5" customHeight="1" x14ac:dyDescent="0.35">
      <c r="A312" s="6"/>
      <c r="B312" s="122" t="s">
        <v>640</v>
      </c>
      <c r="C312" s="6" t="s">
        <v>641</v>
      </c>
      <c r="D312" s="6"/>
      <c r="E312" s="6"/>
      <c r="F312" s="6"/>
      <c r="G312" s="6"/>
      <c r="H312" s="6"/>
      <c r="I312" s="6"/>
      <c r="J312" s="6"/>
      <c r="K312" s="6"/>
      <c r="L312" s="35"/>
      <c r="M312" s="35"/>
      <c r="N312" s="35"/>
      <c r="O312" s="6"/>
      <c r="P312" s="36">
        <f t="shared" ref="P312" si="57">SUM(L312:N312)</f>
        <v>0</v>
      </c>
      <c r="Q312" s="6"/>
      <c r="R312" s="6"/>
      <c r="S312" s="6"/>
      <c r="T312" s="6"/>
      <c r="U312" s="303"/>
      <c r="V312" s="6"/>
      <c r="W312" s="6"/>
      <c r="X312" s="6"/>
      <c r="Y312" s="42" t="str">
        <f>IF(P312&lt;&gt;P364,"Y","G")</f>
        <v>G</v>
      </c>
      <c r="Z312" s="5"/>
    </row>
    <row r="313" spans="1:26" ht="7.4" customHeight="1" x14ac:dyDescent="0.35">
      <c r="A313" s="6"/>
      <c r="B313" s="122"/>
      <c r="C313" s="6"/>
      <c r="D313" s="6"/>
      <c r="E313" s="6"/>
      <c r="F313" s="6"/>
      <c r="G313" s="6"/>
      <c r="H313" s="6"/>
      <c r="I313" s="6"/>
      <c r="J313" s="6"/>
      <c r="K313" s="6"/>
      <c r="L313" s="6"/>
      <c r="M313" s="6"/>
      <c r="N313" s="6"/>
      <c r="O313" s="6"/>
      <c r="P313" s="290"/>
      <c r="Q313" s="6"/>
      <c r="R313" s="6"/>
      <c r="S313" s="6"/>
      <c r="T313" s="6"/>
      <c r="U313" s="6"/>
      <c r="V313" s="6"/>
      <c r="W313" s="6"/>
      <c r="X313" s="6"/>
      <c r="Y313" s="42"/>
      <c r="Z313" s="5"/>
    </row>
    <row r="314" spans="1:26" ht="7.4" customHeight="1" x14ac:dyDescent="0.35">
      <c r="A314" s="78"/>
      <c r="B314" s="147"/>
      <c r="C314" s="78"/>
      <c r="D314" s="78"/>
      <c r="E314" s="78"/>
      <c r="F314" s="78"/>
      <c r="G314" s="78"/>
      <c r="H314" s="78"/>
      <c r="I314" s="78"/>
      <c r="J314" s="78"/>
      <c r="K314" s="78"/>
      <c r="L314" s="78"/>
      <c r="M314" s="78"/>
      <c r="N314" s="78"/>
      <c r="O314" s="78"/>
      <c r="P314" s="275"/>
      <c r="Q314" s="78"/>
      <c r="R314" s="275"/>
      <c r="S314" s="275"/>
      <c r="T314" s="275"/>
      <c r="U314" s="275"/>
      <c r="V314" s="275"/>
      <c r="W314" s="275"/>
      <c r="X314" s="78"/>
      <c r="Y314" s="40"/>
      <c r="Z314" s="5"/>
    </row>
    <row r="315" spans="1:26" ht="18.5" thickBot="1" x14ac:dyDescent="0.45">
      <c r="A315" s="270"/>
      <c r="B315" s="271" t="s">
        <v>642</v>
      </c>
      <c r="C315" s="140" t="s">
        <v>643</v>
      </c>
      <c r="D315" s="270"/>
      <c r="E315" s="270"/>
      <c r="F315" s="270"/>
      <c r="G315" s="270"/>
      <c r="H315" s="270"/>
      <c r="I315" s="270"/>
      <c r="J315" s="270"/>
      <c r="K315" s="270"/>
      <c r="L315" s="270"/>
      <c r="M315" s="270"/>
      <c r="N315" s="270"/>
      <c r="O315" s="270"/>
      <c r="P315" s="272"/>
      <c r="Q315" s="270"/>
      <c r="R315" s="270"/>
      <c r="S315" s="270"/>
      <c r="T315" s="270"/>
      <c r="U315" s="270"/>
      <c r="V315" s="270"/>
      <c r="W315" s="270"/>
      <c r="X315" s="270"/>
      <c r="Y315" s="45"/>
      <c r="Z315" s="5"/>
    </row>
    <row r="316" spans="1:26" ht="7.4" customHeight="1" x14ac:dyDescent="0.35">
      <c r="A316" s="6"/>
      <c r="B316" s="122"/>
      <c r="C316" s="6"/>
      <c r="D316" s="6"/>
      <c r="E316" s="6"/>
      <c r="F316" s="6"/>
      <c r="G316" s="6"/>
      <c r="H316" s="6"/>
      <c r="I316" s="6"/>
      <c r="J316" s="6"/>
      <c r="K316" s="6"/>
      <c r="L316" s="6"/>
      <c r="M316" s="6"/>
      <c r="N316" s="6"/>
      <c r="O316" s="6"/>
      <c r="P316" s="177"/>
      <c r="Q316" s="6"/>
      <c r="R316" s="6"/>
      <c r="S316" s="6"/>
      <c r="T316" s="6"/>
      <c r="U316" s="6"/>
      <c r="V316" s="6"/>
      <c r="W316" s="6"/>
      <c r="X316" s="6"/>
      <c r="Y316" s="42"/>
      <c r="Z316" s="5"/>
    </row>
    <row r="317" spans="1:26" ht="15.5" x14ac:dyDescent="0.35">
      <c r="A317" s="6"/>
      <c r="B317" s="289" t="s">
        <v>644</v>
      </c>
      <c r="C317" s="289"/>
      <c r="D317" s="6"/>
      <c r="E317" s="6"/>
      <c r="F317" s="6"/>
      <c r="G317" s="6"/>
      <c r="H317" s="6"/>
      <c r="I317" s="6"/>
      <c r="J317" s="6"/>
      <c r="K317" s="6"/>
      <c r="L317" s="36">
        <f>SUM(L319,L326,L328,L332,L344)</f>
        <v>0</v>
      </c>
      <c r="M317" s="36">
        <f>SUM(M319,M326,M328,M332,M344)</f>
        <v>0</v>
      </c>
      <c r="N317" s="36">
        <f>SUM(N319,N326,N328,N332,N344)</f>
        <v>0</v>
      </c>
      <c r="O317" s="6"/>
      <c r="P317" s="36">
        <f>SUM(P319,P326,P328,P332,P344)</f>
        <v>0</v>
      </c>
      <c r="Q317" s="6"/>
      <c r="R317" s="6"/>
      <c r="S317" s="6"/>
      <c r="T317" s="6"/>
      <c r="U317" s="6"/>
      <c r="V317" s="6"/>
      <c r="W317" s="6"/>
      <c r="X317" s="6"/>
      <c r="Y317" s="31"/>
      <c r="Z317" s="5"/>
    </row>
    <row r="318" spans="1:26" ht="7.4" customHeight="1" x14ac:dyDescent="0.35">
      <c r="A318" s="6"/>
      <c r="B318" s="122"/>
      <c r="C318" s="6"/>
      <c r="D318" s="6"/>
      <c r="E318" s="6"/>
      <c r="F318" s="6"/>
      <c r="G318" s="6"/>
      <c r="H318" s="6"/>
      <c r="I318" s="6"/>
      <c r="J318" s="6"/>
      <c r="K318" s="6"/>
      <c r="L318" s="6"/>
      <c r="M318" s="6"/>
      <c r="N318" s="6"/>
      <c r="O318" s="6"/>
      <c r="P318" s="6"/>
      <c r="Q318" s="6"/>
      <c r="R318" s="6"/>
      <c r="S318" s="6"/>
      <c r="T318" s="6"/>
      <c r="U318" s="6"/>
      <c r="V318" s="6"/>
      <c r="W318" s="6"/>
      <c r="X318" s="6"/>
      <c r="Y318" s="31"/>
      <c r="Z318" s="5"/>
    </row>
    <row r="319" spans="1:26" x14ac:dyDescent="0.35">
      <c r="A319" s="6"/>
      <c r="B319" s="6" t="s">
        <v>645</v>
      </c>
      <c r="C319" s="6" t="s">
        <v>646</v>
      </c>
      <c r="D319" s="6"/>
      <c r="E319" s="6"/>
      <c r="F319" s="6"/>
      <c r="G319" s="6"/>
      <c r="H319" s="6"/>
      <c r="I319" s="6"/>
      <c r="J319" s="6"/>
      <c r="K319" s="6"/>
      <c r="L319" s="36">
        <f>SUM(L320:L324)</f>
        <v>0</v>
      </c>
      <c r="M319" s="36">
        <f>SUM(M320:M324)</f>
        <v>0</v>
      </c>
      <c r="N319" s="36">
        <f>SUM(N320:N324)</f>
        <v>0</v>
      </c>
      <c r="O319" s="6"/>
      <c r="P319" s="36">
        <f>SUM(P320:P324)</f>
        <v>0</v>
      </c>
      <c r="Q319" s="6"/>
      <c r="R319" s="6"/>
      <c r="S319" s="6"/>
      <c r="T319" s="6"/>
      <c r="U319" s="6"/>
      <c r="V319" s="6"/>
      <c r="W319" s="6"/>
      <c r="X319" s="6"/>
      <c r="Y319" s="31"/>
      <c r="Z319" s="5"/>
    </row>
    <row r="320" spans="1:26" x14ac:dyDescent="0.35">
      <c r="A320" s="6"/>
      <c r="B320" s="6"/>
      <c r="C320" s="58" t="s">
        <v>647</v>
      </c>
      <c r="D320" s="6"/>
      <c r="E320" s="6"/>
      <c r="F320" s="6"/>
      <c r="G320" s="6"/>
      <c r="H320" s="6"/>
      <c r="I320" s="6"/>
      <c r="J320" s="6"/>
      <c r="K320" s="6"/>
      <c r="L320" s="35"/>
      <c r="M320" s="35"/>
      <c r="N320" s="35"/>
      <c r="O320" s="6"/>
      <c r="P320" s="36">
        <f t="shared" ref="P320:P326" si="58">SUM(L320:N320)</f>
        <v>0</v>
      </c>
      <c r="Q320" s="6"/>
      <c r="R320" s="6"/>
      <c r="S320" s="6"/>
      <c r="T320" s="6"/>
      <c r="U320" s="6"/>
      <c r="V320" s="6"/>
      <c r="W320" s="6"/>
      <c r="X320" s="6"/>
      <c r="Y320" s="31"/>
      <c r="Z320" s="5"/>
    </row>
    <row r="321" spans="1:26" x14ac:dyDescent="0.35">
      <c r="A321" s="6"/>
      <c r="B321" s="6"/>
      <c r="C321" s="58" t="s">
        <v>648</v>
      </c>
      <c r="D321" s="6"/>
      <c r="E321" s="6"/>
      <c r="F321" s="6"/>
      <c r="G321" s="6"/>
      <c r="H321" s="6"/>
      <c r="I321" s="6"/>
      <c r="J321" s="6"/>
      <c r="K321" s="6"/>
      <c r="L321" s="35"/>
      <c r="M321" s="35"/>
      <c r="N321" s="35"/>
      <c r="O321" s="6"/>
      <c r="P321" s="36">
        <f t="shared" si="58"/>
        <v>0</v>
      </c>
      <c r="Q321" s="6"/>
      <c r="R321" s="6"/>
      <c r="S321" s="6"/>
      <c r="T321" s="6"/>
      <c r="U321" s="6"/>
      <c r="V321" s="6"/>
      <c r="W321" s="6"/>
      <c r="X321" s="6"/>
      <c r="Y321" s="31"/>
      <c r="Z321" s="5"/>
    </row>
    <row r="322" spans="1:26" x14ac:dyDescent="0.35">
      <c r="A322" s="6"/>
      <c r="B322" s="6"/>
      <c r="C322" s="58" t="s">
        <v>649</v>
      </c>
      <c r="D322" s="6"/>
      <c r="E322" s="6"/>
      <c r="F322" s="6"/>
      <c r="G322" s="6"/>
      <c r="H322" s="6"/>
      <c r="I322" s="6"/>
      <c r="J322" s="6"/>
      <c r="K322" s="6"/>
      <c r="L322" s="35"/>
      <c r="M322" s="35"/>
      <c r="N322" s="35"/>
      <c r="O322" s="6"/>
      <c r="P322" s="36">
        <f t="shared" si="58"/>
        <v>0</v>
      </c>
      <c r="Q322" s="6"/>
      <c r="R322" s="6"/>
      <c r="S322" s="6"/>
      <c r="T322" s="6"/>
      <c r="U322" s="6"/>
      <c r="V322" s="6"/>
      <c r="W322" s="6"/>
      <c r="X322" s="6"/>
      <c r="Y322" s="31"/>
      <c r="Z322" s="5"/>
    </row>
    <row r="323" spans="1:26" x14ac:dyDescent="0.35">
      <c r="A323" s="6"/>
      <c r="B323" s="6"/>
      <c r="C323" s="58" t="s">
        <v>650</v>
      </c>
      <c r="D323" s="6"/>
      <c r="E323" s="6"/>
      <c r="F323" s="6"/>
      <c r="G323" s="6"/>
      <c r="H323" s="6"/>
      <c r="I323" s="6"/>
      <c r="J323" s="6"/>
      <c r="K323" s="6"/>
      <c r="L323" s="35"/>
      <c r="M323" s="35"/>
      <c r="N323" s="35"/>
      <c r="O323" s="6"/>
      <c r="P323" s="36">
        <f t="shared" si="58"/>
        <v>0</v>
      </c>
      <c r="Q323" s="6"/>
      <c r="R323" s="6"/>
      <c r="S323" s="6"/>
      <c r="T323" s="6"/>
      <c r="U323" s="6"/>
      <c r="V323" s="6"/>
      <c r="W323" s="6"/>
      <c r="X323" s="6"/>
      <c r="Y323" s="31"/>
      <c r="Z323" s="5"/>
    </row>
    <row r="324" spans="1:26" x14ac:dyDescent="0.35">
      <c r="A324" s="6"/>
      <c r="B324" s="6"/>
      <c r="C324" s="58" t="s">
        <v>651</v>
      </c>
      <c r="D324" s="6"/>
      <c r="E324" s="6"/>
      <c r="F324" s="6"/>
      <c r="G324" s="6"/>
      <c r="H324" s="6"/>
      <c r="I324" s="6"/>
      <c r="J324" s="6"/>
      <c r="K324" s="6"/>
      <c r="L324" s="35"/>
      <c r="M324" s="35"/>
      <c r="N324" s="35"/>
      <c r="O324" s="6"/>
      <c r="P324" s="36">
        <f t="shared" si="58"/>
        <v>0</v>
      </c>
      <c r="Q324" s="6"/>
      <c r="R324" s="6"/>
      <c r="S324" s="6"/>
      <c r="T324" s="6"/>
      <c r="U324" s="6"/>
      <c r="V324" s="6"/>
      <c r="W324" s="6"/>
      <c r="X324" s="6"/>
      <c r="Y324" s="31"/>
      <c r="Z324" s="5"/>
    </row>
    <row r="325" spans="1:26" ht="7.4" customHeight="1" x14ac:dyDescent="0.35">
      <c r="A325" s="6"/>
      <c r="B325" s="6"/>
      <c r="C325" s="58"/>
      <c r="D325" s="6"/>
      <c r="E325" s="6"/>
      <c r="F325" s="6"/>
      <c r="G325" s="6"/>
      <c r="H325" s="6"/>
      <c r="I325" s="6"/>
      <c r="J325" s="6"/>
      <c r="K325" s="6"/>
      <c r="L325" s="6"/>
      <c r="M325" s="6"/>
      <c r="N325" s="6"/>
      <c r="O325" s="6"/>
      <c r="P325" s="6"/>
      <c r="Q325" s="6"/>
      <c r="R325" s="6"/>
      <c r="S325" s="6"/>
      <c r="T325" s="6"/>
      <c r="U325" s="6"/>
      <c r="V325" s="6"/>
      <c r="W325" s="6"/>
      <c r="X325" s="6"/>
      <c r="Y325" s="31"/>
      <c r="Z325" s="5"/>
    </row>
    <row r="326" spans="1:26" x14ac:dyDescent="0.35">
      <c r="A326" s="6"/>
      <c r="B326" s="6" t="s">
        <v>652</v>
      </c>
      <c r="C326" s="274" t="s">
        <v>653</v>
      </c>
      <c r="D326" s="6"/>
      <c r="E326" s="6"/>
      <c r="F326" s="6"/>
      <c r="G326" s="6"/>
      <c r="H326" s="6"/>
      <c r="I326" s="6"/>
      <c r="J326" s="6"/>
      <c r="K326" s="6"/>
      <c r="L326" s="35"/>
      <c r="M326" s="35"/>
      <c r="N326" s="35"/>
      <c r="O326" s="6"/>
      <c r="P326" s="36">
        <f t="shared" si="58"/>
        <v>0</v>
      </c>
      <c r="Q326" s="6"/>
      <c r="R326" s="6"/>
      <c r="S326" s="6"/>
      <c r="T326" s="6"/>
      <c r="U326" s="6"/>
      <c r="V326" s="6"/>
      <c r="W326" s="6"/>
      <c r="X326" s="6"/>
      <c r="Y326" s="31"/>
      <c r="Z326" s="5"/>
    </row>
    <row r="327" spans="1:26" ht="7.4" customHeight="1" x14ac:dyDescent="0.35">
      <c r="A327" s="6"/>
      <c r="B327" s="6"/>
      <c r="C327" s="274"/>
      <c r="D327" s="6"/>
      <c r="E327" s="6"/>
      <c r="F327" s="6"/>
      <c r="G327" s="6"/>
      <c r="H327" s="6"/>
      <c r="I327" s="6"/>
      <c r="J327" s="6"/>
      <c r="K327" s="6"/>
      <c r="L327" s="6"/>
      <c r="M327" s="6"/>
      <c r="N327" s="6"/>
      <c r="O327" s="6"/>
      <c r="P327" s="6"/>
      <c r="Q327" s="6"/>
      <c r="R327" s="6"/>
      <c r="S327" s="6"/>
      <c r="T327" s="6"/>
      <c r="U327" s="6"/>
      <c r="V327" s="6"/>
      <c r="W327" s="6"/>
      <c r="X327" s="6"/>
      <c r="Y327" s="31"/>
      <c r="Z327" s="5"/>
    </row>
    <row r="328" spans="1:26" x14ac:dyDescent="0.35">
      <c r="A328" s="6"/>
      <c r="B328" s="6" t="s">
        <v>654</v>
      </c>
      <c r="C328" s="274" t="s">
        <v>655</v>
      </c>
      <c r="D328" s="6"/>
      <c r="E328" s="6"/>
      <c r="F328" s="6"/>
      <c r="G328" s="6"/>
      <c r="H328" s="6"/>
      <c r="I328" s="6"/>
      <c r="J328" s="6"/>
      <c r="K328" s="6"/>
      <c r="L328" s="36">
        <f>SUM(L329:L330)</f>
        <v>0</v>
      </c>
      <c r="M328" s="36">
        <f>SUM(M329:M330)</f>
        <v>0</v>
      </c>
      <c r="N328" s="36">
        <f>SUM(N329:N330)</f>
        <v>0</v>
      </c>
      <c r="O328" s="6"/>
      <c r="P328" s="36">
        <f>SUM(P329:P330)</f>
        <v>0</v>
      </c>
      <c r="Q328" s="6"/>
      <c r="R328" s="6"/>
      <c r="S328" s="6"/>
      <c r="T328" s="6"/>
      <c r="U328" s="6"/>
      <c r="V328" s="6"/>
      <c r="W328" s="6"/>
      <c r="X328" s="6"/>
      <c r="Y328" s="31"/>
      <c r="Z328" s="5"/>
    </row>
    <row r="329" spans="1:26" x14ac:dyDescent="0.35">
      <c r="A329" s="6"/>
      <c r="B329" s="6"/>
      <c r="C329" s="280" t="s">
        <v>656</v>
      </c>
      <c r="D329" s="6"/>
      <c r="E329" s="6"/>
      <c r="F329" s="6"/>
      <c r="G329" s="6"/>
      <c r="H329" s="6"/>
      <c r="I329" s="6"/>
      <c r="J329" s="6"/>
      <c r="K329" s="6"/>
      <c r="L329" s="35"/>
      <c r="M329" s="35"/>
      <c r="N329" s="35"/>
      <c r="O329" s="6"/>
      <c r="P329" s="36">
        <f t="shared" ref="P329:P330" si="59">SUM(L329:N329)</f>
        <v>0</v>
      </c>
      <c r="Q329" s="6"/>
      <c r="R329" s="18" t="s">
        <v>657</v>
      </c>
      <c r="S329" s="122"/>
      <c r="T329" s="122"/>
      <c r="U329" s="122"/>
      <c r="V329" s="122"/>
      <c r="W329" s="122"/>
      <c r="X329" s="6"/>
      <c r="Y329" s="43"/>
      <c r="Z329" s="5"/>
    </row>
    <row r="330" spans="1:26" x14ac:dyDescent="0.35">
      <c r="A330" s="6"/>
      <c r="B330" s="6"/>
      <c r="C330" s="280" t="s">
        <v>658</v>
      </c>
      <c r="D330" s="6"/>
      <c r="E330" s="6"/>
      <c r="F330" s="6"/>
      <c r="G330" s="6"/>
      <c r="H330" s="6"/>
      <c r="I330" s="6"/>
      <c r="J330" s="6"/>
      <c r="K330" s="6"/>
      <c r="L330" s="35"/>
      <c r="M330" s="35"/>
      <c r="N330" s="35"/>
      <c r="O330" s="6"/>
      <c r="P330" s="36">
        <f t="shared" si="59"/>
        <v>0</v>
      </c>
      <c r="Q330" s="6"/>
      <c r="R330" s="473"/>
      <c r="S330" s="474"/>
      <c r="T330" s="474"/>
      <c r="U330" s="474"/>
      <c r="V330" s="474"/>
      <c r="W330" s="475"/>
      <c r="X330" s="6"/>
      <c r="Y330" s="31" t="str">
        <f>IF(AND(P330&lt;&gt;0,ISBLANK(R330)),"R",IF(AND(P330=0,NOT(ISBLANK(R330))),"Y","G"))</f>
        <v>G</v>
      </c>
      <c r="Z330" s="5"/>
    </row>
    <row r="331" spans="1:26" ht="7.4" customHeight="1" x14ac:dyDescent="0.35">
      <c r="A331" s="6"/>
      <c r="B331" s="6"/>
      <c r="C331" s="280"/>
      <c r="D331" s="6"/>
      <c r="E331" s="6"/>
      <c r="F331" s="6"/>
      <c r="G331" s="6"/>
      <c r="H331" s="6"/>
      <c r="I331" s="6"/>
      <c r="J331" s="6"/>
      <c r="K331" s="6"/>
      <c r="L331" s="6"/>
      <c r="M331" s="6"/>
      <c r="N331" s="6"/>
      <c r="O331" s="6"/>
      <c r="P331" s="6"/>
      <c r="Q331" s="6"/>
      <c r="R331" s="6"/>
      <c r="S331" s="6"/>
      <c r="T331" s="6"/>
      <c r="U331" s="6"/>
      <c r="V331" s="6"/>
      <c r="W331" s="6"/>
      <c r="X331" s="6"/>
      <c r="Y331" s="31"/>
      <c r="Z331" s="5"/>
    </row>
    <row r="332" spans="1:26" x14ac:dyDescent="0.35">
      <c r="A332" s="6"/>
      <c r="B332" s="6" t="s">
        <v>659</v>
      </c>
      <c r="C332" s="274" t="s">
        <v>660</v>
      </c>
      <c r="D332" s="6"/>
      <c r="E332" s="6"/>
      <c r="F332" s="6"/>
      <c r="G332" s="6"/>
      <c r="H332" s="6"/>
      <c r="I332" s="6"/>
      <c r="J332" s="6"/>
      <c r="K332" s="6"/>
      <c r="L332" s="36">
        <f>SUM(L333:L341)</f>
        <v>0</v>
      </c>
      <c r="M332" s="36">
        <f>SUM(M333:M341)</f>
        <v>0</v>
      </c>
      <c r="N332" s="36">
        <f>SUM(N333:N341)</f>
        <v>0</v>
      </c>
      <c r="O332" s="6"/>
      <c r="P332" s="36">
        <f>SUM(P333:P341)</f>
        <v>0</v>
      </c>
      <c r="Q332" s="6"/>
      <c r="R332" s="6"/>
      <c r="S332" s="6"/>
      <c r="T332" s="6"/>
      <c r="U332" s="6"/>
      <c r="V332" s="6"/>
      <c r="W332" s="6"/>
      <c r="X332" s="6"/>
      <c r="Y332" s="31"/>
      <c r="Z332" s="5"/>
    </row>
    <row r="333" spans="1:26" x14ac:dyDescent="0.35">
      <c r="A333" s="6"/>
      <c r="B333" s="6"/>
      <c r="C333" s="280" t="s">
        <v>661</v>
      </c>
      <c r="D333" s="6"/>
      <c r="E333" s="6"/>
      <c r="F333" s="6"/>
      <c r="G333" s="6"/>
      <c r="H333" s="6"/>
      <c r="I333" s="6"/>
      <c r="J333" s="6"/>
      <c r="K333" s="6"/>
      <c r="L333" s="35"/>
      <c r="M333" s="35"/>
      <c r="N333" s="35"/>
      <c r="O333" s="6"/>
      <c r="P333" s="36">
        <f t="shared" ref="P333:P344" si="60">SUM(L333:N333)</f>
        <v>0</v>
      </c>
      <c r="Q333" s="6"/>
      <c r="R333" s="6"/>
      <c r="S333" s="6"/>
      <c r="T333" s="6"/>
      <c r="U333" s="6"/>
      <c r="V333" s="6"/>
      <c r="W333" s="6"/>
      <c r="X333" s="6"/>
      <c r="Y333" s="31"/>
      <c r="Z333" s="5"/>
    </row>
    <row r="334" spans="1:26" x14ac:dyDescent="0.35">
      <c r="A334" s="6"/>
      <c r="B334" s="6"/>
      <c r="C334" s="280" t="s">
        <v>662</v>
      </c>
      <c r="D334" s="6"/>
      <c r="E334" s="6"/>
      <c r="F334" s="6"/>
      <c r="G334" s="6"/>
      <c r="H334" s="6"/>
      <c r="I334" s="6"/>
      <c r="J334" s="6"/>
      <c r="K334" s="6"/>
      <c r="L334" s="35"/>
      <c r="M334" s="35"/>
      <c r="N334" s="35"/>
      <c r="O334" s="6"/>
      <c r="P334" s="36">
        <f t="shared" si="60"/>
        <v>0</v>
      </c>
      <c r="Q334" s="6"/>
      <c r="R334" s="6"/>
      <c r="S334" s="6"/>
      <c r="T334" s="6"/>
      <c r="U334" s="6"/>
      <c r="V334" s="6"/>
      <c r="W334" s="6"/>
      <c r="X334" s="6"/>
      <c r="Y334" s="31"/>
      <c r="Z334" s="5"/>
    </row>
    <row r="335" spans="1:26" x14ac:dyDescent="0.35">
      <c r="A335" s="6"/>
      <c r="B335" s="6"/>
      <c r="C335" s="58" t="s">
        <v>663</v>
      </c>
      <c r="D335" s="6"/>
      <c r="E335" s="6"/>
      <c r="F335" s="6"/>
      <c r="G335" s="6"/>
      <c r="H335" s="6"/>
      <c r="I335" s="6"/>
      <c r="J335" s="6"/>
      <c r="K335" s="6"/>
      <c r="L335" s="35"/>
      <c r="M335" s="35"/>
      <c r="N335" s="35"/>
      <c r="O335" s="6"/>
      <c r="P335" s="36">
        <f t="shared" si="60"/>
        <v>0</v>
      </c>
      <c r="Q335" s="6"/>
      <c r="R335" s="6"/>
      <c r="S335" s="6"/>
      <c r="T335" s="6"/>
      <c r="U335" s="6"/>
      <c r="V335" s="6"/>
      <c r="W335" s="6"/>
      <c r="X335" s="6"/>
      <c r="Y335" s="31"/>
      <c r="Z335" s="5"/>
    </row>
    <row r="336" spans="1:26" x14ac:dyDescent="0.35">
      <c r="A336" s="6"/>
      <c r="B336" s="6"/>
      <c r="C336" s="280" t="s">
        <v>664</v>
      </c>
      <c r="D336" s="6"/>
      <c r="E336" s="6"/>
      <c r="F336" s="6"/>
      <c r="G336" s="6"/>
      <c r="H336" s="6"/>
      <c r="I336" s="6"/>
      <c r="J336" s="6"/>
      <c r="K336" s="6"/>
      <c r="L336" s="35"/>
      <c r="M336" s="35"/>
      <c r="N336" s="35"/>
      <c r="O336" s="6"/>
      <c r="P336" s="36">
        <f t="shared" si="60"/>
        <v>0</v>
      </c>
      <c r="Q336" s="6"/>
      <c r="R336" s="352" t="s">
        <v>665</v>
      </c>
      <c r="S336" s="6"/>
      <c r="T336" s="6"/>
      <c r="U336" s="6"/>
      <c r="V336" s="6"/>
      <c r="W336" s="6"/>
      <c r="X336" s="6"/>
      <c r="Y336" s="31"/>
      <c r="Z336" s="5"/>
    </row>
    <row r="337" spans="1:26" x14ac:dyDescent="0.35">
      <c r="A337" s="6"/>
      <c r="B337" s="6"/>
      <c r="C337" s="280" t="s">
        <v>666</v>
      </c>
      <c r="D337" s="6"/>
      <c r="E337" s="6"/>
      <c r="F337" s="6"/>
      <c r="G337" s="6"/>
      <c r="H337" s="6"/>
      <c r="I337" s="6"/>
      <c r="J337" s="6"/>
      <c r="K337" s="6"/>
      <c r="L337" s="35"/>
      <c r="M337" s="35"/>
      <c r="N337" s="35"/>
      <c r="O337" s="6"/>
      <c r="P337" s="36">
        <f t="shared" si="60"/>
        <v>0</v>
      </c>
      <c r="Q337" s="6"/>
      <c r="R337" s="476"/>
      <c r="S337" s="476"/>
      <c r="T337" s="476"/>
      <c r="U337" s="476"/>
      <c r="V337" s="476"/>
      <c r="W337" s="476"/>
      <c r="X337" s="6"/>
      <c r="Y337" s="31" t="str">
        <f>IF(AND(P337&lt;&gt;0,ISBLANK(R337)),"R",IF(AND(P337=0,NOT(ISBLANK(R337))),"Y","G"))</f>
        <v>G</v>
      </c>
      <c r="Z337" s="5"/>
    </row>
    <row r="338" spans="1:26" x14ac:dyDescent="0.35">
      <c r="A338" s="6"/>
      <c r="B338" s="6"/>
      <c r="C338" s="280" t="s">
        <v>667</v>
      </c>
      <c r="D338" s="6"/>
      <c r="E338" s="6"/>
      <c r="F338" s="6"/>
      <c r="G338" s="6"/>
      <c r="H338" s="6"/>
      <c r="I338" s="6"/>
      <c r="J338" s="6"/>
      <c r="K338" s="6"/>
      <c r="L338" s="35"/>
      <c r="M338" s="35"/>
      <c r="N338" s="35"/>
      <c r="O338" s="6"/>
      <c r="P338" s="36">
        <f t="shared" si="60"/>
        <v>0</v>
      </c>
      <c r="Q338" s="6"/>
      <c r="R338" s="476"/>
      <c r="S338" s="476"/>
      <c r="T338" s="476"/>
      <c r="U338" s="476"/>
      <c r="V338" s="476"/>
      <c r="W338" s="476"/>
      <c r="X338" s="6"/>
      <c r="Y338" s="31" t="str">
        <f>IF(AND(P338&lt;&gt;0,ISBLANK(R338)),"R",IF(AND(P338=0,NOT(ISBLANK(R338))),"Y","G"))</f>
        <v>G</v>
      </c>
      <c r="Z338" s="5"/>
    </row>
    <row r="339" spans="1:26" x14ac:dyDescent="0.35">
      <c r="A339" s="6"/>
      <c r="B339" s="6"/>
      <c r="C339" s="280" t="s">
        <v>668</v>
      </c>
      <c r="D339" s="6"/>
      <c r="E339" s="6"/>
      <c r="F339" s="6"/>
      <c r="G339" s="6"/>
      <c r="H339" s="6"/>
      <c r="I339" s="6"/>
      <c r="J339" s="6"/>
      <c r="K339" s="6"/>
      <c r="L339" s="35"/>
      <c r="M339" s="35"/>
      <c r="N339" s="35"/>
      <c r="O339" s="6"/>
      <c r="P339" s="36">
        <f t="shared" si="60"/>
        <v>0</v>
      </c>
      <c r="Q339" s="6"/>
      <c r="S339" s="122"/>
      <c r="T339" s="122"/>
      <c r="U339" s="122"/>
      <c r="V339" s="122"/>
      <c r="W339" s="122"/>
      <c r="X339" s="6"/>
      <c r="Y339" s="42"/>
      <c r="Z339" s="5"/>
    </row>
    <row r="340" spans="1:26" x14ac:dyDescent="0.35">
      <c r="A340" s="6"/>
      <c r="B340" s="6"/>
      <c r="C340" s="280" t="s">
        <v>590</v>
      </c>
      <c r="D340" s="6"/>
      <c r="E340" s="6"/>
      <c r="F340" s="6"/>
      <c r="G340" s="6"/>
      <c r="H340" s="6"/>
      <c r="I340" s="6"/>
      <c r="J340" s="6"/>
      <c r="K340" s="6"/>
      <c r="L340" s="35"/>
      <c r="M340" s="35"/>
      <c r="N340" s="35"/>
      <c r="O340" s="6"/>
      <c r="P340" s="36">
        <f t="shared" si="60"/>
        <v>0</v>
      </c>
      <c r="Q340" s="6"/>
      <c r="R340" s="18" t="s">
        <v>657</v>
      </c>
      <c r="S340" s="122"/>
      <c r="T340" s="122"/>
      <c r="U340" s="122"/>
      <c r="V340" s="122"/>
      <c r="W340" s="122"/>
      <c r="X340" s="6"/>
      <c r="Y340" s="42"/>
      <c r="Z340" s="5"/>
    </row>
    <row r="341" spans="1:26" x14ac:dyDescent="0.35">
      <c r="A341" s="6"/>
      <c r="B341" s="6"/>
      <c r="C341" s="58" t="s">
        <v>669</v>
      </c>
      <c r="D341" s="6"/>
      <c r="E341" s="6"/>
      <c r="F341" s="6"/>
      <c r="G341" s="6"/>
      <c r="H341" s="6"/>
      <c r="I341" s="6"/>
      <c r="J341" s="6"/>
      <c r="K341" s="6"/>
      <c r="L341" s="35"/>
      <c r="M341" s="35"/>
      <c r="N341" s="35"/>
      <c r="O341" s="6"/>
      <c r="P341" s="36">
        <f t="shared" si="60"/>
        <v>0</v>
      </c>
      <c r="Q341" s="6"/>
      <c r="R341" s="473"/>
      <c r="S341" s="474"/>
      <c r="T341" s="474"/>
      <c r="U341" s="474"/>
      <c r="V341" s="474"/>
      <c r="W341" s="475"/>
      <c r="X341" s="6"/>
      <c r="Y341" s="31" t="str">
        <f>IF(AND(P341&lt;&gt;0,ISBLANK(R341)),"R",IF(AND(P341=0,NOT(ISBLANK(R341))),"Y","G"))</f>
        <v>G</v>
      </c>
      <c r="Z341" s="5"/>
    </row>
    <row r="342" spans="1:26" ht="7.4" customHeight="1" x14ac:dyDescent="0.35">
      <c r="A342" s="6"/>
      <c r="B342" s="6"/>
      <c r="C342" s="122"/>
      <c r="D342" s="6"/>
      <c r="E342" s="6"/>
      <c r="F342" s="6"/>
      <c r="G342" s="6"/>
      <c r="H342" s="6"/>
      <c r="I342" s="6"/>
      <c r="J342" s="6"/>
      <c r="K342" s="6"/>
      <c r="L342" s="6"/>
      <c r="M342" s="6"/>
      <c r="N342" s="6"/>
      <c r="O342" s="6"/>
      <c r="P342" s="6"/>
      <c r="Q342" s="6"/>
      <c r="R342" s="6"/>
      <c r="S342" s="6"/>
      <c r="T342" s="6"/>
      <c r="U342" s="6"/>
      <c r="V342" s="6"/>
      <c r="W342" s="6"/>
      <c r="X342" s="6"/>
      <c r="Y342" s="31"/>
      <c r="Z342" s="5"/>
    </row>
    <row r="343" spans="1:26" ht="14.5" customHeight="1" x14ac:dyDescent="0.35">
      <c r="A343" s="6"/>
      <c r="B343" s="6"/>
      <c r="C343" s="122"/>
      <c r="D343" s="6"/>
      <c r="E343" s="6"/>
      <c r="F343" s="6"/>
      <c r="G343" s="6"/>
      <c r="H343" s="6"/>
      <c r="I343" s="6"/>
      <c r="J343" s="6"/>
      <c r="K343" s="6"/>
      <c r="L343" s="6"/>
      <c r="M343" s="6"/>
      <c r="N343" s="6"/>
      <c r="O343" s="6"/>
      <c r="P343" s="6"/>
      <c r="Q343" s="6"/>
      <c r="R343" s="18" t="s">
        <v>670</v>
      </c>
      <c r="S343" s="122"/>
      <c r="T343" s="122"/>
      <c r="U343" s="122"/>
      <c r="V343" s="122"/>
      <c r="W343" s="122"/>
      <c r="X343" s="6"/>
      <c r="Y343" s="42"/>
      <c r="Z343" s="5"/>
    </row>
    <row r="344" spans="1:26" ht="14.5" customHeight="1" x14ac:dyDescent="0.35">
      <c r="A344" s="6"/>
      <c r="B344" s="6" t="s">
        <v>671</v>
      </c>
      <c r="C344" s="122" t="s">
        <v>672</v>
      </c>
      <c r="D344" s="6"/>
      <c r="E344" s="6"/>
      <c r="F344" s="6"/>
      <c r="G344" s="6"/>
      <c r="H344" s="6"/>
      <c r="I344" s="6"/>
      <c r="J344" s="6"/>
      <c r="K344" s="6"/>
      <c r="L344" s="35"/>
      <c r="M344" s="35"/>
      <c r="N344" s="35"/>
      <c r="O344" s="6"/>
      <c r="P344" s="36">
        <f t="shared" si="60"/>
        <v>0</v>
      </c>
      <c r="Q344" s="6"/>
      <c r="R344" s="473"/>
      <c r="S344" s="474"/>
      <c r="T344" s="474"/>
      <c r="U344" s="474"/>
      <c r="V344" s="474"/>
      <c r="W344" s="475"/>
      <c r="X344" s="6"/>
      <c r="Y344" s="31" t="str">
        <f>IF(AND(P344&lt;&gt;0,ISBLANK(R344)),"R",IF(AND(P344=0,NOT(ISBLANK(R344))),"Y","G"))</f>
        <v>G</v>
      </c>
      <c r="Z344" s="5"/>
    </row>
    <row r="345" spans="1:26" ht="7.4" customHeight="1" x14ac:dyDescent="0.35">
      <c r="A345" s="6"/>
      <c r="B345" s="6"/>
      <c r="C345" s="122"/>
      <c r="D345" s="6"/>
      <c r="E345" s="6"/>
      <c r="F345" s="6"/>
      <c r="G345" s="6"/>
      <c r="H345" s="6"/>
      <c r="I345" s="6"/>
      <c r="J345" s="6"/>
      <c r="K345" s="6"/>
      <c r="L345" s="6"/>
      <c r="M345" s="6"/>
      <c r="N345" s="6"/>
      <c r="O345" s="6"/>
      <c r="P345" s="6"/>
      <c r="Q345" s="6"/>
      <c r="R345" s="6"/>
      <c r="S345" s="6"/>
      <c r="T345" s="6"/>
      <c r="U345" s="6"/>
      <c r="V345" s="6"/>
      <c r="W345" s="6"/>
      <c r="X345" s="6"/>
      <c r="Y345" s="31"/>
      <c r="Z345" s="5"/>
    </row>
    <row r="346" spans="1:26" ht="15.5" x14ac:dyDescent="0.35">
      <c r="A346" s="6"/>
      <c r="B346" s="289" t="s">
        <v>673</v>
      </c>
      <c r="C346" s="289"/>
      <c r="D346" s="6"/>
      <c r="E346" s="6"/>
      <c r="F346" s="6"/>
      <c r="G346" s="6"/>
      <c r="H346" s="6"/>
      <c r="I346" s="6"/>
      <c r="J346" s="6"/>
      <c r="K346" s="6"/>
      <c r="L346" s="36">
        <f>SUM(L348,L355,L357,L361,L374,L377)</f>
        <v>0</v>
      </c>
      <c r="M346" s="36">
        <f>SUM(M348,M355,M357,M361,M374,M377)</f>
        <v>0</v>
      </c>
      <c r="N346" s="36">
        <f>SUM(N348,N355,N357,N361,N374,N377)</f>
        <v>0</v>
      </c>
      <c r="O346" s="6"/>
      <c r="P346" s="36">
        <f>SUM(P348,P355,P357,P361,P374,P377)</f>
        <v>0</v>
      </c>
      <c r="Q346" s="6"/>
      <c r="R346" s="6"/>
      <c r="S346" s="6"/>
      <c r="T346" s="6"/>
      <c r="U346" s="6"/>
      <c r="V346" s="6"/>
      <c r="W346" s="6"/>
      <c r="X346" s="6"/>
      <c r="Y346" s="31"/>
      <c r="Z346" s="5"/>
    </row>
    <row r="347" spans="1:26" ht="7.4" customHeight="1" x14ac:dyDescent="0.35">
      <c r="A347" s="6"/>
      <c r="B347" s="6"/>
      <c r="C347" s="122"/>
      <c r="D347" s="6"/>
      <c r="E347" s="6"/>
      <c r="F347" s="6"/>
      <c r="G347" s="6"/>
      <c r="H347" s="6"/>
      <c r="I347" s="6"/>
      <c r="J347" s="6"/>
      <c r="K347" s="6"/>
      <c r="L347" s="6"/>
      <c r="M347" s="6"/>
      <c r="N347" s="6"/>
      <c r="O347" s="6"/>
      <c r="P347" s="6"/>
      <c r="Q347" s="6"/>
      <c r="R347" s="6"/>
      <c r="S347" s="6"/>
      <c r="T347" s="6"/>
      <c r="U347" s="6"/>
      <c r="V347" s="6"/>
      <c r="W347" s="6"/>
      <c r="X347" s="6"/>
      <c r="Y347" s="31"/>
      <c r="Z347" s="5"/>
    </row>
    <row r="348" spans="1:26" x14ac:dyDescent="0.35">
      <c r="A348" s="6"/>
      <c r="B348" s="6" t="s">
        <v>674</v>
      </c>
      <c r="C348" s="6" t="s">
        <v>646</v>
      </c>
      <c r="D348" s="6"/>
      <c r="E348" s="6"/>
      <c r="F348" s="6"/>
      <c r="G348" s="6"/>
      <c r="H348" s="6"/>
      <c r="I348" s="6"/>
      <c r="J348" s="6"/>
      <c r="K348" s="6"/>
      <c r="L348" s="36">
        <f>SUM(L349:L354)</f>
        <v>0</v>
      </c>
      <c r="M348" s="36">
        <f>SUM(M349:M354)</f>
        <v>0</v>
      </c>
      <c r="N348" s="36">
        <f>SUM(N349:N354)</f>
        <v>0</v>
      </c>
      <c r="O348" s="6"/>
      <c r="P348" s="36">
        <f>SUM(P349:P354)</f>
        <v>0</v>
      </c>
      <c r="Q348" s="6"/>
      <c r="R348" s="6"/>
      <c r="S348" s="6"/>
      <c r="T348" s="6"/>
      <c r="U348" s="6"/>
      <c r="V348" s="6"/>
      <c r="W348" s="6"/>
      <c r="X348" s="6"/>
      <c r="Y348" s="31"/>
      <c r="Z348" s="5"/>
    </row>
    <row r="349" spans="1:26" x14ac:dyDescent="0.35">
      <c r="A349" s="6"/>
      <c r="B349" s="6"/>
      <c r="C349" s="58" t="s">
        <v>647</v>
      </c>
      <c r="D349" s="6"/>
      <c r="E349" s="6"/>
      <c r="F349" s="6"/>
      <c r="G349" s="6"/>
      <c r="H349" s="6"/>
      <c r="I349" s="6"/>
      <c r="J349" s="6"/>
      <c r="K349" s="6"/>
      <c r="L349" s="35"/>
      <c r="M349" s="35"/>
      <c r="N349" s="35"/>
      <c r="O349" s="6"/>
      <c r="P349" s="36">
        <f t="shared" ref="P349:P353" si="61">SUM(L349:N349)</f>
        <v>0</v>
      </c>
      <c r="Q349" s="6"/>
      <c r="R349" s="6"/>
      <c r="S349" s="6"/>
      <c r="T349" s="6"/>
      <c r="U349" s="6"/>
      <c r="V349" s="6"/>
      <c r="W349" s="6"/>
      <c r="X349" s="6"/>
      <c r="Y349" s="31"/>
      <c r="Z349" s="5"/>
    </row>
    <row r="350" spans="1:26" x14ac:dyDescent="0.35">
      <c r="A350" s="6"/>
      <c r="B350" s="6"/>
      <c r="C350" s="58" t="s">
        <v>648</v>
      </c>
      <c r="D350" s="6"/>
      <c r="E350" s="6"/>
      <c r="F350" s="6"/>
      <c r="G350" s="6"/>
      <c r="H350" s="6"/>
      <c r="I350" s="6"/>
      <c r="J350" s="6"/>
      <c r="K350" s="6"/>
      <c r="L350" s="35"/>
      <c r="M350" s="35"/>
      <c r="N350" s="35"/>
      <c r="O350" s="6"/>
      <c r="P350" s="36">
        <f t="shared" si="61"/>
        <v>0</v>
      </c>
      <c r="Q350" s="6"/>
      <c r="R350" s="6"/>
      <c r="S350" s="6"/>
      <c r="T350" s="6"/>
      <c r="U350" s="6"/>
      <c r="V350" s="6"/>
      <c r="W350" s="6"/>
      <c r="X350" s="6"/>
      <c r="Y350" s="31"/>
      <c r="Z350" s="5"/>
    </row>
    <row r="351" spans="1:26" x14ac:dyDescent="0.35">
      <c r="A351" s="6"/>
      <c r="B351" s="6"/>
      <c r="C351" s="58" t="s">
        <v>649</v>
      </c>
      <c r="D351" s="6"/>
      <c r="E351" s="6"/>
      <c r="F351" s="6"/>
      <c r="G351" s="6"/>
      <c r="H351" s="6"/>
      <c r="I351" s="6"/>
      <c r="J351" s="6"/>
      <c r="K351" s="6"/>
      <c r="L351" s="35"/>
      <c r="M351" s="35"/>
      <c r="N351" s="35"/>
      <c r="O351" s="6"/>
      <c r="P351" s="36">
        <f t="shared" si="61"/>
        <v>0</v>
      </c>
      <c r="Q351" s="6"/>
      <c r="R351" s="6"/>
      <c r="S351" s="6"/>
      <c r="T351" s="6"/>
      <c r="U351" s="6"/>
      <c r="V351" s="6"/>
      <c r="W351" s="6"/>
      <c r="X351" s="6"/>
      <c r="Y351" s="31"/>
      <c r="Z351" s="5"/>
    </row>
    <row r="352" spans="1:26" x14ac:dyDescent="0.35">
      <c r="A352" s="6"/>
      <c r="B352" s="6"/>
      <c r="C352" s="58" t="s">
        <v>650</v>
      </c>
      <c r="D352" s="6"/>
      <c r="E352" s="6"/>
      <c r="F352" s="6"/>
      <c r="G352" s="6"/>
      <c r="H352" s="6"/>
      <c r="I352" s="6"/>
      <c r="J352" s="6"/>
      <c r="K352" s="6"/>
      <c r="L352" s="35"/>
      <c r="M352" s="35"/>
      <c r="N352" s="35"/>
      <c r="O352" s="6"/>
      <c r="P352" s="36">
        <f t="shared" si="61"/>
        <v>0</v>
      </c>
      <c r="Q352" s="6"/>
      <c r="R352" s="6"/>
      <c r="S352" s="6"/>
      <c r="T352" s="6"/>
      <c r="U352" s="6"/>
      <c r="V352" s="6"/>
      <c r="W352" s="6"/>
      <c r="X352" s="6"/>
      <c r="Y352" s="31"/>
      <c r="Z352" s="5"/>
    </row>
    <row r="353" spans="1:26" x14ac:dyDescent="0.35">
      <c r="A353" s="6"/>
      <c r="B353" s="6"/>
      <c r="C353" s="58" t="s">
        <v>651</v>
      </c>
      <c r="D353" s="6"/>
      <c r="E353" s="6"/>
      <c r="F353" s="6"/>
      <c r="G353" s="6"/>
      <c r="H353" s="6"/>
      <c r="I353" s="6"/>
      <c r="J353" s="6"/>
      <c r="K353" s="6"/>
      <c r="L353" s="35"/>
      <c r="M353" s="35"/>
      <c r="N353" s="35"/>
      <c r="O353" s="6"/>
      <c r="P353" s="36">
        <f t="shared" si="61"/>
        <v>0</v>
      </c>
      <c r="Q353" s="6"/>
      <c r="R353" s="6"/>
      <c r="S353" s="6"/>
      <c r="T353" s="6"/>
      <c r="U353" s="6"/>
      <c r="V353" s="6"/>
      <c r="W353" s="6"/>
      <c r="X353" s="6"/>
      <c r="Y353" s="31"/>
      <c r="Z353" s="5"/>
    </row>
    <row r="354" spans="1:26" ht="7.4" customHeight="1" x14ac:dyDescent="0.35">
      <c r="A354" s="6"/>
      <c r="B354" s="6"/>
      <c r="C354" s="58"/>
      <c r="D354" s="6"/>
      <c r="E354" s="6"/>
      <c r="F354" s="6"/>
      <c r="G354" s="6"/>
      <c r="H354" s="6"/>
      <c r="I354" s="6"/>
      <c r="J354" s="6"/>
      <c r="K354" s="6"/>
      <c r="L354" s="6"/>
      <c r="M354" s="6"/>
      <c r="N354" s="6"/>
      <c r="O354" s="6"/>
      <c r="P354" s="6"/>
      <c r="Q354" s="6"/>
      <c r="R354" s="6"/>
      <c r="S354" s="6"/>
      <c r="T354" s="6"/>
      <c r="U354" s="6"/>
      <c r="V354" s="6"/>
      <c r="W354" s="6"/>
      <c r="X354" s="6"/>
      <c r="Y354" s="31"/>
      <c r="Z354" s="5"/>
    </row>
    <row r="355" spans="1:26" x14ac:dyDescent="0.35">
      <c r="A355" s="6"/>
      <c r="B355" s="6" t="s">
        <v>675</v>
      </c>
      <c r="C355" s="282" t="s">
        <v>653</v>
      </c>
      <c r="D355" s="6"/>
      <c r="E355" s="6"/>
      <c r="F355" s="6"/>
      <c r="G355" s="6"/>
      <c r="H355" s="6"/>
      <c r="I355" s="6"/>
      <c r="J355" s="6"/>
      <c r="K355" s="6"/>
      <c r="L355" s="35"/>
      <c r="M355" s="35"/>
      <c r="N355" s="35"/>
      <c r="O355" s="6"/>
      <c r="P355" s="36">
        <f>SUM(L355:N355)</f>
        <v>0</v>
      </c>
      <c r="Q355" s="6"/>
      <c r="R355" s="6"/>
      <c r="S355" s="6"/>
      <c r="T355" s="6"/>
      <c r="U355" s="6"/>
      <c r="V355" s="6"/>
      <c r="W355" s="6"/>
      <c r="X355" s="6"/>
      <c r="Y355" s="31"/>
      <c r="Z355" s="5"/>
    </row>
    <row r="356" spans="1:26" ht="7.4" customHeight="1" x14ac:dyDescent="0.35">
      <c r="A356" s="6"/>
      <c r="B356" s="6"/>
      <c r="C356" s="282"/>
      <c r="D356" s="6"/>
      <c r="E356" s="6"/>
      <c r="F356" s="6"/>
      <c r="G356" s="6"/>
      <c r="H356" s="6"/>
      <c r="I356" s="6"/>
      <c r="J356" s="6"/>
      <c r="K356" s="6"/>
      <c r="L356" s="6"/>
      <c r="M356" s="6"/>
      <c r="N356" s="6"/>
      <c r="O356" s="6"/>
      <c r="P356" s="6"/>
      <c r="Q356" s="6"/>
      <c r="R356" s="6"/>
      <c r="S356" s="6"/>
      <c r="T356" s="6"/>
      <c r="U356" s="6"/>
      <c r="V356" s="6"/>
      <c r="W356" s="6"/>
      <c r="X356" s="6"/>
      <c r="Y356" s="31"/>
      <c r="Z356" s="5"/>
    </row>
    <row r="357" spans="1:26" x14ac:dyDescent="0.35">
      <c r="A357" s="6"/>
      <c r="B357" s="6" t="s">
        <v>676</v>
      </c>
      <c r="C357" s="282" t="s">
        <v>655</v>
      </c>
      <c r="D357" s="6"/>
      <c r="E357" s="6"/>
      <c r="F357" s="6"/>
      <c r="G357" s="6"/>
      <c r="H357" s="6"/>
      <c r="I357" s="6"/>
      <c r="J357" s="6"/>
      <c r="K357" s="6"/>
      <c r="L357" s="36">
        <f>SUM(L358:L359)</f>
        <v>0</v>
      </c>
      <c r="M357" s="36">
        <f>SUM(M358:M359)</f>
        <v>0</v>
      </c>
      <c r="N357" s="36">
        <f>SUM(N358:N359)</f>
        <v>0</v>
      </c>
      <c r="O357" s="6"/>
      <c r="P357" s="36">
        <f>SUM(P358:P359)</f>
        <v>0</v>
      </c>
      <c r="Q357" s="6"/>
      <c r="R357" s="6"/>
      <c r="S357" s="6"/>
      <c r="T357" s="6"/>
      <c r="U357" s="6"/>
      <c r="V357" s="6"/>
      <c r="W357" s="6"/>
      <c r="X357" s="6"/>
      <c r="Y357" s="31"/>
      <c r="Z357" s="5"/>
    </row>
    <row r="358" spans="1:26" x14ac:dyDescent="0.35">
      <c r="A358" s="6"/>
      <c r="B358" s="6"/>
      <c r="C358" s="280" t="s">
        <v>656</v>
      </c>
      <c r="D358" s="6"/>
      <c r="E358" s="6"/>
      <c r="F358" s="6"/>
      <c r="G358" s="6"/>
      <c r="H358" s="6"/>
      <c r="I358" s="6"/>
      <c r="J358" s="6"/>
      <c r="K358" s="6"/>
      <c r="L358" s="35"/>
      <c r="M358" s="35"/>
      <c r="N358" s="35"/>
      <c r="O358" s="6"/>
      <c r="P358" s="36">
        <f t="shared" ref="P358:P359" si="62">SUM(L358:N358)</f>
        <v>0</v>
      </c>
      <c r="Q358" s="6"/>
      <c r="R358" s="18" t="s">
        <v>657</v>
      </c>
      <c r="S358" s="122"/>
      <c r="T358" s="122"/>
      <c r="U358" s="122"/>
      <c r="V358" s="122"/>
      <c r="W358" s="122"/>
      <c r="X358" s="6"/>
      <c r="Y358" s="43"/>
      <c r="Z358" s="5"/>
    </row>
    <row r="359" spans="1:26" x14ac:dyDescent="0.35">
      <c r="A359" s="6"/>
      <c r="B359" s="6"/>
      <c r="C359" s="280" t="s">
        <v>677</v>
      </c>
      <c r="D359" s="6"/>
      <c r="E359" s="6"/>
      <c r="F359" s="6"/>
      <c r="G359" s="6"/>
      <c r="H359" s="6"/>
      <c r="I359" s="6"/>
      <c r="J359" s="6"/>
      <c r="K359" s="6"/>
      <c r="L359" s="35"/>
      <c r="M359" s="35"/>
      <c r="N359" s="35"/>
      <c r="O359" s="6"/>
      <c r="P359" s="36">
        <f t="shared" si="62"/>
        <v>0</v>
      </c>
      <c r="Q359" s="6"/>
      <c r="R359" s="473"/>
      <c r="S359" s="474"/>
      <c r="T359" s="474"/>
      <c r="U359" s="474"/>
      <c r="V359" s="474"/>
      <c r="W359" s="475"/>
      <c r="X359" s="6"/>
      <c r="Y359" s="31" t="str">
        <f>IF(AND(P359&lt;&gt;0,ISBLANK(R359)),"R",IF(AND(P359=0,NOT(ISBLANK(R359))),"Y","G"))</f>
        <v>G</v>
      </c>
      <c r="Z359" s="5"/>
    </row>
    <row r="360" spans="1:26" ht="7.4" customHeight="1" x14ac:dyDescent="0.35">
      <c r="A360" s="6"/>
      <c r="B360" s="6"/>
      <c r="C360" s="280"/>
      <c r="D360" s="6"/>
      <c r="E360" s="6"/>
      <c r="F360" s="6"/>
      <c r="G360" s="6"/>
      <c r="H360" s="6"/>
      <c r="I360" s="6"/>
      <c r="J360" s="6"/>
      <c r="K360" s="6"/>
      <c r="L360" s="6"/>
      <c r="M360" s="6"/>
      <c r="N360" s="6"/>
      <c r="O360" s="6"/>
      <c r="P360" s="6"/>
      <c r="Q360" s="6"/>
      <c r="R360" s="6"/>
      <c r="S360" s="6"/>
      <c r="T360" s="6"/>
      <c r="U360" s="6"/>
      <c r="V360" s="6"/>
      <c r="W360" s="6"/>
      <c r="X360" s="6"/>
      <c r="Y360" s="31"/>
      <c r="Z360" s="5"/>
    </row>
    <row r="361" spans="1:26" x14ac:dyDescent="0.35">
      <c r="A361" s="6"/>
      <c r="B361" s="6" t="s">
        <v>678</v>
      </c>
      <c r="C361" s="274" t="s">
        <v>660</v>
      </c>
      <c r="D361" s="6"/>
      <c r="E361" s="6"/>
      <c r="F361" s="6"/>
      <c r="G361" s="6"/>
      <c r="H361" s="6"/>
      <c r="I361" s="6"/>
      <c r="J361" s="6"/>
      <c r="K361" s="6"/>
      <c r="L361" s="36">
        <f>SUM(L362:L372)</f>
        <v>0</v>
      </c>
      <c r="M361" s="36">
        <f>SUM(M362:M372)</f>
        <v>0</v>
      </c>
      <c r="N361" s="36">
        <f>SUM(N362:N372)</f>
        <v>0</v>
      </c>
      <c r="O361" s="6"/>
      <c r="P361" s="36">
        <f>SUM(P362:P372)</f>
        <v>0</v>
      </c>
      <c r="Q361" s="6"/>
      <c r="R361" s="6"/>
      <c r="S361" s="6"/>
      <c r="T361" s="6"/>
      <c r="U361" s="6"/>
      <c r="V361" s="6"/>
      <c r="W361" s="6"/>
      <c r="X361" s="6"/>
      <c r="Y361" s="31"/>
      <c r="Z361" s="5"/>
    </row>
    <row r="362" spans="1:26" x14ac:dyDescent="0.35">
      <c r="A362" s="6"/>
      <c r="B362" s="6"/>
      <c r="C362" s="443" t="s">
        <v>679</v>
      </c>
      <c r="D362" s="282"/>
      <c r="E362" s="282"/>
      <c r="F362" s="282"/>
      <c r="G362" s="282"/>
      <c r="H362" s="282"/>
      <c r="I362" s="282"/>
      <c r="J362" s="282"/>
      <c r="K362" s="282"/>
      <c r="L362" s="35"/>
      <c r="M362" s="35"/>
      <c r="N362" s="35"/>
      <c r="O362" s="6"/>
      <c r="P362" s="36">
        <f t="shared" ref="P362:P372" si="63">SUM(L362:N362)</f>
        <v>0</v>
      </c>
      <c r="Q362" s="6"/>
      <c r="R362" s="6"/>
      <c r="S362" s="6"/>
      <c r="T362" s="6"/>
      <c r="U362" s="6"/>
      <c r="V362" s="6"/>
      <c r="W362" s="6"/>
      <c r="X362" s="6"/>
      <c r="Y362" s="31"/>
      <c r="Z362" s="5"/>
    </row>
    <row r="363" spans="1:26" x14ac:dyDescent="0.35">
      <c r="A363" s="6"/>
      <c r="B363" s="6"/>
      <c r="C363" s="280" t="s">
        <v>680</v>
      </c>
      <c r="D363" s="282"/>
      <c r="E363" s="282"/>
      <c r="F363" s="282"/>
      <c r="G363" s="282"/>
      <c r="H363" s="282"/>
      <c r="I363" s="282"/>
      <c r="J363" s="282"/>
      <c r="K363" s="282"/>
      <c r="L363" s="35"/>
      <c r="M363" s="35"/>
      <c r="N363" s="35"/>
      <c r="O363" s="6"/>
      <c r="P363" s="36">
        <f t="shared" si="63"/>
        <v>0</v>
      </c>
      <c r="Q363" s="6"/>
      <c r="S363" s="6"/>
      <c r="T363" s="6"/>
      <c r="U363" s="6"/>
      <c r="V363" s="6"/>
      <c r="W363" s="6"/>
      <c r="X363" s="6"/>
      <c r="Y363" s="31"/>
      <c r="Z363" s="5"/>
    </row>
    <row r="364" spans="1:26" x14ac:dyDescent="0.35">
      <c r="A364" s="6"/>
      <c r="B364" s="6"/>
      <c r="C364" s="442" t="s">
        <v>663</v>
      </c>
      <c r="D364" s="282"/>
      <c r="E364" s="282"/>
      <c r="F364" s="282"/>
      <c r="G364" s="282"/>
      <c r="H364" s="282"/>
      <c r="I364" s="282"/>
      <c r="J364" s="282"/>
      <c r="K364" s="282"/>
      <c r="L364" s="35"/>
      <c r="M364" s="35"/>
      <c r="N364" s="35"/>
      <c r="O364" s="6"/>
      <c r="P364" s="36">
        <f t="shared" si="63"/>
        <v>0</v>
      </c>
      <c r="Q364" s="6"/>
      <c r="R364" s="352" t="s">
        <v>665</v>
      </c>
      <c r="S364" s="6"/>
      <c r="T364" s="6"/>
      <c r="U364" s="6"/>
      <c r="V364" s="6"/>
      <c r="W364" s="6"/>
      <c r="X364" s="6"/>
      <c r="Y364" s="31" t="str">
        <f>Y312</f>
        <v>G</v>
      </c>
      <c r="Z364" s="5"/>
    </row>
    <row r="365" spans="1:26" x14ac:dyDescent="0.35">
      <c r="A365" s="6"/>
      <c r="B365" s="6"/>
      <c r="C365" s="280" t="s">
        <v>681</v>
      </c>
      <c r="D365" s="6"/>
      <c r="E365" s="6"/>
      <c r="F365" s="6"/>
      <c r="G365" s="6"/>
      <c r="H365" s="6"/>
      <c r="I365" s="6"/>
      <c r="J365" s="6"/>
      <c r="K365" s="6"/>
      <c r="L365" s="35"/>
      <c r="M365" s="35"/>
      <c r="N365" s="35"/>
      <c r="O365" s="6"/>
      <c r="P365" s="36">
        <f t="shared" si="63"/>
        <v>0</v>
      </c>
      <c r="Q365" s="6"/>
      <c r="R365" s="476"/>
      <c r="S365" s="476"/>
      <c r="T365" s="476"/>
      <c r="U365" s="476"/>
      <c r="V365" s="476"/>
      <c r="W365" s="476"/>
      <c r="X365" s="6"/>
      <c r="Y365" s="31" t="str">
        <f>IF(AND(P365&lt;&gt;0,ISBLANK(R365)),"R",IF(AND(P365=0,NOT(ISBLANK(R365))),"Y","G"))</f>
        <v>G</v>
      </c>
      <c r="Z365" s="5"/>
    </row>
    <row r="366" spans="1:26" x14ac:dyDescent="0.35">
      <c r="A366" s="6"/>
      <c r="B366" s="6"/>
      <c r="C366" s="280" t="s">
        <v>682</v>
      </c>
      <c r="D366" s="6"/>
      <c r="E366" s="6"/>
      <c r="F366" s="6"/>
      <c r="G366" s="6"/>
      <c r="H366" s="6"/>
      <c r="I366" s="6"/>
      <c r="J366" s="6"/>
      <c r="K366" s="6"/>
      <c r="L366" s="35"/>
      <c r="M366" s="35"/>
      <c r="N366" s="35"/>
      <c r="O366" s="6"/>
      <c r="P366" s="36">
        <f t="shared" si="63"/>
        <v>0</v>
      </c>
      <c r="Q366" s="6"/>
      <c r="R366" s="476"/>
      <c r="S366" s="476"/>
      <c r="T366" s="476"/>
      <c r="U366" s="476"/>
      <c r="V366" s="476"/>
      <c r="W366" s="476"/>
      <c r="X366" s="6"/>
      <c r="Y366" s="31" t="str">
        <f>IF(AND(P366&lt;&gt;0,ISBLANK(R366)),"R",IF(AND(P366=0,NOT(ISBLANK(R366))),"Y","G"))</f>
        <v>G</v>
      </c>
      <c r="Z366" s="5"/>
    </row>
    <row r="367" spans="1:26" x14ac:dyDescent="0.35">
      <c r="A367" s="6"/>
      <c r="B367" s="6"/>
      <c r="C367" s="58" t="s">
        <v>683</v>
      </c>
      <c r="D367" s="6"/>
      <c r="E367" s="6"/>
      <c r="F367" s="6"/>
      <c r="G367" s="6"/>
      <c r="H367" s="6"/>
      <c r="I367" s="6"/>
      <c r="J367" s="6"/>
      <c r="K367" s="6"/>
      <c r="L367" s="35"/>
      <c r="M367" s="35"/>
      <c r="N367" s="35"/>
      <c r="O367" s="6"/>
      <c r="P367" s="36">
        <f t="shared" si="63"/>
        <v>0</v>
      </c>
      <c r="Q367" s="6"/>
      <c r="R367" s="6"/>
      <c r="S367" s="6"/>
      <c r="T367" s="6"/>
      <c r="U367" s="6"/>
      <c r="V367" s="6"/>
      <c r="W367" s="6"/>
      <c r="X367" s="6"/>
      <c r="Y367" s="31"/>
      <c r="Z367" s="5"/>
    </row>
    <row r="368" spans="1:26" x14ac:dyDescent="0.35">
      <c r="A368" s="6"/>
      <c r="B368" s="6"/>
      <c r="C368" s="58" t="s">
        <v>684</v>
      </c>
      <c r="D368" s="6"/>
      <c r="E368" s="6"/>
      <c r="F368" s="6"/>
      <c r="G368" s="6"/>
      <c r="H368" s="6"/>
      <c r="I368" s="6"/>
      <c r="J368" s="6"/>
      <c r="K368" s="6"/>
      <c r="L368" s="35"/>
      <c r="M368" s="35"/>
      <c r="N368" s="35"/>
      <c r="O368" s="6"/>
      <c r="P368" s="36">
        <f t="shared" si="63"/>
        <v>0</v>
      </c>
      <c r="Q368" s="6"/>
      <c r="R368" s="6"/>
      <c r="S368" s="6"/>
      <c r="T368" s="6"/>
      <c r="U368" s="6"/>
      <c r="V368" s="6"/>
      <c r="W368" s="6"/>
      <c r="X368" s="6"/>
      <c r="Y368" s="31"/>
      <c r="Z368" s="5"/>
    </row>
    <row r="369" spans="1:26" x14ac:dyDescent="0.35">
      <c r="A369" s="6"/>
      <c r="B369" s="6"/>
      <c r="C369" s="58" t="s">
        <v>685</v>
      </c>
      <c r="D369" s="6"/>
      <c r="E369" s="6"/>
      <c r="F369" s="6"/>
      <c r="G369" s="6"/>
      <c r="H369" s="6"/>
      <c r="I369" s="6"/>
      <c r="J369" s="6"/>
      <c r="K369" s="6"/>
      <c r="L369" s="35"/>
      <c r="M369" s="35"/>
      <c r="N369" s="35"/>
      <c r="O369" s="6"/>
      <c r="P369" s="36">
        <f t="shared" si="63"/>
        <v>0</v>
      </c>
      <c r="Q369" s="6"/>
      <c r="R369" s="6"/>
      <c r="S369" s="6"/>
      <c r="T369" s="6"/>
      <c r="U369" s="6"/>
      <c r="V369" s="6"/>
      <c r="W369" s="6"/>
      <c r="X369" s="6"/>
      <c r="Y369" s="31"/>
      <c r="Z369" s="5"/>
    </row>
    <row r="370" spans="1:26" x14ac:dyDescent="0.35">
      <c r="A370" s="6"/>
      <c r="B370" s="6"/>
      <c r="C370" s="280" t="s">
        <v>686</v>
      </c>
      <c r="D370" s="6"/>
      <c r="E370" s="6"/>
      <c r="F370" s="6"/>
      <c r="G370" s="6"/>
      <c r="H370" s="6"/>
      <c r="I370" s="6"/>
      <c r="J370" s="6"/>
      <c r="K370" s="6"/>
      <c r="L370" s="35"/>
      <c r="M370" s="35"/>
      <c r="N370" s="35"/>
      <c r="O370" s="6"/>
      <c r="P370" s="36">
        <f t="shared" si="63"/>
        <v>0</v>
      </c>
      <c r="Q370" s="6"/>
      <c r="S370" s="122"/>
      <c r="T370" s="122"/>
      <c r="U370" s="122"/>
      <c r="V370" s="122"/>
      <c r="W370" s="122"/>
      <c r="X370" s="6"/>
      <c r="Y370" s="42"/>
      <c r="Z370" s="5"/>
    </row>
    <row r="371" spans="1:26" x14ac:dyDescent="0.35">
      <c r="A371" s="6"/>
      <c r="B371" s="6"/>
      <c r="C371" s="280" t="s">
        <v>630</v>
      </c>
      <c r="D371" s="6"/>
      <c r="E371" s="6"/>
      <c r="F371" s="6"/>
      <c r="G371" s="6"/>
      <c r="H371" s="6"/>
      <c r="I371" s="6"/>
      <c r="J371" s="6"/>
      <c r="K371" s="6"/>
      <c r="L371" s="35"/>
      <c r="M371" s="35"/>
      <c r="N371" s="35"/>
      <c r="O371" s="6"/>
      <c r="P371" s="36">
        <f t="shared" si="63"/>
        <v>0</v>
      </c>
      <c r="Q371" s="6"/>
      <c r="R371" s="18" t="s">
        <v>687</v>
      </c>
      <c r="S371" s="122"/>
      <c r="T371" s="122"/>
      <c r="U371" s="122"/>
      <c r="V371" s="122"/>
      <c r="W371" s="122"/>
      <c r="X371" s="6"/>
      <c r="Y371" s="42"/>
      <c r="Z371" s="5"/>
    </row>
    <row r="372" spans="1:26" x14ac:dyDescent="0.35">
      <c r="A372" s="6"/>
      <c r="B372" s="6"/>
      <c r="C372" s="58" t="s">
        <v>688</v>
      </c>
      <c r="D372" s="6"/>
      <c r="E372" s="6"/>
      <c r="F372" s="6"/>
      <c r="G372" s="6"/>
      <c r="H372" s="6"/>
      <c r="I372" s="6"/>
      <c r="J372" s="6"/>
      <c r="K372" s="6"/>
      <c r="L372" s="35"/>
      <c r="M372" s="35"/>
      <c r="N372" s="35"/>
      <c r="O372" s="6"/>
      <c r="P372" s="36">
        <f t="shared" si="63"/>
        <v>0</v>
      </c>
      <c r="Q372" s="6"/>
      <c r="R372" s="473"/>
      <c r="S372" s="474"/>
      <c r="T372" s="474"/>
      <c r="U372" s="474"/>
      <c r="V372" s="474"/>
      <c r="W372" s="475"/>
      <c r="X372" s="6"/>
      <c r="Y372" s="31" t="str">
        <f>IF(AND(P372&lt;&gt;0,ISBLANK(R372)),"R",IF(AND(P372=0,NOT(ISBLANK(R372))),"Y","G"))</f>
        <v>G</v>
      </c>
      <c r="Z372" s="5"/>
    </row>
    <row r="373" spans="1:26" ht="7.4" customHeight="1" x14ac:dyDescent="0.35">
      <c r="A373" s="6"/>
      <c r="B373" s="6"/>
      <c r="C373" s="58"/>
      <c r="D373" s="6"/>
      <c r="E373" s="6"/>
      <c r="F373" s="6"/>
      <c r="G373" s="6"/>
      <c r="H373" s="6"/>
      <c r="I373" s="6"/>
      <c r="J373" s="6"/>
      <c r="K373" s="6"/>
      <c r="L373" s="6"/>
      <c r="M373" s="6"/>
      <c r="N373" s="6"/>
      <c r="O373" s="6"/>
      <c r="P373" s="6"/>
      <c r="Q373" s="6"/>
      <c r="R373" s="6"/>
      <c r="S373" s="6"/>
      <c r="T373" s="6"/>
      <c r="U373" s="6"/>
      <c r="V373" s="6"/>
      <c r="W373" s="6"/>
      <c r="X373" s="6"/>
      <c r="Y373" s="31"/>
      <c r="Z373" s="5"/>
    </row>
    <row r="374" spans="1:26" x14ac:dyDescent="0.35">
      <c r="A374" s="6"/>
      <c r="B374" s="6" t="s">
        <v>689</v>
      </c>
      <c r="C374" s="122" t="s">
        <v>690</v>
      </c>
      <c r="D374" s="6"/>
      <c r="E374" s="6"/>
      <c r="F374" s="6"/>
      <c r="G374" s="6"/>
      <c r="H374" s="6"/>
      <c r="I374" s="6"/>
      <c r="J374" s="6"/>
      <c r="K374" s="6"/>
      <c r="L374" s="35"/>
      <c r="M374" s="35"/>
      <c r="N374" s="35"/>
      <c r="O374" s="6"/>
      <c r="P374" s="36">
        <f>SUM(L374:N374)</f>
        <v>0</v>
      </c>
      <c r="Q374" s="6"/>
      <c r="R374" s="6"/>
      <c r="S374" s="6"/>
      <c r="T374" s="6"/>
      <c r="U374" s="6"/>
      <c r="V374" s="6"/>
      <c r="W374" s="6"/>
      <c r="Y374" s="31"/>
      <c r="Z374" s="5"/>
    </row>
    <row r="375" spans="1:26" ht="7.4" customHeight="1" x14ac:dyDescent="0.35">
      <c r="A375" s="6"/>
      <c r="B375" s="6"/>
      <c r="C375" s="122"/>
      <c r="D375" s="6"/>
      <c r="E375" s="6"/>
      <c r="F375" s="6"/>
      <c r="G375" s="6"/>
      <c r="H375" s="6"/>
      <c r="I375" s="6"/>
      <c r="J375" s="6"/>
      <c r="K375" s="6"/>
      <c r="L375" s="6"/>
      <c r="M375" s="6"/>
      <c r="N375" s="6"/>
      <c r="O375" s="6"/>
      <c r="P375" s="6"/>
      <c r="Q375" s="6"/>
      <c r="R375" s="6"/>
      <c r="S375" s="6"/>
      <c r="T375" s="6"/>
      <c r="U375" s="6"/>
      <c r="V375" s="6"/>
      <c r="W375" s="6"/>
      <c r="X375" s="6"/>
      <c r="Y375" s="31"/>
      <c r="Z375" s="5"/>
    </row>
    <row r="376" spans="1:26" ht="14.5" customHeight="1" x14ac:dyDescent="0.35">
      <c r="A376" s="6"/>
      <c r="B376" s="6"/>
      <c r="C376" s="122"/>
      <c r="D376" s="6"/>
      <c r="E376" s="6"/>
      <c r="F376" s="6"/>
      <c r="G376" s="6"/>
      <c r="H376" s="6"/>
      <c r="I376" s="6"/>
      <c r="J376" s="6"/>
      <c r="K376" s="6"/>
      <c r="L376" s="6"/>
      <c r="M376" s="6"/>
      <c r="N376" s="6"/>
      <c r="O376" s="6"/>
      <c r="P376" s="6"/>
      <c r="Q376" s="6"/>
      <c r="R376" s="18" t="s">
        <v>670</v>
      </c>
      <c r="S376" s="122"/>
      <c r="T376" s="122"/>
      <c r="U376" s="122"/>
      <c r="V376" s="122"/>
      <c r="W376" s="122"/>
      <c r="X376" s="6"/>
      <c r="Y376" s="42"/>
      <c r="Z376" s="5"/>
    </row>
    <row r="377" spans="1:26" x14ac:dyDescent="0.35">
      <c r="A377" s="6"/>
      <c r="B377" s="6" t="s">
        <v>691</v>
      </c>
      <c r="C377" s="122" t="s">
        <v>692</v>
      </c>
      <c r="D377" s="6"/>
      <c r="E377" s="6"/>
      <c r="F377" s="6"/>
      <c r="G377" s="6"/>
      <c r="H377" s="6"/>
      <c r="I377" s="6"/>
      <c r="J377" s="6"/>
      <c r="K377" s="6"/>
      <c r="L377" s="35"/>
      <c r="M377" s="35"/>
      <c r="N377" s="35"/>
      <c r="O377" s="6"/>
      <c r="P377" s="36">
        <f>SUM(L377:N377)</f>
        <v>0</v>
      </c>
      <c r="Q377" s="6"/>
      <c r="R377" s="473"/>
      <c r="S377" s="474"/>
      <c r="T377" s="474"/>
      <c r="U377" s="474"/>
      <c r="V377" s="474"/>
      <c r="W377" s="475"/>
      <c r="X377" s="6"/>
      <c r="Y377" s="31" t="str">
        <f>IF(AND(P377&lt;&gt;0,ISBLANK(R377)),"R",IF(AND(P377=0,NOT(ISBLANK(R377))),"Y","G"))</f>
        <v>G</v>
      </c>
      <c r="Z377" s="5"/>
    </row>
    <row r="378" spans="1:26" ht="7.4" customHeight="1" x14ac:dyDescent="0.35">
      <c r="A378" s="175"/>
      <c r="B378" s="291"/>
      <c r="C378" s="175"/>
      <c r="D378" s="175"/>
      <c r="E378" s="175"/>
      <c r="F378" s="175"/>
      <c r="G378" s="175"/>
      <c r="H378" s="175"/>
      <c r="I378" s="175"/>
      <c r="J378" s="175"/>
      <c r="K378" s="175"/>
      <c r="L378" s="175"/>
      <c r="M378" s="175"/>
      <c r="N378" s="175"/>
      <c r="O378" s="175"/>
      <c r="P378" s="292"/>
      <c r="Q378" s="175"/>
      <c r="R378" s="175"/>
      <c r="S378" s="175"/>
      <c r="T378" s="175"/>
      <c r="U378" s="175"/>
      <c r="V378" s="175"/>
      <c r="W378" s="175"/>
      <c r="X378" s="175"/>
      <c r="Y378" s="46"/>
      <c r="Z378" s="5"/>
    </row>
    <row r="379" spans="1:26" ht="7.4" customHeight="1" x14ac:dyDescent="0.35">
      <c r="A379" s="293"/>
      <c r="B379" s="294"/>
      <c r="C379" s="293"/>
      <c r="D379" s="293"/>
      <c r="E379" s="293"/>
      <c r="F379" s="293"/>
      <c r="G379" s="293"/>
      <c r="H379" s="293"/>
      <c r="I379" s="293"/>
      <c r="J379" s="293"/>
      <c r="K379" s="293"/>
      <c r="L379" s="293"/>
      <c r="M379" s="293"/>
      <c r="N379" s="293"/>
      <c r="O379" s="293"/>
      <c r="P379" s="295"/>
      <c r="Q379" s="293"/>
      <c r="R379" s="293"/>
      <c r="S379" s="293"/>
      <c r="T379" s="293"/>
      <c r="U379" s="293"/>
      <c r="V379" s="293"/>
      <c r="W379" s="293"/>
      <c r="X379" s="293"/>
      <c r="Y379" s="47"/>
      <c r="Z379" s="5"/>
    </row>
    <row r="380" spans="1:26" ht="18.5" thickBot="1" x14ac:dyDescent="0.45">
      <c r="A380" s="270"/>
      <c r="B380" s="271" t="s">
        <v>693</v>
      </c>
      <c r="C380" s="140" t="s">
        <v>694</v>
      </c>
      <c r="D380" s="270"/>
      <c r="E380" s="270"/>
      <c r="F380" s="270"/>
      <c r="G380" s="270"/>
      <c r="H380" s="270"/>
      <c r="I380" s="270"/>
      <c r="J380" s="270"/>
      <c r="K380" s="270"/>
      <c r="L380" s="270"/>
      <c r="M380" s="270"/>
      <c r="N380" s="270"/>
      <c r="O380" s="270"/>
      <c r="P380" s="272"/>
      <c r="Q380" s="270"/>
      <c r="R380" s="270"/>
      <c r="S380" s="270"/>
      <c r="T380" s="270"/>
      <c r="U380" s="270"/>
      <c r="V380" s="270"/>
      <c r="W380" s="270"/>
      <c r="X380" s="270"/>
      <c r="Y380" s="42"/>
      <c r="Z380" s="5"/>
    </row>
    <row r="381" spans="1:26" ht="7.4" customHeight="1" x14ac:dyDescent="0.35">
      <c r="A381" s="6"/>
      <c r="B381" s="122"/>
      <c r="C381" s="6"/>
      <c r="D381" s="6"/>
      <c r="E381" s="6"/>
      <c r="F381" s="6"/>
      <c r="G381" s="6"/>
      <c r="H381" s="6"/>
      <c r="I381" s="6"/>
      <c r="J381" s="6"/>
      <c r="K381" s="6"/>
      <c r="L381" s="6"/>
      <c r="M381" s="6"/>
      <c r="N381" s="6"/>
      <c r="O381" s="6"/>
      <c r="P381" s="177"/>
      <c r="Q381" s="6"/>
      <c r="R381" s="6"/>
      <c r="S381" s="6"/>
      <c r="T381" s="6"/>
      <c r="U381" s="6"/>
      <c r="V381" s="6"/>
      <c r="W381" s="6"/>
      <c r="X381" s="6"/>
      <c r="Y381" s="42"/>
      <c r="Z381" s="5"/>
    </row>
    <row r="382" spans="1:26" x14ac:dyDescent="0.35">
      <c r="A382" s="6"/>
      <c r="B382" s="6" t="s">
        <v>695</v>
      </c>
      <c r="C382" s="469" t="s">
        <v>696</v>
      </c>
      <c r="D382" s="469"/>
      <c r="E382" s="469"/>
      <c r="F382" s="469"/>
      <c r="G382" s="469"/>
      <c r="H382" s="469"/>
      <c r="I382" s="469"/>
      <c r="J382" s="469"/>
      <c r="K382" s="469"/>
      <c r="L382" s="35"/>
      <c r="M382" s="35"/>
      <c r="N382" s="35"/>
      <c r="O382" s="6"/>
      <c r="P382" s="36">
        <f t="shared" ref="P382:P384" si="64">SUM(L382:N382)</f>
        <v>0</v>
      </c>
      <c r="Q382" s="6"/>
      <c r="R382" s="6"/>
      <c r="S382" s="6"/>
      <c r="T382" s="6"/>
      <c r="U382" s="6"/>
      <c r="V382" s="6"/>
      <c r="W382" s="6"/>
      <c r="X382" s="6"/>
      <c r="Y382" s="31"/>
      <c r="Z382" s="5"/>
    </row>
    <row r="383" spans="1:26" x14ac:dyDescent="0.35">
      <c r="A383" s="6"/>
      <c r="B383" s="6" t="s">
        <v>697</v>
      </c>
      <c r="C383" s="469" t="s">
        <v>698</v>
      </c>
      <c r="D383" s="469"/>
      <c r="E383" s="469"/>
      <c r="F383" s="469"/>
      <c r="G383" s="469"/>
      <c r="H383" s="469"/>
      <c r="I383" s="469"/>
      <c r="J383" s="469"/>
      <c r="K383" s="469"/>
      <c r="L383" s="35"/>
      <c r="M383" s="35"/>
      <c r="N383" s="35"/>
      <c r="O383" s="6"/>
      <c r="P383" s="36">
        <f t="shared" si="64"/>
        <v>0</v>
      </c>
      <c r="Q383" s="6"/>
      <c r="R383" s="6"/>
      <c r="S383" s="6"/>
      <c r="T383" s="6"/>
      <c r="U383" s="6"/>
      <c r="V383" s="6"/>
      <c r="W383" s="6"/>
      <c r="X383" s="6"/>
      <c r="Y383" s="31"/>
      <c r="Z383" s="5"/>
    </row>
    <row r="384" spans="1:26" x14ac:dyDescent="0.35">
      <c r="A384" s="6"/>
      <c r="B384" s="6" t="s">
        <v>699</v>
      </c>
      <c r="C384" s="122" t="s">
        <v>700</v>
      </c>
      <c r="D384" s="122"/>
      <c r="E384" s="122"/>
      <c r="F384" s="122"/>
      <c r="G384" s="122"/>
      <c r="H384" s="122"/>
      <c r="I384" s="122"/>
      <c r="J384" s="122"/>
      <c r="K384" s="122"/>
      <c r="L384" s="35"/>
      <c r="M384" s="35"/>
      <c r="N384" s="35"/>
      <c r="O384" s="6"/>
      <c r="P384" s="36">
        <f t="shared" si="64"/>
        <v>0</v>
      </c>
      <c r="Q384" s="6"/>
      <c r="R384" s="6"/>
      <c r="S384" s="6"/>
      <c r="T384" s="6"/>
      <c r="U384" s="6"/>
      <c r="V384" s="6"/>
      <c r="W384" s="6"/>
      <c r="X384" s="6"/>
      <c r="Y384" s="31"/>
      <c r="Z384" s="5"/>
    </row>
    <row r="385" spans="1:26" ht="7.4" customHeight="1" x14ac:dyDescent="0.35">
      <c r="A385" s="6"/>
      <c r="B385" s="6"/>
      <c r="C385" s="122"/>
      <c r="D385" s="122"/>
      <c r="E385" s="122"/>
      <c r="F385" s="122"/>
      <c r="G385" s="122"/>
      <c r="H385" s="122"/>
      <c r="I385" s="122"/>
      <c r="J385" s="122"/>
      <c r="K385" s="122"/>
      <c r="L385" s="6"/>
      <c r="M385" s="6"/>
      <c r="N385" s="6"/>
      <c r="O385" s="6"/>
      <c r="P385" s="303"/>
      <c r="Q385" s="6"/>
      <c r="R385" s="6"/>
      <c r="S385" s="6"/>
      <c r="T385" s="6"/>
      <c r="U385" s="6"/>
      <c r="V385" s="6"/>
      <c r="W385" s="6"/>
      <c r="X385" s="6"/>
      <c r="Y385" s="31"/>
      <c r="Z385" s="5"/>
    </row>
    <row r="386" spans="1:26" x14ac:dyDescent="0.35">
      <c r="A386" s="6"/>
      <c r="B386" s="6" t="s">
        <v>701</v>
      </c>
      <c r="C386" s="469" t="s">
        <v>702</v>
      </c>
      <c r="D386" s="469"/>
      <c r="E386" s="469"/>
      <c r="F386" s="469"/>
      <c r="G386" s="469"/>
      <c r="H386" s="469"/>
      <c r="I386" s="469"/>
      <c r="J386" s="469"/>
      <c r="K386" s="469"/>
      <c r="L386" s="6"/>
      <c r="M386" s="6"/>
      <c r="N386" s="6"/>
      <c r="O386" s="6"/>
      <c r="P386" s="296">
        <f>SUM(P387:P388)</f>
        <v>0</v>
      </c>
      <c r="Q386" s="6"/>
      <c r="R386" s="6"/>
      <c r="S386" s="6"/>
      <c r="T386" s="6"/>
      <c r="U386" s="6"/>
      <c r="V386" s="6"/>
      <c r="W386" s="6"/>
      <c r="X386" s="6"/>
      <c r="Y386" s="31"/>
      <c r="Z386" s="5"/>
    </row>
    <row r="387" spans="1:26" x14ac:dyDescent="0.35">
      <c r="A387" s="6"/>
      <c r="B387" s="6"/>
      <c r="C387" s="58" t="s">
        <v>703</v>
      </c>
      <c r="D387" s="58"/>
      <c r="E387" s="122"/>
      <c r="F387" s="122"/>
      <c r="G387" s="122"/>
      <c r="H387" s="122"/>
      <c r="I387" s="122"/>
      <c r="J387" s="122"/>
      <c r="K387" s="122"/>
      <c r="L387" s="6"/>
      <c r="M387" s="6"/>
      <c r="N387" s="6"/>
      <c r="O387" s="6"/>
      <c r="P387" s="35"/>
      <c r="Q387" s="6"/>
      <c r="R387" s="18" t="s">
        <v>704</v>
      </c>
      <c r="S387" s="122"/>
      <c r="T387" s="122"/>
      <c r="U387" s="122"/>
      <c r="V387" s="122"/>
      <c r="W387" s="122"/>
      <c r="X387" s="6"/>
      <c r="Y387" s="43"/>
      <c r="Z387" s="5"/>
    </row>
    <row r="388" spans="1:26" x14ac:dyDescent="0.35">
      <c r="A388" s="6"/>
      <c r="B388" s="6"/>
      <c r="C388" s="58" t="s">
        <v>705</v>
      </c>
      <c r="D388" s="122"/>
      <c r="E388" s="122"/>
      <c r="F388" s="122"/>
      <c r="G388" s="122"/>
      <c r="H388" s="122"/>
      <c r="I388" s="122"/>
      <c r="J388" s="122"/>
      <c r="K388" s="122"/>
      <c r="L388" s="6"/>
      <c r="M388" s="6"/>
      <c r="N388" s="6"/>
      <c r="O388" s="6"/>
      <c r="P388" s="35"/>
      <c r="Q388" s="6"/>
      <c r="R388" s="473"/>
      <c r="S388" s="474"/>
      <c r="T388" s="474"/>
      <c r="U388" s="474"/>
      <c r="V388" s="474"/>
      <c r="W388" s="475"/>
      <c r="X388" s="6"/>
      <c r="Y388" s="31" t="str">
        <f>IF(AND(P388&lt;&gt;0,ISBLANK(R388)),"R",IF(AND(P388=0,NOT(ISBLANK(R388))),"Y","G"))</f>
        <v>G</v>
      </c>
      <c r="Z388" s="5"/>
    </row>
    <row r="389" spans="1:26" ht="7.4" customHeight="1" x14ac:dyDescent="0.35">
      <c r="A389" s="6"/>
      <c r="B389" s="6"/>
      <c r="C389" s="58"/>
      <c r="D389" s="122"/>
      <c r="E389" s="122"/>
      <c r="F389" s="122"/>
      <c r="G389" s="122"/>
      <c r="H389" s="122"/>
      <c r="I389" s="122"/>
      <c r="J389" s="122"/>
      <c r="K389" s="122"/>
      <c r="L389" s="6"/>
      <c r="M389" s="6"/>
      <c r="N389" s="6"/>
      <c r="O389" s="6"/>
      <c r="P389" s="6"/>
      <c r="Q389" s="6"/>
      <c r="R389" s="6"/>
      <c r="S389" s="6"/>
      <c r="T389" s="6"/>
      <c r="U389" s="6"/>
      <c r="V389" s="6"/>
      <c r="W389" s="6"/>
      <c r="X389" s="6"/>
      <c r="Y389" s="31"/>
      <c r="Z389" s="5"/>
    </row>
    <row r="390" spans="1:26" x14ac:dyDescent="0.35">
      <c r="A390" s="6"/>
      <c r="B390" s="6" t="s">
        <v>706</v>
      </c>
      <c r="C390" s="469" t="s">
        <v>707</v>
      </c>
      <c r="D390" s="469"/>
      <c r="E390" s="469"/>
      <c r="F390" s="469"/>
      <c r="G390" s="469"/>
      <c r="H390" s="469"/>
      <c r="I390" s="469"/>
      <c r="J390" s="469"/>
      <c r="K390" s="469"/>
      <c r="L390" s="6"/>
      <c r="M390" s="6"/>
      <c r="N390" s="6"/>
      <c r="O390" s="6"/>
      <c r="P390" s="296">
        <f>SUM(P391,P392,P396)</f>
        <v>0</v>
      </c>
      <c r="Q390" s="6"/>
      <c r="R390" s="6"/>
      <c r="S390" s="6"/>
      <c r="T390" s="6"/>
      <c r="U390" s="6"/>
      <c r="V390" s="6"/>
      <c r="W390" s="6"/>
      <c r="X390" s="6"/>
      <c r="Y390" s="31"/>
      <c r="Z390" s="5"/>
    </row>
    <row r="391" spans="1:26" x14ac:dyDescent="0.35">
      <c r="A391" s="6"/>
      <c r="B391" s="6"/>
      <c r="C391" s="490" t="str">
        <f>IF(CoverSheet!C9="Audited Annual Return", "(i) Opening Balance for the Reporting Period", "(i) As per latest Audited Accounts")</f>
        <v>(i) As per latest Audited Accounts</v>
      </c>
      <c r="D391" s="490"/>
      <c r="E391" s="490"/>
      <c r="F391" s="490"/>
      <c r="G391" s="490"/>
      <c r="H391" s="490"/>
      <c r="I391" s="490"/>
      <c r="J391" s="490"/>
      <c r="K391" s="490"/>
      <c r="L391" s="6"/>
      <c r="M391" s="6"/>
      <c r="N391" s="6"/>
      <c r="O391" s="6"/>
      <c r="P391" s="35"/>
      <c r="Q391" s="6"/>
      <c r="R391" s="6"/>
      <c r="S391" s="6"/>
      <c r="T391" s="6"/>
      <c r="U391" s="6"/>
      <c r="V391" s="6"/>
      <c r="W391" s="6"/>
      <c r="X391" s="6"/>
      <c r="Y391" s="31"/>
      <c r="Z391" s="5"/>
    </row>
    <row r="392" spans="1:26" ht="14.5" customHeight="1" x14ac:dyDescent="0.35">
      <c r="A392" s="6"/>
      <c r="B392" s="6"/>
      <c r="C392" s="490" t="s">
        <v>708</v>
      </c>
      <c r="D392" s="490"/>
      <c r="E392" s="490"/>
      <c r="F392" s="490"/>
      <c r="G392" s="490"/>
      <c r="H392" s="490"/>
      <c r="I392" s="490"/>
      <c r="J392" s="490"/>
      <c r="K392" s="490"/>
      <c r="L392" s="6"/>
      <c r="M392" s="6"/>
      <c r="N392" s="6"/>
      <c r="O392" s="6"/>
      <c r="P392" s="296">
        <f>SUM(P393:P395)</f>
        <v>0</v>
      </c>
      <c r="Q392" s="6"/>
      <c r="R392" s="491" t="s">
        <v>709</v>
      </c>
      <c r="S392" s="491"/>
      <c r="T392" s="491"/>
      <c r="U392" s="491"/>
      <c r="V392" s="491"/>
      <c r="W392" s="491"/>
      <c r="X392" s="491"/>
      <c r="Y392" s="31"/>
      <c r="Z392" s="5"/>
    </row>
    <row r="393" spans="1:26" x14ac:dyDescent="0.35">
      <c r="A393" s="6"/>
      <c r="B393" s="6"/>
      <c r="C393" s="297" t="s">
        <v>710</v>
      </c>
      <c r="D393" s="280"/>
      <c r="E393" s="280"/>
      <c r="F393" s="280"/>
      <c r="G393" s="280"/>
      <c r="H393" s="280"/>
      <c r="I393" s="280"/>
      <c r="J393" s="280"/>
      <c r="K393" s="280"/>
      <c r="L393" s="6"/>
      <c r="M393" s="6"/>
      <c r="N393" s="6"/>
      <c r="O393" s="6"/>
      <c r="P393" s="373"/>
      <c r="Q393" s="6"/>
      <c r="R393" s="491"/>
      <c r="S393" s="491"/>
      <c r="T393" s="491"/>
      <c r="U393" s="491"/>
      <c r="V393" s="491"/>
      <c r="W393" s="491"/>
      <c r="X393" s="491"/>
      <c r="Y393" s="31"/>
      <c r="Z393" s="5"/>
    </row>
    <row r="394" spans="1:26" x14ac:dyDescent="0.35">
      <c r="A394" s="6"/>
      <c r="B394" s="6"/>
      <c r="C394" s="297" t="s">
        <v>711</v>
      </c>
      <c r="D394" s="280"/>
      <c r="E394" s="280"/>
      <c r="F394" s="280"/>
      <c r="G394" s="280"/>
      <c r="H394" s="280"/>
      <c r="I394" s="280"/>
      <c r="J394" s="280"/>
      <c r="K394" s="280"/>
      <c r="L394" s="6"/>
      <c r="M394" s="6"/>
      <c r="N394" s="6"/>
      <c r="O394" s="6"/>
      <c r="P394" s="281">
        <f>-P163</f>
        <v>0</v>
      </c>
      <c r="Q394" s="6"/>
      <c r="R394" s="491"/>
      <c r="S394" s="491"/>
      <c r="T394" s="491"/>
      <c r="U394" s="491"/>
      <c r="V394" s="491"/>
      <c r="W394" s="491"/>
      <c r="X394" s="491"/>
      <c r="Y394" s="31"/>
      <c r="Z394" s="5"/>
    </row>
    <row r="395" spans="1:26" x14ac:dyDescent="0.35">
      <c r="A395" s="6"/>
      <c r="B395" s="6"/>
      <c r="C395" s="297" t="s">
        <v>712</v>
      </c>
      <c r="D395" s="280"/>
      <c r="E395" s="280"/>
      <c r="F395" s="280"/>
      <c r="G395" s="280"/>
      <c r="H395" s="280"/>
      <c r="I395" s="280"/>
      <c r="J395" s="280"/>
      <c r="K395" s="280"/>
      <c r="L395" s="6"/>
      <c r="M395" s="6"/>
      <c r="N395" s="6"/>
      <c r="O395" s="6"/>
      <c r="P395" s="373"/>
      <c r="Q395" s="6"/>
      <c r="R395" s="6"/>
      <c r="S395" s="6"/>
      <c r="T395" s="6"/>
      <c r="U395" s="6"/>
      <c r="V395" s="6"/>
      <c r="W395" s="6"/>
      <c r="X395" s="6"/>
      <c r="Y395" s="31"/>
      <c r="Z395" s="5"/>
    </row>
    <row r="396" spans="1:26" x14ac:dyDescent="0.35">
      <c r="A396" s="6"/>
      <c r="B396" s="6"/>
      <c r="C396" s="489" t="s">
        <v>713</v>
      </c>
      <c r="D396" s="489"/>
      <c r="E396" s="489"/>
      <c r="F396" s="489"/>
      <c r="G396" s="489"/>
      <c r="H396" s="489"/>
      <c r="I396" s="489"/>
      <c r="J396" s="489"/>
      <c r="K396" s="489"/>
      <c r="L396" s="6"/>
      <c r="M396" s="6"/>
      <c r="N396" s="6"/>
      <c r="O396" s="6"/>
      <c r="P396" s="285">
        <f>'Income Statement'!I76</f>
        <v>0</v>
      </c>
      <c r="Q396" s="298"/>
      <c r="R396" s="6"/>
      <c r="S396" s="6"/>
      <c r="T396" s="6"/>
      <c r="U396" s="6"/>
      <c r="V396" s="6"/>
      <c r="W396" s="6"/>
      <c r="X396" s="6"/>
      <c r="Y396" s="31" t="str">
        <f>IF(P396&lt;&gt;'Income Statement'!I76,"Y","G")</f>
        <v>G</v>
      </c>
      <c r="Z396" s="5"/>
    </row>
    <row r="397" spans="1:26" ht="7.4" customHeight="1" x14ac:dyDescent="0.35">
      <c r="A397" s="6"/>
      <c r="B397" s="6"/>
      <c r="C397" s="58"/>
      <c r="D397" s="58"/>
      <c r="E397" s="58"/>
      <c r="F397" s="58"/>
      <c r="G397" s="58"/>
      <c r="H397" s="58"/>
      <c r="I397" s="58"/>
      <c r="J397" s="58"/>
      <c r="K397" s="58"/>
      <c r="L397" s="6"/>
      <c r="M397" s="6"/>
      <c r="N397" s="6"/>
      <c r="O397" s="6"/>
      <c r="P397" s="6"/>
      <c r="Q397" s="298"/>
      <c r="R397" s="6"/>
      <c r="S397" s="6"/>
      <c r="T397" s="6"/>
      <c r="U397" s="6"/>
      <c r="V397" s="6"/>
      <c r="W397" s="6"/>
      <c r="X397" s="6"/>
      <c r="Y397" s="31"/>
      <c r="Z397" s="5"/>
    </row>
    <row r="398" spans="1:26" x14ac:dyDescent="0.35">
      <c r="A398" s="6"/>
      <c r="B398" s="6" t="s">
        <v>714</v>
      </c>
      <c r="C398" s="469" t="s">
        <v>715</v>
      </c>
      <c r="D398" s="469"/>
      <c r="E398" s="469"/>
      <c r="F398" s="469"/>
      <c r="G398" s="469"/>
      <c r="H398" s="469"/>
      <c r="I398" s="469"/>
      <c r="J398" s="469"/>
      <c r="K398" s="469"/>
      <c r="L398" s="36">
        <f>SUM(L399:L401)</f>
        <v>0</v>
      </c>
      <c r="M398" s="36">
        <f>SUM(M399:M401)</f>
        <v>0</v>
      </c>
      <c r="N398" s="36">
        <f>SUM(N399:N401)</f>
        <v>0</v>
      </c>
      <c r="O398" s="6"/>
      <c r="P398" s="296">
        <f>SUM(P399:P401)</f>
        <v>0</v>
      </c>
      <c r="Q398" s="6"/>
      <c r="R398" s="6"/>
      <c r="S398" s="6"/>
      <c r="T398" s="6"/>
      <c r="U398" s="6"/>
      <c r="V398" s="6"/>
      <c r="W398" s="6"/>
      <c r="X398" s="6"/>
      <c r="Y398" s="31"/>
      <c r="Z398" s="5"/>
    </row>
    <row r="399" spans="1:26" x14ac:dyDescent="0.35">
      <c r="A399" s="6"/>
      <c r="B399" s="6"/>
      <c r="C399" s="489" t="s">
        <v>716</v>
      </c>
      <c r="D399" s="489"/>
      <c r="E399" s="489"/>
      <c r="F399" s="489"/>
      <c r="G399" s="489"/>
      <c r="H399" s="489"/>
      <c r="I399" s="489"/>
      <c r="J399" s="489"/>
      <c r="K399" s="489"/>
      <c r="L399" s="35"/>
      <c r="M399" s="35"/>
      <c r="N399" s="35"/>
      <c r="O399" s="6"/>
      <c r="P399" s="36">
        <f>SUM(L399:N399)</f>
        <v>0</v>
      </c>
      <c r="Q399" s="6"/>
      <c r="R399" s="18" t="s">
        <v>717</v>
      </c>
      <c r="S399" s="122"/>
      <c r="T399" s="122"/>
      <c r="U399" s="122"/>
      <c r="V399" s="122"/>
      <c r="W399" s="122"/>
      <c r="X399" s="6"/>
      <c r="Y399" s="43"/>
      <c r="Z399" s="5"/>
    </row>
    <row r="400" spans="1:26" x14ac:dyDescent="0.35">
      <c r="A400" s="6"/>
      <c r="B400" s="6"/>
      <c r="C400" s="489" t="s">
        <v>718</v>
      </c>
      <c r="D400" s="489"/>
      <c r="E400" s="489"/>
      <c r="F400" s="489"/>
      <c r="G400" s="489"/>
      <c r="H400" s="489"/>
      <c r="I400" s="489"/>
      <c r="J400" s="489"/>
      <c r="K400" s="489"/>
      <c r="L400" s="35"/>
      <c r="M400" s="35"/>
      <c r="N400" s="35"/>
      <c r="O400" s="6"/>
      <c r="P400" s="36">
        <f t="shared" ref="P400:P401" si="65">SUM(L400:N400)</f>
        <v>0</v>
      </c>
      <c r="Q400" s="6"/>
      <c r="R400" s="476"/>
      <c r="S400" s="476"/>
      <c r="T400" s="476"/>
      <c r="U400" s="476"/>
      <c r="V400" s="476"/>
      <c r="W400" s="476"/>
      <c r="X400" s="6"/>
      <c r="Y400" s="31" t="str">
        <f>IF(AND(P400&lt;&gt;0,ISBLANK(R400)),"R",IF(AND(P400=0,NOT(ISBLANK(R400))),"Y","G"))</f>
        <v>G</v>
      </c>
      <c r="Z400" s="5"/>
    </row>
    <row r="401" spans="1:26" x14ac:dyDescent="0.35">
      <c r="A401" s="6"/>
      <c r="B401" s="6"/>
      <c r="C401" s="489" t="s">
        <v>719</v>
      </c>
      <c r="D401" s="489"/>
      <c r="E401" s="489"/>
      <c r="F401" s="489"/>
      <c r="G401" s="489"/>
      <c r="H401" s="489"/>
      <c r="I401" s="489"/>
      <c r="J401" s="489"/>
      <c r="K401" s="489"/>
      <c r="L401" s="35"/>
      <c r="M401" s="35"/>
      <c r="N401" s="35"/>
      <c r="O401" s="6"/>
      <c r="P401" s="36">
        <f t="shared" si="65"/>
        <v>0</v>
      </c>
      <c r="Q401" s="6"/>
      <c r="R401" s="476"/>
      <c r="S401" s="476"/>
      <c r="T401" s="476"/>
      <c r="U401" s="476"/>
      <c r="V401" s="476"/>
      <c r="W401" s="476"/>
      <c r="X401" s="6"/>
      <c r="Y401" s="31" t="str">
        <f>IF(AND(P401&lt;&gt;0,ISBLANK(R401)),"R",IF(AND(P401=0,NOT(ISBLANK(R401))),"Y","G"))</f>
        <v>G</v>
      </c>
      <c r="Z401" s="5"/>
    </row>
    <row r="402" spans="1:26" ht="7.4" customHeight="1" x14ac:dyDescent="0.35">
      <c r="A402" s="6"/>
      <c r="B402" s="6"/>
      <c r="C402" s="58"/>
      <c r="D402" s="58"/>
      <c r="E402" s="58"/>
      <c r="F402" s="58"/>
      <c r="G402" s="58"/>
      <c r="H402" s="58"/>
      <c r="I402" s="58"/>
      <c r="J402" s="58"/>
      <c r="K402" s="58"/>
      <c r="L402" s="6"/>
      <c r="M402" s="6"/>
      <c r="N402" s="6"/>
      <c r="O402" s="6"/>
      <c r="P402" s="6"/>
      <c r="Q402" s="6"/>
      <c r="R402" s="6"/>
      <c r="S402" s="6"/>
      <c r="T402" s="6"/>
      <c r="U402" s="6"/>
      <c r="V402" s="6"/>
      <c r="W402" s="6"/>
      <c r="X402" s="245"/>
      <c r="Y402" s="31"/>
      <c r="Z402" s="5"/>
    </row>
    <row r="403" spans="1:26" x14ac:dyDescent="0.35">
      <c r="A403" s="6"/>
      <c r="B403" s="6" t="s">
        <v>720</v>
      </c>
      <c r="C403" s="469" t="s">
        <v>721</v>
      </c>
      <c r="D403" s="469"/>
      <c r="E403" s="469"/>
      <c r="F403" s="469"/>
      <c r="G403" s="469"/>
      <c r="H403" s="469"/>
      <c r="I403" s="469"/>
      <c r="J403" s="469"/>
      <c r="K403" s="469"/>
      <c r="L403" s="35"/>
      <c r="M403" s="35"/>
      <c r="N403" s="35"/>
      <c r="O403" s="6"/>
      <c r="P403" s="36">
        <f t="shared" ref="P403" si="66">SUM(L403:N403)</f>
        <v>0</v>
      </c>
      <c r="Q403" s="6"/>
      <c r="R403" s="6"/>
      <c r="S403" s="6"/>
      <c r="T403" s="6"/>
      <c r="U403" s="6"/>
      <c r="V403" s="6"/>
      <c r="W403" s="6"/>
      <c r="X403" s="6"/>
      <c r="Y403" s="37"/>
      <c r="Z403" s="5"/>
    </row>
    <row r="404" spans="1:26" ht="7.4" customHeight="1" x14ac:dyDescent="0.35">
      <c r="A404" s="6"/>
      <c r="B404" s="122"/>
      <c r="C404" s="6"/>
      <c r="D404" s="6"/>
      <c r="E404" s="6"/>
      <c r="F404" s="6"/>
      <c r="G404" s="6"/>
      <c r="H404" s="6"/>
      <c r="I404" s="6"/>
      <c r="J404" s="6"/>
      <c r="K404" s="6"/>
      <c r="L404" s="6"/>
      <c r="M404" s="6"/>
      <c r="N404" s="6"/>
      <c r="O404" s="6"/>
      <c r="P404" s="288"/>
      <c r="Q404" s="6"/>
      <c r="R404" s="6"/>
      <c r="S404" s="6"/>
      <c r="T404" s="6"/>
      <c r="U404" s="6"/>
      <c r="V404" s="6"/>
      <c r="W404" s="6"/>
      <c r="X404" s="6"/>
      <c r="Y404" s="42"/>
      <c r="Z404" s="5"/>
    </row>
    <row r="405" spans="1:26" ht="7.4" customHeight="1" x14ac:dyDescent="0.35">
      <c r="A405" s="78"/>
      <c r="B405" s="147"/>
      <c r="C405" s="78"/>
      <c r="D405" s="78"/>
      <c r="E405" s="78"/>
      <c r="F405" s="78"/>
      <c r="G405" s="78"/>
      <c r="H405" s="78"/>
      <c r="I405" s="78"/>
      <c r="J405" s="78"/>
      <c r="K405" s="78"/>
      <c r="L405" s="78"/>
      <c r="M405" s="78"/>
      <c r="N405" s="78"/>
      <c r="O405" s="78"/>
      <c r="P405" s="275"/>
      <c r="Q405" s="275"/>
      <c r="R405" s="275"/>
      <c r="S405" s="275"/>
      <c r="T405" s="275"/>
      <c r="U405" s="275"/>
      <c r="V405" s="275"/>
      <c r="W405" s="275"/>
      <c r="X405" s="275"/>
      <c r="Y405" s="40"/>
      <c r="Z405" s="5"/>
    </row>
    <row r="406" spans="1:26" ht="18.5" thickBot="1" x14ac:dyDescent="0.45">
      <c r="A406" s="270"/>
      <c r="B406" s="271" t="s">
        <v>722</v>
      </c>
      <c r="C406" s="140" t="s">
        <v>723</v>
      </c>
      <c r="D406" s="270"/>
      <c r="E406" s="270"/>
      <c r="F406" s="270"/>
      <c r="G406" s="270"/>
      <c r="H406" s="270"/>
      <c r="I406" s="270"/>
      <c r="J406" s="270"/>
      <c r="K406" s="270"/>
      <c r="L406" s="270"/>
      <c r="M406" s="270"/>
      <c r="N406" s="270"/>
      <c r="O406" s="270"/>
      <c r="P406" s="272"/>
      <c r="Q406" s="270"/>
      <c r="R406" s="270"/>
      <c r="S406" s="270"/>
      <c r="T406" s="270"/>
      <c r="U406" s="270"/>
      <c r="V406" s="270"/>
      <c r="W406" s="270"/>
      <c r="X406" s="270"/>
      <c r="Y406" s="42"/>
      <c r="Z406" s="5"/>
    </row>
    <row r="407" spans="1:26" ht="7.4" customHeight="1" x14ac:dyDescent="0.35">
      <c r="A407" s="6"/>
      <c r="B407" s="122"/>
      <c r="C407" s="6"/>
      <c r="D407" s="6"/>
      <c r="E407" s="6"/>
      <c r="F407" s="6"/>
      <c r="G407" s="6"/>
      <c r="H407" s="6"/>
      <c r="I407" s="6"/>
      <c r="J407" s="6"/>
      <c r="K407" s="6"/>
      <c r="L407" s="6"/>
      <c r="M407" s="6"/>
      <c r="N407" s="6"/>
      <c r="O407" s="6"/>
      <c r="P407" s="177"/>
      <c r="Q407" s="6"/>
      <c r="R407" s="6"/>
      <c r="S407" s="6"/>
      <c r="T407" s="6"/>
      <c r="U407" s="6"/>
      <c r="V407" s="6"/>
      <c r="W407" s="6"/>
      <c r="X407" s="6"/>
      <c r="Y407" s="42"/>
      <c r="Z407" s="5"/>
    </row>
    <row r="408" spans="1:26" x14ac:dyDescent="0.35">
      <c r="A408" s="6"/>
      <c r="B408" s="10" t="s">
        <v>724</v>
      </c>
      <c r="C408" s="10"/>
      <c r="D408" s="10"/>
      <c r="E408" s="10"/>
      <c r="F408" s="10"/>
      <c r="G408" s="10"/>
      <c r="H408" s="10"/>
      <c r="I408" s="10"/>
      <c r="J408" s="10"/>
      <c r="K408" s="10"/>
      <c r="L408" s="279"/>
      <c r="M408" s="279"/>
      <c r="N408" s="279"/>
      <c r="O408" s="122"/>
      <c r="P408" s="177"/>
      <c r="Q408" s="6"/>
      <c r="R408" s="6"/>
      <c r="S408" s="6"/>
      <c r="T408" s="6"/>
      <c r="U408" s="6"/>
      <c r="V408" s="6"/>
      <c r="W408" s="6"/>
      <c r="X408" s="6"/>
      <c r="Y408" s="43"/>
      <c r="Z408" s="5"/>
    </row>
    <row r="409" spans="1:26" x14ac:dyDescent="0.35">
      <c r="A409" s="6"/>
      <c r="B409" s="122" t="s">
        <v>725</v>
      </c>
      <c r="C409" s="6" t="s">
        <v>726</v>
      </c>
      <c r="D409" s="6"/>
      <c r="E409" s="6"/>
      <c r="F409" s="6"/>
      <c r="G409" s="6"/>
      <c r="H409" s="6"/>
      <c r="I409" s="6"/>
      <c r="J409" s="18"/>
      <c r="K409" s="18"/>
      <c r="L409" s="18"/>
      <c r="M409" s="18"/>
      <c r="N409" s="18"/>
      <c r="O409" s="18"/>
      <c r="P409" s="18"/>
      <c r="Q409" s="6"/>
      <c r="R409" s="428" t="s">
        <v>727</v>
      </c>
      <c r="S409" s="6"/>
      <c r="T409" s="6"/>
      <c r="U409" s="6"/>
      <c r="V409" s="6"/>
      <c r="W409" s="6"/>
      <c r="X409" s="6"/>
      <c r="Y409" s="31"/>
      <c r="Z409" s="5"/>
    </row>
    <row r="410" spans="1:26" x14ac:dyDescent="0.35">
      <c r="A410" s="6"/>
      <c r="B410" s="122"/>
      <c r="C410" s="58" t="s">
        <v>728</v>
      </c>
      <c r="D410" s="6"/>
      <c r="E410" s="6"/>
      <c r="F410" s="6"/>
      <c r="G410" s="6"/>
      <c r="H410" s="6"/>
      <c r="I410" s="6"/>
      <c r="J410" s="18"/>
      <c r="K410" s="6"/>
      <c r="L410" s="35"/>
      <c r="M410" s="35"/>
      <c r="N410" s="35"/>
      <c r="O410" s="122"/>
      <c r="P410" s="36">
        <f t="shared" ref="P410:P414" si="67">SUM(L410:N410)</f>
        <v>0</v>
      </c>
      <c r="Q410" s="6"/>
      <c r="R410" s="496"/>
      <c r="S410" s="496"/>
      <c r="T410" s="496"/>
      <c r="U410" s="496"/>
      <c r="V410" s="496"/>
      <c r="W410" s="496"/>
      <c r="X410" s="6"/>
      <c r="Y410" s="31" t="str">
        <f>IF(AND(P410&gt;0,ISBLANK(R410)),"R",IF(AND(P410&lt;1,NOT(ISBLANK(R410))),"Y","G"))</f>
        <v>G</v>
      </c>
      <c r="Z410" s="5"/>
    </row>
    <row r="411" spans="1:26" x14ac:dyDescent="0.35">
      <c r="A411" s="6"/>
      <c r="B411" s="122"/>
      <c r="C411" s="58" t="s">
        <v>729</v>
      </c>
      <c r="D411" s="6"/>
      <c r="E411" s="6"/>
      <c r="F411" s="6"/>
      <c r="G411" s="6"/>
      <c r="H411" s="6"/>
      <c r="I411" s="6"/>
      <c r="J411" s="18"/>
      <c r="K411" s="6"/>
      <c r="L411" s="35"/>
      <c r="M411" s="35"/>
      <c r="N411" s="35"/>
      <c r="O411" s="122"/>
      <c r="P411" s="36">
        <f t="shared" si="67"/>
        <v>0</v>
      </c>
      <c r="Q411" s="6"/>
      <c r="R411" s="496"/>
      <c r="S411" s="496"/>
      <c r="T411" s="496"/>
      <c r="U411" s="496"/>
      <c r="V411" s="496"/>
      <c r="W411" s="496"/>
      <c r="X411" s="6"/>
      <c r="Y411" s="31" t="str">
        <f>IF(AND(P411&gt;0,ISBLANK(R411)),"R",IF(AND(P411&lt;1,NOT(ISBLANK(R411))),"Y","G"))</f>
        <v>G</v>
      </c>
      <c r="Z411" s="5"/>
    </row>
    <row r="412" spans="1:26" x14ac:dyDescent="0.35">
      <c r="A412" s="6"/>
      <c r="B412" s="122"/>
      <c r="C412" s="58" t="s">
        <v>730</v>
      </c>
      <c r="D412" s="6"/>
      <c r="E412" s="6"/>
      <c r="F412" s="6"/>
      <c r="G412" s="6"/>
      <c r="H412" s="6"/>
      <c r="I412" s="6"/>
      <c r="J412" s="18"/>
      <c r="K412" s="6"/>
      <c r="L412" s="35"/>
      <c r="M412" s="35"/>
      <c r="N412" s="35"/>
      <c r="O412" s="122"/>
      <c r="P412" s="36">
        <f t="shared" si="67"/>
        <v>0</v>
      </c>
      <c r="Q412" s="6"/>
      <c r="R412" s="496"/>
      <c r="S412" s="496"/>
      <c r="T412" s="496"/>
      <c r="U412" s="496"/>
      <c r="V412" s="496"/>
      <c r="W412" s="496"/>
      <c r="X412" s="6"/>
      <c r="Y412" s="31" t="str">
        <f>IF(AND(P412&gt;0,ISBLANK(R412)),"R",IF(AND(P412&lt;1,NOT(ISBLANK(R412))),"Y","G"))</f>
        <v>G</v>
      </c>
      <c r="Z412" s="5"/>
    </row>
    <row r="413" spans="1:26" x14ac:dyDescent="0.35">
      <c r="A413" s="6"/>
      <c r="B413" s="122"/>
      <c r="C413" s="58" t="s">
        <v>731</v>
      </c>
      <c r="D413" s="6"/>
      <c r="E413" s="6"/>
      <c r="F413" s="6"/>
      <c r="G413" s="6"/>
      <c r="H413" s="6"/>
      <c r="I413" s="6"/>
      <c r="J413" s="18"/>
      <c r="K413" s="6"/>
      <c r="L413" s="35"/>
      <c r="M413" s="35"/>
      <c r="N413" s="35"/>
      <c r="O413" s="122"/>
      <c r="P413" s="36">
        <f t="shared" si="67"/>
        <v>0</v>
      </c>
      <c r="Q413" s="6"/>
      <c r="R413" s="496"/>
      <c r="S413" s="496"/>
      <c r="T413" s="496"/>
      <c r="U413" s="496"/>
      <c r="V413" s="496"/>
      <c r="W413" s="496"/>
      <c r="X413" s="6"/>
      <c r="Y413" s="31" t="str">
        <f>IF(AND(P413&gt;0,ISBLANK(R413)),"R",IF(AND(P413&lt;1,NOT(ISBLANK(R413))),"Y","G"))</f>
        <v>G</v>
      </c>
      <c r="Z413" s="5"/>
    </row>
    <row r="414" spans="1:26" x14ac:dyDescent="0.35">
      <c r="A414" s="6"/>
      <c r="B414" s="122"/>
      <c r="C414" s="58" t="s">
        <v>732</v>
      </c>
      <c r="D414" s="6"/>
      <c r="E414" s="6"/>
      <c r="F414" s="6"/>
      <c r="G414" s="6"/>
      <c r="H414" s="6"/>
      <c r="I414" s="6"/>
      <c r="J414" s="18"/>
      <c r="K414" s="6"/>
      <c r="L414" s="35"/>
      <c r="M414" s="35"/>
      <c r="N414" s="35"/>
      <c r="O414" s="122"/>
      <c r="P414" s="36">
        <f t="shared" si="67"/>
        <v>0</v>
      </c>
      <c r="Q414" s="6"/>
      <c r="R414" s="496"/>
      <c r="S414" s="496"/>
      <c r="T414" s="496"/>
      <c r="U414" s="496"/>
      <c r="V414" s="496"/>
      <c r="W414" s="496"/>
      <c r="X414" s="6"/>
      <c r="Y414" s="31" t="str">
        <f>IF(AND(P414&gt;0,ISBLANK(R414)),"R",IF(AND(P414&lt;1,NOT(ISBLANK(R414))),"Y","G"))</f>
        <v>G</v>
      </c>
      <c r="Z414" s="5"/>
    </row>
    <row r="415" spans="1:26" ht="7.4" customHeight="1" x14ac:dyDescent="0.35">
      <c r="A415" s="6"/>
      <c r="B415" s="122"/>
      <c r="C415" s="6"/>
      <c r="D415" s="6"/>
      <c r="E415" s="6"/>
      <c r="F415" s="6"/>
      <c r="G415" s="6"/>
      <c r="H415" s="6"/>
      <c r="I415" s="6"/>
      <c r="J415" s="6"/>
      <c r="K415" s="6"/>
      <c r="L415" s="122"/>
      <c r="M415" s="122"/>
      <c r="N415" s="122"/>
      <c r="O415" s="122"/>
      <c r="P415" s="177"/>
      <c r="Q415" s="6"/>
      <c r="R415" s="6"/>
      <c r="S415" s="6"/>
      <c r="T415" s="6"/>
      <c r="U415" s="6"/>
      <c r="V415" s="6"/>
      <c r="W415" s="6"/>
      <c r="X415" s="6"/>
      <c r="Y415" s="42"/>
      <c r="Z415" s="5"/>
    </row>
    <row r="416" spans="1:26" x14ac:dyDescent="0.35">
      <c r="A416" s="6"/>
      <c r="B416" s="10" t="s">
        <v>733</v>
      </c>
      <c r="C416" s="10"/>
      <c r="D416" s="10"/>
      <c r="E416" s="10"/>
      <c r="F416" s="10"/>
      <c r="G416" s="10"/>
      <c r="H416" s="10"/>
      <c r="I416" s="10"/>
      <c r="J416" s="10"/>
      <c r="K416" s="10"/>
      <c r="L416" s="279"/>
      <c r="M416" s="279"/>
      <c r="N416" s="279"/>
      <c r="O416" s="122"/>
      <c r="P416" s="177"/>
      <c r="Q416" s="6"/>
      <c r="R416" s="48"/>
      <c r="S416" s="49"/>
      <c r="T416" s="6"/>
      <c r="U416" s="6"/>
      <c r="V416" s="6"/>
      <c r="W416" s="6"/>
      <c r="X416" s="6"/>
      <c r="Y416" s="42"/>
      <c r="Z416" s="5"/>
    </row>
    <row r="417" spans="1:26" x14ac:dyDescent="0.35">
      <c r="A417" s="6"/>
      <c r="B417" s="253" t="s">
        <v>734</v>
      </c>
      <c r="C417" s="6" t="s">
        <v>735</v>
      </c>
      <c r="D417" s="6"/>
      <c r="E417" s="6"/>
      <c r="F417" s="6"/>
      <c r="G417" s="6"/>
      <c r="H417" s="6"/>
      <c r="I417" s="6"/>
      <c r="J417" s="6"/>
      <c r="K417" s="6"/>
      <c r="L417" s="122"/>
      <c r="M417" s="122"/>
      <c r="N417" s="122"/>
      <c r="O417" s="122"/>
      <c r="P417" s="35"/>
      <c r="Q417" s="6"/>
      <c r="R417" s="48"/>
      <c r="S417" s="48"/>
      <c r="T417" s="6"/>
      <c r="U417" s="6"/>
      <c r="V417" s="6"/>
      <c r="W417" s="6"/>
      <c r="X417" s="6"/>
      <c r="Y417" s="42"/>
      <c r="Z417" s="5"/>
    </row>
    <row r="418" spans="1:26" ht="7.4" customHeight="1" x14ac:dyDescent="0.35">
      <c r="A418" s="6"/>
      <c r="B418" s="6"/>
      <c r="C418" s="6"/>
      <c r="D418" s="6"/>
      <c r="E418" s="6"/>
      <c r="F418" s="6"/>
      <c r="G418" s="6"/>
      <c r="H418" s="6"/>
      <c r="I418" s="6"/>
      <c r="J418" s="6"/>
      <c r="K418" s="6"/>
      <c r="L418" s="122"/>
      <c r="M418" s="122"/>
      <c r="N418" s="122"/>
      <c r="O418" s="122"/>
      <c r="P418" s="177"/>
      <c r="Q418" s="6"/>
      <c r="R418" s="6"/>
      <c r="S418" s="6"/>
      <c r="T418" s="6"/>
      <c r="U418" s="6"/>
      <c r="V418" s="6"/>
      <c r="W418" s="6"/>
      <c r="X418" s="6"/>
      <c r="Y418" s="42"/>
      <c r="Z418" s="5"/>
    </row>
    <row r="419" spans="1:26" x14ac:dyDescent="0.35">
      <c r="A419" s="6"/>
      <c r="B419" s="6" t="s">
        <v>736</v>
      </c>
      <c r="C419" s="246" t="s">
        <v>737</v>
      </c>
      <c r="D419" s="246"/>
      <c r="E419" s="246"/>
      <c r="F419" s="246"/>
      <c r="G419" s="246"/>
      <c r="H419" s="246"/>
      <c r="I419" s="246"/>
      <c r="J419" s="246"/>
      <c r="K419" s="246"/>
      <c r="L419" s="279"/>
      <c r="M419" s="279"/>
      <c r="N419" s="279"/>
      <c r="O419" s="122"/>
      <c r="P419" s="299">
        <f>'Income Statement'!I64</f>
        <v>0</v>
      </c>
      <c r="Q419" s="298"/>
      <c r="R419" s="6"/>
      <c r="S419" s="6"/>
      <c r="T419" s="6"/>
      <c r="U419" s="6"/>
      <c r="V419" s="6"/>
      <c r="W419" s="6"/>
      <c r="X419" s="6"/>
      <c r="Y419" s="42"/>
      <c r="Z419" s="5"/>
    </row>
    <row r="420" spans="1:26" x14ac:dyDescent="0.35">
      <c r="A420" s="6"/>
      <c r="B420" s="6" t="s">
        <v>738</v>
      </c>
      <c r="C420" s="18" t="s">
        <v>739</v>
      </c>
      <c r="D420" s="18"/>
      <c r="E420" s="18"/>
      <c r="F420" s="18"/>
      <c r="G420" s="18"/>
      <c r="H420" s="18"/>
      <c r="I420" s="18"/>
      <c r="J420" s="18"/>
      <c r="K420" s="18"/>
      <c r="L420" s="122"/>
      <c r="M420" s="122"/>
      <c r="N420" s="122"/>
      <c r="O420" s="122"/>
      <c r="P420" s="394"/>
      <c r="Q420" s="6"/>
      <c r="R420" s="300"/>
      <c r="S420" s="300"/>
      <c r="T420" s="300"/>
      <c r="U420" s="300"/>
      <c r="V420" s="300"/>
      <c r="W420" s="6"/>
      <c r="X420" s="6"/>
      <c r="Y420" s="42"/>
      <c r="Z420" s="5"/>
    </row>
    <row r="421" spans="1:26" x14ac:dyDescent="0.35">
      <c r="A421" s="6"/>
      <c r="B421" s="6" t="s">
        <v>740</v>
      </c>
      <c r="C421" s="18" t="s">
        <v>741</v>
      </c>
      <c r="D421" s="18"/>
      <c r="E421" s="18"/>
      <c r="F421" s="18"/>
      <c r="G421" s="18"/>
      <c r="H421" s="18"/>
      <c r="I421" s="18"/>
      <c r="J421" s="18"/>
      <c r="K421" s="18"/>
      <c r="L421" s="122"/>
      <c r="M421" s="122"/>
      <c r="N421" s="122"/>
      <c r="O421" s="122"/>
      <c r="P421" s="395"/>
      <c r="Q421" s="6"/>
      <c r="R421" s="300"/>
      <c r="S421" s="300"/>
      <c r="T421" s="300"/>
      <c r="U421" s="300"/>
      <c r="V421" s="300"/>
      <c r="W421" s="6"/>
      <c r="X421" s="6"/>
      <c r="Y421" s="50" t="str">
        <f>IF(OR(AND(P420="yes",P421&gt;P396),AND(P419&lt;0,P421&gt;0)),"R","G")</f>
        <v>G</v>
      </c>
      <c r="Z421" s="5"/>
    </row>
    <row r="422" spans="1:26" ht="7.4" customHeight="1" x14ac:dyDescent="0.35">
      <c r="A422" s="6"/>
      <c r="B422" s="6"/>
      <c r="C422" s="18"/>
      <c r="D422" s="18"/>
      <c r="E422" s="18"/>
      <c r="F422" s="18"/>
      <c r="G422" s="18"/>
      <c r="H422" s="18"/>
      <c r="I422" s="18"/>
      <c r="J422" s="18"/>
      <c r="K422" s="18"/>
      <c r="L422" s="122"/>
      <c r="M422" s="122"/>
      <c r="N422" s="122"/>
      <c r="O422" s="122"/>
      <c r="P422" s="122"/>
      <c r="Q422" s="6"/>
      <c r="R422" s="300"/>
      <c r="S422" s="300"/>
      <c r="T422" s="300"/>
      <c r="U422" s="300"/>
      <c r="V422" s="300"/>
      <c r="W422" s="6"/>
      <c r="X422" s="6"/>
      <c r="Y422" s="371"/>
      <c r="Z422" s="5"/>
    </row>
    <row r="423" spans="1:26" x14ac:dyDescent="0.35">
      <c r="A423" s="6"/>
      <c r="B423" s="10" t="s">
        <v>742</v>
      </c>
      <c r="C423" s="18"/>
      <c r="D423" s="18"/>
      <c r="E423" s="18"/>
      <c r="F423" s="18"/>
      <c r="G423" s="18"/>
      <c r="H423" s="18"/>
      <c r="I423" s="18"/>
      <c r="J423" s="18"/>
      <c r="K423" s="18"/>
      <c r="L423" s="122"/>
      <c r="M423" s="122"/>
      <c r="N423" s="122"/>
      <c r="O423" s="122"/>
      <c r="P423" s="372"/>
      <c r="Q423" s="6"/>
      <c r="R423" s="300"/>
      <c r="S423" s="300"/>
      <c r="T423" s="300"/>
      <c r="U423" s="300"/>
      <c r="V423" s="300"/>
      <c r="W423" s="6"/>
      <c r="X423" s="6"/>
      <c r="Y423" s="371"/>
      <c r="Z423" s="5"/>
    </row>
    <row r="424" spans="1:26" x14ac:dyDescent="0.35">
      <c r="A424" s="6"/>
      <c r="B424" s="6" t="s">
        <v>743</v>
      </c>
      <c r="C424" s="6" t="s">
        <v>744</v>
      </c>
      <c r="D424" s="18"/>
      <c r="E424" s="18"/>
      <c r="F424" s="18"/>
      <c r="G424" s="18"/>
      <c r="H424" s="18"/>
      <c r="I424" s="18"/>
      <c r="J424" s="18"/>
      <c r="K424" s="18"/>
      <c r="L424" s="122"/>
      <c r="M424" s="122"/>
      <c r="N424" s="122"/>
      <c r="O424" s="122"/>
      <c r="P424" s="394"/>
      <c r="Q424" s="303"/>
      <c r="R424" s="300"/>
      <c r="S424" s="300"/>
      <c r="T424" s="300"/>
      <c r="U424" s="300"/>
      <c r="V424" s="300"/>
      <c r="W424" s="6"/>
      <c r="X424" s="6"/>
      <c r="Y424" s="371" t="str">
        <f>IF(ISBLANK(P424),"R","G")</f>
        <v>R</v>
      </c>
      <c r="Z424" s="5"/>
    </row>
    <row r="425" spans="1:26" x14ac:dyDescent="0.35">
      <c r="A425" s="6"/>
      <c r="B425" s="6" t="s">
        <v>745</v>
      </c>
      <c r="C425" s="18" t="s">
        <v>746</v>
      </c>
      <c r="D425" s="18"/>
      <c r="E425" s="18"/>
      <c r="F425" s="18"/>
      <c r="G425" s="18"/>
      <c r="H425" s="18"/>
      <c r="I425" s="18"/>
      <c r="J425" s="18"/>
      <c r="K425" s="18"/>
      <c r="L425" s="122"/>
      <c r="M425" s="122"/>
      <c r="N425" s="122"/>
      <c r="O425" s="122"/>
      <c r="P425" s="495"/>
      <c r="Q425" s="495"/>
      <c r="R425" s="495"/>
      <c r="S425" s="495"/>
      <c r="T425" s="495"/>
      <c r="U425" s="495"/>
      <c r="V425" s="495"/>
      <c r="W425" s="495"/>
      <c r="X425" s="6"/>
      <c r="Y425" s="371" t="str">
        <f>IF(AND(P424="yes",ISBLANK(P425)),"R",IF(AND(P424&lt;&gt;"yes",NOT(ISBLANK(P425))),"Y","G"))</f>
        <v>G</v>
      </c>
      <c r="Z425" s="5"/>
    </row>
    <row r="426" spans="1:26" ht="7.4" customHeight="1" x14ac:dyDescent="0.35">
      <c r="A426" s="6"/>
      <c r="B426" s="6"/>
      <c r="C426" s="18"/>
      <c r="D426" s="18"/>
      <c r="E426" s="18"/>
      <c r="F426" s="18"/>
      <c r="G426" s="18"/>
      <c r="H426" s="18"/>
      <c r="I426" s="18"/>
      <c r="J426" s="18"/>
      <c r="K426" s="18"/>
      <c r="L426" s="122"/>
      <c r="M426" s="122"/>
      <c r="N426" s="122"/>
      <c r="O426" s="122"/>
      <c r="P426" s="372"/>
      <c r="Q426" s="6"/>
      <c r="R426" s="300"/>
      <c r="S426" s="300"/>
      <c r="T426" s="300"/>
      <c r="U426" s="300"/>
      <c r="V426" s="300"/>
      <c r="W426" s="6"/>
      <c r="X426" s="6"/>
      <c r="Y426" s="371"/>
      <c r="Z426" s="5"/>
    </row>
    <row r="427" spans="1:26" x14ac:dyDescent="0.35">
      <c r="A427" s="6"/>
      <c r="B427" s="10" t="s">
        <v>747</v>
      </c>
      <c r="C427" s="18"/>
      <c r="D427" s="18"/>
      <c r="E427" s="18"/>
      <c r="F427" s="18"/>
      <c r="G427" s="18"/>
      <c r="H427" s="18"/>
      <c r="I427" s="18"/>
      <c r="J427" s="18"/>
      <c r="K427" s="18"/>
      <c r="L427" s="122"/>
      <c r="M427" s="122"/>
      <c r="N427" s="122"/>
      <c r="O427" s="122"/>
      <c r="P427" s="372"/>
      <c r="Q427" s="6"/>
      <c r="R427" s="300"/>
      <c r="S427" s="300"/>
      <c r="T427" s="300"/>
      <c r="U427" s="300"/>
      <c r="V427" s="300"/>
      <c r="W427" s="6"/>
      <c r="X427" s="6"/>
      <c r="Y427" s="371"/>
      <c r="Z427" s="5"/>
    </row>
    <row r="428" spans="1:26" x14ac:dyDescent="0.35">
      <c r="A428" s="6"/>
      <c r="B428" s="6" t="s">
        <v>748</v>
      </c>
      <c r="C428" s="6" t="s">
        <v>749</v>
      </c>
      <c r="D428" s="18"/>
      <c r="E428" s="18"/>
      <c r="F428" s="18"/>
      <c r="G428" s="18"/>
      <c r="H428" s="18"/>
      <c r="I428" s="18"/>
      <c r="J428" s="18"/>
      <c r="K428" s="18"/>
      <c r="L428" s="122"/>
      <c r="M428" s="122"/>
      <c r="N428" s="122"/>
      <c r="O428" s="122"/>
      <c r="P428" s="394"/>
      <c r="Q428" s="6"/>
      <c r="R428" s="300"/>
      <c r="S428" s="300"/>
      <c r="T428" s="300"/>
      <c r="U428" s="300"/>
      <c r="V428" s="300"/>
      <c r="W428" s="6"/>
      <c r="X428" s="6"/>
      <c r="Y428" s="371" t="str">
        <f>IF(ISBLANK(P428),"R",IF(P428="yes","Y","G"))</f>
        <v>R</v>
      </c>
      <c r="Z428" s="5"/>
    </row>
    <row r="429" spans="1:26" ht="7.4" customHeight="1" x14ac:dyDescent="0.35">
      <c r="A429" s="6"/>
      <c r="C429" s="18"/>
      <c r="D429" s="18"/>
      <c r="E429" s="18"/>
      <c r="F429" s="18"/>
      <c r="G429" s="18"/>
      <c r="H429" s="18"/>
      <c r="I429" s="18"/>
      <c r="J429" s="18"/>
      <c r="K429" s="18"/>
      <c r="L429" s="122"/>
      <c r="M429" s="122"/>
      <c r="N429" s="122"/>
      <c r="O429" s="122"/>
      <c r="P429" s="301"/>
      <c r="Q429" s="6"/>
      <c r="R429" s="300"/>
      <c r="S429" s="300"/>
      <c r="T429" s="300"/>
      <c r="U429" s="300"/>
      <c r="V429" s="300"/>
      <c r="W429" s="6"/>
      <c r="X429" s="6"/>
      <c r="Y429"/>
      <c r="Z429" s="5"/>
    </row>
    <row r="430" spans="1:26" ht="7.4" customHeight="1" x14ac:dyDescent="0.35">
      <c r="A430" s="24"/>
      <c r="B430" s="302"/>
      <c r="C430" s="24"/>
      <c r="D430" s="24"/>
      <c r="E430" s="24"/>
      <c r="F430" s="24"/>
      <c r="G430" s="24"/>
      <c r="H430" s="24"/>
      <c r="I430" s="24"/>
      <c r="J430" s="24"/>
      <c r="K430" s="24"/>
      <c r="L430" s="24"/>
      <c r="M430" s="24"/>
      <c r="N430" s="24"/>
      <c r="O430" s="24"/>
      <c r="P430" s="190"/>
      <c r="Q430" s="24"/>
      <c r="R430" s="24"/>
      <c r="S430" s="24"/>
      <c r="T430" s="24"/>
      <c r="U430" s="24"/>
      <c r="V430" s="24"/>
      <c r="W430" s="24"/>
      <c r="X430" s="24"/>
      <c r="Y430" s="51"/>
      <c r="Z430" s="5"/>
    </row>
  </sheetData>
  <sheetProtection algorithmName="SHA-512" hashValue="j1bGbCmnWd6SbXtMWxGDqRvnsNlNF9d0nGr0xH/sAGwqYuT9T0xBj9cHUDXF/MWOvo/6ARdOmajHVzGed9ctGA==" saltValue="4VVQdzSAO8e/+UiW8nfWxA==" spinCount="100000" sheet="1" objects="1" scenarios="1"/>
  <mergeCells count="84">
    <mergeCell ref="R410:W410"/>
    <mergeCell ref="R411:W411"/>
    <mergeCell ref="R412:W412"/>
    <mergeCell ref="R413:W413"/>
    <mergeCell ref="R414:W414"/>
    <mergeCell ref="C73:K73"/>
    <mergeCell ref="P425:W425"/>
    <mergeCell ref="L24:P24"/>
    <mergeCell ref="L26:P26"/>
    <mergeCell ref="R190:W190"/>
    <mergeCell ref="R337:W337"/>
    <mergeCell ref="R219:W219"/>
    <mergeCell ref="R223:W223"/>
    <mergeCell ref="R234:W234"/>
    <mergeCell ref="R239:W239"/>
    <mergeCell ref="R241:W241"/>
    <mergeCell ref="R230:W230"/>
    <mergeCell ref="R231:W231"/>
    <mergeCell ref="R296:W296"/>
    <mergeCell ref="R297:W297"/>
    <mergeCell ref="R253:W253"/>
    <mergeCell ref="R138:W138"/>
    <mergeCell ref="R175:W175"/>
    <mergeCell ref="C398:K398"/>
    <mergeCell ref="C399:K399"/>
    <mergeCell ref="C400:K400"/>
    <mergeCell ref="R400:W400"/>
    <mergeCell ref="C390:K390"/>
    <mergeCell ref="R289:W289"/>
    <mergeCell ref="R338:W338"/>
    <mergeCell ref="R365:W365"/>
    <mergeCell ref="R366:W366"/>
    <mergeCell ref="C189:N189"/>
    <mergeCell ref="R150:W150"/>
    <mergeCell ref="R152:W152"/>
    <mergeCell ref="R153:W153"/>
    <mergeCell ref="R157:W157"/>
    <mergeCell ref="R330:W330"/>
    <mergeCell ref="R341:W341"/>
    <mergeCell ref="R302:W302"/>
    <mergeCell ref="R388:W388"/>
    <mergeCell ref="R359:W359"/>
    <mergeCell ref="R372:W372"/>
    <mergeCell ref="R344:W344"/>
    <mergeCell ref="R377:W377"/>
    <mergeCell ref="C403:K403"/>
    <mergeCell ref="C401:K401"/>
    <mergeCell ref="R401:W401"/>
    <mergeCell ref="C391:K391"/>
    <mergeCell ref="C392:K392"/>
    <mergeCell ref="C396:K396"/>
    <mergeCell ref="R392:X394"/>
    <mergeCell ref="C386:K386"/>
    <mergeCell ref="R108:W108"/>
    <mergeCell ref="F3:T3"/>
    <mergeCell ref="B2:D3"/>
    <mergeCell ref="R15:W17"/>
    <mergeCell ref="R18:W20"/>
    <mergeCell ref="R80:W80"/>
    <mergeCell ref="H17:K17"/>
    <mergeCell ref="H18:K18"/>
    <mergeCell ref="H19:K19"/>
    <mergeCell ref="R36:W36"/>
    <mergeCell ref="R40:W40"/>
    <mergeCell ref="R72:W72"/>
    <mergeCell ref="C106:K106"/>
    <mergeCell ref="R283:W283"/>
    <mergeCell ref="R308:W308"/>
    <mergeCell ref="C382:K382"/>
    <mergeCell ref="C383:K383"/>
    <mergeCell ref="C107:K107"/>
    <mergeCell ref="J43:K45"/>
    <mergeCell ref="R45:W45"/>
    <mergeCell ref="R49:W49"/>
    <mergeCell ref="R53:W53"/>
    <mergeCell ref="R57:W57"/>
    <mergeCell ref="R61:W61"/>
    <mergeCell ref="R65:W65"/>
    <mergeCell ref="R69:W69"/>
    <mergeCell ref="R85:W85"/>
    <mergeCell ref="R97:W97"/>
    <mergeCell ref="R99:W99"/>
    <mergeCell ref="R100:W100"/>
    <mergeCell ref="R310:W310"/>
  </mergeCells>
  <phoneticPr fontId="41" type="noConversion"/>
  <conditionalFormatting sqref="B421:K421">
    <cfRule type="expression" dxfId="209" priority="24">
      <formula>$P$420&lt;&gt;"yes"</formula>
    </cfRule>
  </conditionalFormatting>
  <conditionalFormatting sqref="B425:K425">
    <cfRule type="expression" dxfId="208" priority="25">
      <formula>$P$424&lt;&gt;"yes"</formula>
    </cfRule>
  </conditionalFormatting>
  <conditionalFormatting sqref="P421">
    <cfRule type="expression" dxfId="207" priority="18">
      <formula>$P420="yes"</formula>
    </cfRule>
  </conditionalFormatting>
  <conditionalFormatting sqref="P425:W425">
    <cfRule type="expression" dxfId="206" priority="17">
      <formula>$P424="Yes"</formula>
    </cfRule>
  </conditionalFormatting>
  <conditionalFormatting sqref="R35 R301 R340">
    <cfRule type="expression" dxfId="205" priority="119">
      <formula>$P36=0</formula>
    </cfRule>
  </conditionalFormatting>
  <conditionalFormatting sqref="R39">
    <cfRule type="expression" dxfId="204" priority="117">
      <formula>$P40=0</formula>
    </cfRule>
  </conditionalFormatting>
  <conditionalFormatting sqref="R44">
    <cfRule type="expression" dxfId="203" priority="115">
      <formula>$P45=0</formula>
    </cfRule>
  </conditionalFormatting>
  <conditionalFormatting sqref="R48">
    <cfRule type="expression" dxfId="202" priority="113">
      <formula>$P49=0</formula>
    </cfRule>
  </conditionalFormatting>
  <conditionalFormatting sqref="R52">
    <cfRule type="expression" dxfId="201" priority="111">
      <formula>$P53=0</formula>
    </cfRule>
  </conditionalFormatting>
  <conditionalFormatting sqref="R56">
    <cfRule type="expression" dxfId="200" priority="109">
      <formula>$P57=0</formula>
    </cfRule>
  </conditionalFormatting>
  <conditionalFormatting sqref="R60">
    <cfRule type="expression" dxfId="199" priority="107">
      <formula>$P61=0</formula>
    </cfRule>
  </conditionalFormatting>
  <conditionalFormatting sqref="R64">
    <cfRule type="expression" dxfId="198" priority="105">
      <formula>$P65=0</formula>
    </cfRule>
  </conditionalFormatting>
  <conditionalFormatting sqref="R68">
    <cfRule type="expression" dxfId="197" priority="103">
      <formula>$P69=0</formula>
    </cfRule>
  </conditionalFormatting>
  <conditionalFormatting sqref="R71">
    <cfRule type="expression" dxfId="196" priority="101">
      <formula>$P72=0</formula>
    </cfRule>
  </conditionalFormatting>
  <conditionalFormatting sqref="R79">
    <cfRule type="expression" dxfId="195" priority="99">
      <formula>$P76=0</formula>
    </cfRule>
  </conditionalFormatting>
  <conditionalFormatting sqref="R80 R253:W254">
    <cfRule type="expression" dxfId="194" priority="100">
      <formula>$P80=0</formula>
    </cfRule>
  </conditionalFormatting>
  <conditionalFormatting sqref="R84">
    <cfRule type="expression" dxfId="193" priority="97">
      <formula>$P85=0</formula>
    </cfRule>
  </conditionalFormatting>
  <conditionalFormatting sqref="R96">
    <cfRule type="expression" dxfId="192" priority="95">
      <formula>$P97=0</formula>
    </cfRule>
  </conditionalFormatting>
  <conditionalFormatting sqref="R98 R364">
    <cfRule type="expression" dxfId="191" priority="92">
      <formula>AND($P99=0,$P100=0)</formula>
    </cfRule>
  </conditionalFormatting>
  <conditionalFormatting sqref="R107">
    <cfRule type="expression" dxfId="190" priority="90">
      <formula>$P108=0</formula>
    </cfRule>
  </conditionalFormatting>
  <conditionalFormatting sqref="R137">
    <cfRule type="expression" dxfId="189" priority="88">
      <formula>$P138=0</formula>
    </cfRule>
  </conditionalFormatting>
  <conditionalFormatting sqref="R149">
    <cfRule type="expression" dxfId="188" priority="86">
      <formula>$P150=0</formula>
    </cfRule>
  </conditionalFormatting>
  <conditionalFormatting sqref="R151">
    <cfRule type="expression" dxfId="187" priority="81">
      <formula>AND($P152=0,$P153=0)</formula>
    </cfRule>
  </conditionalFormatting>
  <conditionalFormatting sqref="R156">
    <cfRule type="expression" dxfId="186" priority="79">
      <formula>$P157=0</formula>
    </cfRule>
  </conditionalFormatting>
  <conditionalFormatting sqref="R174">
    <cfRule type="expression" dxfId="185" priority="77">
      <formula>$P175=0</formula>
    </cfRule>
  </conditionalFormatting>
  <conditionalFormatting sqref="R189">
    <cfRule type="expression" dxfId="184" priority="75">
      <formula>$P190=0</formula>
    </cfRule>
  </conditionalFormatting>
  <conditionalFormatting sqref="R218">
    <cfRule type="expression" dxfId="183" priority="73">
      <formula>$P219=0</formula>
    </cfRule>
  </conditionalFormatting>
  <conditionalFormatting sqref="R222">
    <cfRule type="expression" dxfId="182" priority="71">
      <formula>$P223=0</formula>
    </cfRule>
  </conditionalFormatting>
  <conditionalFormatting sqref="R229">
    <cfRule type="expression" dxfId="181" priority="68">
      <formula>AND($P230=0,$P231=0)</formula>
    </cfRule>
  </conditionalFormatting>
  <conditionalFormatting sqref="R232:R233">
    <cfRule type="expression" dxfId="180" priority="66">
      <formula>$P234=0</formula>
    </cfRule>
  </conditionalFormatting>
  <conditionalFormatting sqref="R238">
    <cfRule type="expression" dxfId="179" priority="63">
      <formula>AND($P239=0,$P241=0)</formula>
    </cfRule>
  </conditionalFormatting>
  <conditionalFormatting sqref="R252">
    <cfRule type="expression" dxfId="178" priority="61">
      <formula>$P253=0</formula>
    </cfRule>
  </conditionalFormatting>
  <conditionalFormatting sqref="R282">
    <cfRule type="expression" dxfId="177" priority="59">
      <formula>$P283=0</formula>
    </cfRule>
  </conditionalFormatting>
  <conditionalFormatting sqref="R288">
    <cfRule type="expression" dxfId="176" priority="57">
      <formula>$P289=0</formula>
    </cfRule>
  </conditionalFormatting>
  <conditionalFormatting sqref="R295">
    <cfRule type="expression" dxfId="175" priority="54">
      <formula>AND($P296=0,$P297=0)</formula>
    </cfRule>
  </conditionalFormatting>
  <conditionalFormatting sqref="R307">
    <cfRule type="expression" dxfId="174" priority="49">
      <formula>AND($P308=0,$P310=0)</formula>
    </cfRule>
  </conditionalFormatting>
  <conditionalFormatting sqref="R329">
    <cfRule type="expression" dxfId="173" priority="47">
      <formula>$P330=0</formula>
    </cfRule>
  </conditionalFormatting>
  <conditionalFormatting sqref="R336">
    <cfRule type="expression" dxfId="172" priority="44">
      <formula>AND($P337=0,$P338=0)</formula>
    </cfRule>
  </conditionalFormatting>
  <conditionalFormatting sqref="R343">
    <cfRule type="expression" dxfId="171" priority="4">
      <formula>$P344=0</formula>
    </cfRule>
  </conditionalFormatting>
  <conditionalFormatting sqref="R358">
    <cfRule type="expression" dxfId="170" priority="40">
      <formula>$P359=0</formula>
    </cfRule>
  </conditionalFormatting>
  <conditionalFormatting sqref="R371">
    <cfRule type="expression" dxfId="169" priority="35">
      <formula>$P372=0</formula>
    </cfRule>
  </conditionalFormatting>
  <conditionalFormatting sqref="R376">
    <cfRule type="expression" dxfId="168" priority="2">
      <formula>$P377=0</formula>
    </cfRule>
  </conditionalFormatting>
  <conditionalFormatting sqref="R387">
    <cfRule type="expression" dxfId="167" priority="33">
      <formula>$P388=0</formula>
    </cfRule>
  </conditionalFormatting>
  <conditionalFormatting sqref="R399">
    <cfRule type="expression" dxfId="166" priority="31">
      <formula>$P400=0</formula>
    </cfRule>
  </conditionalFormatting>
  <conditionalFormatting sqref="R409">
    <cfRule type="expression" dxfId="165" priority="10">
      <formula>COUNTIF($P$410:$P$414,"&gt;0")</formula>
    </cfRule>
  </conditionalFormatting>
  <conditionalFormatting sqref="R15:W20">
    <cfRule type="expression" dxfId="164" priority="122">
      <formula>$P$19=0</formula>
    </cfRule>
  </conditionalFormatting>
  <conditionalFormatting sqref="R36:W36">
    <cfRule type="expression" dxfId="163" priority="120">
      <formula>$P36=0</formula>
    </cfRule>
  </conditionalFormatting>
  <conditionalFormatting sqref="R40:W40">
    <cfRule type="expression" dxfId="162" priority="118">
      <formula>$P40=0</formula>
    </cfRule>
  </conditionalFormatting>
  <conditionalFormatting sqref="R45:W45">
    <cfRule type="expression" dxfId="161" priority="116">
      <formula>$P45=0</formula>
    </cfRule>
  </conditionalFormatting>
  <conditionalFormatting sqref="R49:W49">
    <cfRule type="expression" dxfId="160" priority="114">
      <formula>$P49=0</formula>
    </cfRule>
  </conditionalFormatting>
  <conditionalFormatting sqref="R53:W53">
    <cfRule type="expression" dxfId="159" priority="112">
      <formula>$P53=0</formula>
    </cfRule>
  </conditionalFormatting>
  <conditionalFormatting sqref="R57:W57">
    <cfRule type="expression" dxfId="158" priority="110">
      <formula>$P57=0</formula>
    </cfRule>
  </conditionalFormatting>
  <conditionalFormatting sqref="R61:W61">
    <cfRule type="expression" dxfId="157" priority="108">
      <formula>$P61=0</formula>
    </cfRule>
  </conditionalFormatting>
  <conditionalFormatting sqref="R65:W65">
    <cfRule type="expression" dxfId="156" priority="106">
      <formula>$P65=0</formula>
    </cfRule>
  </conditionalFormatting>
  <conditionalFormatting sqref="R69:W69">
    <cfRule type="expression" dxfId="155" priority="104">
      <formula>$P69=0</formula>
    </cfRule>
  </conditionalFormatting>
  <conditionalFormatting sqref="R72:W72">
    <cfRule type="expression" dxfId="154" priority="102">
      <formula>$P72=0</formula>
    </cfRule>
  </conditionalFormatting>
  <conditionalFormatting sqref="R76:W79">
    <cfRule type="expression" dxfId="153" priority="19">
      <formula>$P76=0</formula>
    </cfRule>
  </conditionalFormatting>
  <conditionalFormatting sqref="R85:W85">
    <cfRule type="expression" dxfId="152" priority="98">
      <formula>$P85=0</formula>
    </cfRule>
  </conditionalFormatting>
  <conditionalFormatting sqref="R97:W97">
    <cfRule type="expression" dxfId="151" priority="96">
      <formula>$P97=0</formula>
    </cfRule>
  </conditionalFormatting>
  <conditionalFormatting sqref="R99:W100">
    <cfRule type="expression" dxfId="150" priority="93">
      <formula>$P99&gt;0</formula>
    </cfRule>
  </conditionalFormatting>
  <conditionalFormatting sqref="R108:W108">
    <cfRule type="expression" dxfId="149" priority="91">
      <formula>$P108=0</formula>
    </cfRule>
  </conditionalFormatting>
  <conditionalFormatting sqref="R138:W138">
    <cfRule type="expression" dxfId="148" priority="89">
      <formula>$P138=0</formula>
    </cfRule>
  </conditionalFormatting>
  <conditionalFormatting sqref="R150:W150">
    <cfRule type="expression" dxfId="147" priority="87">
      <formula>$P150=0</formula>
    </cfRule>
  </conditionalFormatting>
  <conditionalFormatting sqref="R152:W153">
    <cfRule type="expression" dxfId="146" priority="16">
      <formula>$P152&gt;0</formula>
    </cfRule>
  </conditionalFormatting>
  <conditionalFormatting sqref="R157:W157">
    <cfRule type="expression" dxfId="145" priority="80">
      <formula>$P157=0</formula>
    </cfRule>
  </conditionalFormatting>
  <conditionalFormatting sqref="R175:W175">
    <cfRule type="expression" dxfId="144" priority="78">
      <formula>$P175=0</formula>
    </cfRule>
  </conditionalFormatting>
  <conditionalFormatting sqref="R190:W190">
    <cfRule type="expression" dxfId="143" priority="76">
      <formula>$P190=0</formula>
    </cfRule>
  </conditionalFormatting>
  <conditionalFormatting sqref="R219:W219">
    <cfRule type="expression" dxfId="142" priority="74">
      <formula>$P219=0</formula>
    </cfRule>
  </conditionalFormatting>
  <conditionalFormatting sqref="R223:W223">
    <cfRule type="expression" dxfId="141" priority="72">
      <formula>$P223=0</formula>
    </cfRule>
  </conditionalFormatting>
  <conditionalFormatting sqref="R230:W231">
    <cfRule type="expression" dxfId="140" priority="15">
      <formula>$P230&gt;0</formula>
    </cfRule>
  </conditionalFormatting>
  <conditionalFormatting sqref="R234:W234">
    <cfRule type="expression" dxfId="139" priority="67">
      <formula>$P234=0</formula>
    </cfRule>
  </conditionalFormatting>
  <conditionalFormatting sqref="R239:W239 R241:W241">
    <cfRule type="expression" dxfId="138" priority="64">
      <formula>$P239=0</formula>
    </cfRule>
  </conditionalFormatting>
  <conditionalFormatting sqref="R283:W283">
    <cfRule type="expression" dxfId="137" priority="60">
      <formula>$P283=0</formula>
    </cfRule>
  </conditionalFormatting>
  <conditionalFormatting sqref="R289:W289">
    <cfRule type="expression" dxfId="136" priority="58">
      <formula>$P289=0</formula>
    </cfRule>
  </conditionalFormatting>
  <conditionalFormatting sqref="R296:W297">
    <cfRule type="expression" dxfId="135" priority="14">
      <formula>$P296&gt;0</formula>
    </cfRule>
  </conditionalFormatting>
  <conditionalFormatting sqref="R302:W302">
    <cfRule type="expression" dxfId="134" priority="53">
      <formula>$P302=0</formula>
    </cfRule>
  </conditionalFormatting>
  <conditionalFormatting sqref="R308:W308 R310:W310">
    <cfRule type="expression" dxfId="133" priority="50">
      <formula>$P308=0</formula>
    </cfRule>
  </conditionalFormatting>
  <conditionalFormatting sqref="R330:W330">
    <cfRule type="expression" dxfId="132" priority="23">
      <formula>$P330=0</formula>
    </cfRule>
  </conditionalFormatting>
  <conditionalFormatting sqref="R337:W338">
    <cfRule type="expression" dxfId="131" priority="13">
      <formula>$P337&gt;0</formula>
    </cfRule>
  </conditionalFormatting>
  <conditionalFormatting sqref="R341:W341">
    <cfRule type="expression" dxfId="130" priority="43">
      <formula>$P341=0</formula>
    </cfRule>
  </conditionalFormatting>
  <conditionalFormatting sqref="R344:W344">
    <cfRule type="expression" dxfId="129" priority="3">
      <formula>$P344=0</formula>
    </cfRule>
  </conditionalFormatting>
  <conditionalFormatting sqref="R359:W359">
    <cfRule type="expression" dxfId="128" priority="41">
      <formula>$P359=0</formula>
    </cfRule>
  </conditionalFormatting>
  <conditionalFormatting sqref="R365:W366">
    <cfRule type="expression" dxfId="127" priority="12">
      <formula>$P365&gt;0</formula>
    </cfRule>
  </conditionalFormatting>
  <conditionalFormatting sqref="R372:W372">
    <cfRule type="expression" dxfId="126" priority="36">
      <formula>$P372=0</formula>
    </cfRule>
  </conditionalFormatting>
  <conditionalFormatting sqref="R377:W377">
    <cfRule type="expression" dxfId="125" priority="1">
      <formula>$P377=0</formula>
    </cfRule>
  </conditionalFormatting>
  <conditionalFormatting sqref="R388:W388">
    <cfRule type="expression" dxfId="124" priority="34">
      <formula>$P388=0</formula>
    </cfRule>
  </conditionalFormatting>
  <conditionalFormatting sqref="R400:W401">
    <cfRule type="expression" dxfId="123" priority="11">
      <formula>$P400&gt;0</formula>
    </cfRule>
  </conditionalFormatting>
  <conditionalFormatting sqref="R410:W414">
    <cfRule type="expression" dxfId="122" priority="5">
      <formula>$P410&gt;0</formula>
    </cfRule>
  </conditionalFormatting>
  <conditionalFormatting sqref="Y1:Y75 Y77:Y1048576">
    <cfRule type="cellIs" dxfId="121" priority="453" operator="equal">
      <formula>"Y"</formula>
    </cfRule>
    <cfRule type="cellIs" dxfId="120" priority="454" operator="equal">
      <formula>"R"</formula>
    </cfRule>
    <cfRule type="cellIs" dxfId="119" priority="455" operator="equal">
      <formula>"G"</formula>
    </cfRule>
  </conditionalFormatting>
  <dataValidations count="9">
    <dataValidation type="decimal" allowBlank="1" showInputMessage="1" showErrorMessage="1" sqref="P169:P176" xr:uid="{37E7A067-364C-489C-A7D6-93C8AA18294C}">
      <formula1>-9.99999999999999E+34</formula1>
      <formula2>9.99999999999999E+35</formula2>
    </dataValidation>
    <dataValidation type="whole" allowBlank="1" showInputMessage="1" showErrorMessage="1" sqref="P394 P387:P388" xr:uid="{B281AF30-719C-44B9-8E04-F8F7BB92DDE5}">
      <formula1>0</formula1>
      <formula2>9999999999999990</formula2>
    </dataValidation>
    <dataValidation type="decimal" operator="greaterThanOrEqual" allowBlank="1" showInputMessage="1" showErrorMessage="1" sqref="L162:N164 P106:P108 L333:N341 L140:N153 L105:N108 P141:P153 L259:N279 L285:N285 L288:N289 L292:N302 P417 L186:N186 L217:N219 L192:N192 P218:P219 P358:P359 L310:N310 L326:N326 L241:N241 P320:P324 P349:P353 P182:P184 L88:N100 P410:P414 L256:N256 L64:N65 L34:N37 L39:N41 L17:L19 L48:N50 L52:N54 L56:N58 L60:N61 L68:N69 L46:N46 L76:N80 L72:N73 L358:N359 P188:P190 P237:P239 L282:N283 L305:N308 L320:N324 L349:N353 P362:P372 P226:P234 L155:N157 L82:N85 P76:P85 P88:P100 P156:P157 L110:N138 P163:P164 L183:N184 P259:P279 P192 L221:N223 P222:P223 L225:N234 L236:N239 P241 P256 L194:N215 P282:P283 P285 P288:P289 P292:P302 P305:P308 P310 L329:N330 P326 P329:P330 P333:P341 L355:N355 P355 L362:N372 L377:N377 L410:N414 L382:N384 P382:P384 L403:N403 P403 L399:N401 P399:P401 P312 P111:P138 P195:P215 P246:P253 L312:N312 L374:N374 P374 P377 L344:N344 P344" xr:uid="{547269AD-E83E-430B-9A9F-C261B06066ED}">
      <formula1>0</formula1>
    </dataValidation>
    <dataValidation type="textLength" operator="greaterThanOrEqual" allowBlank="1" showInputMessage="1" showErrorMessage="1" sqref="R61 R54:W56 R69 R67:W68 R107:R108 R63:W64 R53 R137:R138 R72 R49 R50:W52 R174:R175 R48:W48 R365:R366 R285:W287 R298:W299 R301:R302 R282:R283 R296:R297 R65 R41:W44 R84:R85 R329:R330 R35:R36 S35:W35 P425:W425 R40 R57 R18:W20 R399:R401 R58:W60 R156:R157 R45 R46:W46 Y245:Y252 R222:R223 S242:W244 R310 R288:R289 R71:W71 R241:R254 R304:W307 R189:R190 R358:R359 R37:W39 R149:R153 R230:R234 S75:W75 R387:R388 S83:W84 V79:W79 R291:W294 R337:R338 S245:X251 R258:W281 R96:R100 R308 R239 R218:R219 R340:R341 R371:R372 R79:R80 R76:W78 R343:R344 R376:R377" xr:uid="{5BDCBBD9-B77F-4C42-A158-5B2EB1AA326E}">
      <formula1>0</formula1>
    </dataValidation>
    <dataValidation type="whole" operator="greaterThanOrEqual" allowBlank="1" showInputMessage="1" showErrorMessage="1" sqref="M17:N19 P421 P423 P429 P426:P427" xr:uid="{A68DD7C1-ED6B-411A-8FF0-4041D34DC1A3}">
      <formula1>0</formula1>
    </dataValidation>
    <dataValidation type="decimal" operator="greaterThanOrEqual" allowBlank="1" showInputMessage="1" showErrorMessage="1" sqref="L43:N45" xr:uid="{5C47B698-D2AE-47BE-9505-05A28D004496}">
      <formula1>-9999999999</formula1>
    </dataValidation>
    <dataValidation type="list" allowBlank="1" showInputMessage="1" showErrorMessage="1" sqref="P420 P424 P428" xr:uid="{5CFFCF70-CC10-4635-B777-AFAB3037E033}">
      <formula1>YesNo</formula1>
    </dataValidation>
    <dataValidation type="textLength" operator="greaterThan" allowBlank="1" showInputMessage="1" showErrorMessage="1" sqref="L24:P24 L26:P26" xr:uid="{A90B938E-79FE-49F7-BBD0-E4D6849E27DD}">
      <formula1>0</formula1>
    </dataValidation>
    <dataValidation type="decimal" allowBlank="1" showInputMessage="1" showErrorMessage="1" sqref="P391" xr:uid="{7A8497D9-3666-439E-BD1D-DBE2942F93FD}">
      <formula1>-9.99999999999999E+29</formula1>
      <formula2>9.99999999999999E+31</formula2>
    </dataValidation>
  </dataValidations>
  <pageMargins left="0.7" right="0.7" top="0.75" bottom="0.75" header="0.3" footer="0.3"/>
  <pageSetup paperSize="9" orientation="portrait" r:id="rId1"/>
  <headerFooter>
    <oddHeader>&amp;R&amp;"Calibri"&amp;10&amp;K000000 MFSA-RESTRICTED&amp;1#_x000D_</oddHeader>
  </headerFooter>
  <ignoredErrors>
    <ignoredError sqref="L19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8CA-E8CE-4F7D-92D0-A9AF1EB95548}">
  <sheetPr codeName="Sheet6"/>
  <dimension ref="A1:M2269"/>
  <sheetViews>
    <sheetView zoomScale="70" zoomScaleNormal="70" workbookViewId="0">
      <selection activeCell="F15" sqref="F15"/>
    </sheetView>
  </sheetViews>
  <sheetFormatPr defaultRowHeight="14.5" x14ac:dyDescent="0.35"/>
  <cols>
    <col min="6" max="6" width="19.7265625" customWidth="1"/>
    <col min="7" max="7" width="64.453125" customWidth="1"/>
    <col min="16362" max="16364" width="9.1796875" bestFit="1" customWidth="1"/>
  </cols>
  <sheetData>
    <row r="1" spans="1:9"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750</v>
      </c>
      <c r="F1" t="s">
        <v>295</v>
      </c>
      <c r="G1" t="s">
        <v>296</v>
      </c>
    </row>
    <row r="2" spans="1:9"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750</v>
      </c>
      <c r="F2" t="s">
        <v>751</v>
      </c>
      <c r="G2" t="s">
        <v>752</v>
      </c>
      <c r="H2">
        <f>Input!L17</f>
        <v>0</v>
      </c>
      <c r="I2" t="str">
        <f>Input!Y17</f>
        <v>R</v>
      </c>
    </row>
    <row r="3" spans="1:9"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750</v>
      </c>
      <c r="F3" t="s">
        <v>753</v>
      </c>
      <c r="G3" t="s">
        <v>754</v>
      </c>
      <c r="H3">
        <f>Input!L17</f>
        <v>0</v>
      </c>
      <c r="I3" t="str">
        <f>Input!Y17</f>
        <v>R</v>
      </c>
    </row>
    <row r="4" spans="1:9"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750</v>
      </c>
      <c r="F4" t="s">
        <v>755</v>
      </c>
      <c r="G4" t="s">
        <v>756</v>
      </c>
      <c r="H4">
        <f>Input!N17</f>
        <v>0</v>
      </c>
      <c r="I4" t="str">
        <f>Input!Y17</f>
        <v>R</v>
      </c>
    </row>
    <row r="5" spans="1:9"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750</v>
      </c>
      <c r="F5" t="s">
        <v>757</v>
      </c>
      <c r="G5" t="s">
        <v>758</v>
      </c>
      <c r="H5">
        <f>Input!L18</f>
        <v>0</v>
      </c>
      <c r="I5" t="str">
        <f>Input!Y18</f>
        <v>R</v>
      </c>
    </row>
    <row r="6" spans="1:9"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750</v>
      </c>
      <c r="F6" t="s">
        <v>759</v>
      </c>
      <c r="G6" t="s">
        <v>760</v>
      </c>
      <c r="H6">
        <f>Input!M18</f>
        <v>0</v>
      </c>
      <c r="I6" t="str">
        <f>Input!Y18</f>
        <v>R</v>
      </c>
    </row>
    <row r="7" spans="1:9"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750</v>
      </c>
      <c r="F7" t="s">
        <v>761</v>
      </c>
      <c r="G7" t="s">
        <v>762</v>
      </c>
      <c r="H7">
        <f>Input!N18</f>
        <v>0</v>
      </c>
      <c r="I7" t="str">
        <f>Input!Y18</f>
        <v>R</v>
      </c>
    </row>
    <row r="8" spans="1:9"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750</v>
      </c>
      <c r="F8" t="s">
        <v>763</v>
      </c>
      <c r="G8" t="s">
        <v>764</v>
      </c>
      <c r="H8">
        <f>Input!L19</f>
        <v>0</v>
      </c>
      <c r="I8" t="str">
        <f>Input!Y19</f>
        <v>R</v>
      </c>
    </row>
    <row r="9" spans="1:9"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750</v>
      </c>
      <c r="F9" t="s">
        <v>765</v>
      </c>
      <c r="G9" t="s">
        <v>766</v>
      </c>
      <c r="H9">
        <f>Input!M19</f>
        <v>0</v>
      </c>
      <c r="I9" t="str">
        <f>Input!Y19</f>
        <v>R</v>
      </c>
    </row>
    <row r="10" spans="1:9"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750</v>
      </c>
      <c r="F10" t="s">
        <v>767</v>
      </c>
      <c r="G10" t="s">
        <v>768</v>
      </c>
      <c r="H10">
        <f>Input!N19</f>
        <v>0</v>
      </c>
      <c r="I10" t="str">
        <f>Input!Y19</f>
        <v>R</v>
      </c>
    </row>
    <row r="11" spans="1:9"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750</v>
      </c>
      <c r="F11" t="s">
        <v>769</v>
      </c>
      <c r="G11" t="s">
        <v>770</v>
      </c>
      <c r="H11">
        <f>Input!L20</f>
        <v>0</v>
      </c>
    </row>
    <row r="12" spans="1:9"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750</v>
      </c>
      <c r="F12" t="s">
        <v>771</v>
      </c>
      <c r="G12" t="s">
        <v>772</v>
      </c>
      <c r="H12">
        <f>Input!M20</f>
        <v>0</v>
      </c>
    </row>
    <row r="13" spans="1:9"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750</v>
      </c>
      <c r="F13" t="s">
        <v>773</v>
      </c>
      <c r="G13" t="s">
        <v>774</v>
      </c>
      <c r="H13">
        <f>Input!N20</f>
        <v>0</v>
      </c>
    </row>
    <row r="14" spans="1:9"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750</v>
      </c>
      <c r="F14" t="s">
        <v>775</v>
      </c>
      <c r="G14" t="s">
        <v>776</v>
      </c>
      <c r="H14">
        <f>Input!R18</f>
        <v>0</v>
      </c>
    </row>
    <row r="15" spans="1:9"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750</v>
      </c>
      <c r="F15" t="s">
        <v>777</v>
      </c>
      <c r="G15" t="s">
        <v>778</v>
      </c>
      <c r="H15">
        <f>Input!P17</f>
        <v>0</v>
      </c>
      <c r="I15" t="str">
        <f>Input!Y17</f>
        <v>R</v>
      </c>
    </row>
    <row r="16" spans="1:9"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750</v>
      </c>
      <c r="F16" t="s">
        <v>779</v>
      </c>
      <c r="G16" t="s">
        <v>780</v>
      </c>
      <c r="H16">
        <f>Input!P18</f>
        <v>0</v>
      </c>
      <c r="I16" t="str">
        <f>Input!Y18</f>
        <v>R</v>
      </c>
    </row>
    <row r="17" spans="1:9"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750</v>
      </c>
      <c r="F17" t="s">
        <v>781</v>
      </c>
      <c r="G17" t="s">
        <v>782</v>
      </c>
      <c r="H17">
        <f>Input!P19</f>
        <v>0</v>
      </c>
      <c r="I17" t="str">
        <f>Input!Y19</f>
        <v>R</v>
      </c>
    </row>
    <row r="18" spans="1:9"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750</v>
      </c>
      <c r="F18" t="s">
        <v>783</v>
      </c>
      <c r="G18" t="s">
        <v>784</v>
      </c>
      <c r="H18">
        <f>Input!P20</f>
        <v>0</v>
      </c>
    </row>
    <row r="19" spans="1:9"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750</v>
      </c>
      <c r="F19" t="s">
        <v>305</v>
      </c>
      <c r="G19" t="s">
        <v>785</v>
      </c>
      <c r="H19">
        <f>Input!P22</f>
        <v>0</v>
      </c>
      <c r="I19" t="str">
        <f>Input!Y22</f>
        <v>R</v>
      </c>
    </row>
    <row r="20" spans="1:9"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750</v>
      </c>
      <c r="F20" t="s">
        <v>307</v>
      </c>
      <c r="G20" t="s">
        <v>308</v>
      </c>
      <c r="H20">
        <f>Input!L24</f>
        <v>0</v>
      </c>
      <c r="I20" t="str">
        <f>Input!Y24</f>
        <v>R</v>
      </c>
    </row>
    <row r="21" spans="1:9"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750</v>
      </c>
      <c r="F21" t="s">
        <v>309</v>
      </c>
      <c r="G21" t="s">
        <v>786</v>
      </c>
      <c r="H21">
        <f>Input!L26</f>
        <v>0</v>
      </c>
      <c r="I21" t="str">
        <f>Input!Y26</f>
        <v>G</v>
      </c>
    </row>
    <row r="22" spans="1:9" s="374" customFormat="1"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750</v>
      </c>
      <c r="F22" s="438" t="s">
        <v>787</v>
      </c>
      <c r="G22" s="438" t="s">
        <v>788</v>
      </c>
      <c r="H22" s="438">
        <f>Input!L34</f>
        <v>0</v>
      </c>
      <c r="I22" s="438" t="str">
        <f>Input!Y26</f>
        <v>G</v>
      </c>
    </row>
    <row r="23" spans="1:9"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750</v>
      </c>
      <c r="F23" t="s">
        <v>789</v>
      </c>
      <c r="G23" t="s">
        <v>790</v>
      </c>
      <c r="H23">
        <f>Input!M34</f>
        <v>0</v>
      </c>
    </row>
    <row r="24" spans="1:9"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750</v>
      </c>
      <c r="F24" t="s">
        <v>791</v>
      </c>
      <c r="G24" t="s">
        <v>792</v>
      </c>
      <c r="H24">
        <f>Input!N34</f>
        <v>0</v>
      </c>
    </row>
    <row r="25" spans="1:9"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750</v>
      </c>
      <c r="F25" t="s">
        <v>793</v>
      </c>
      <c r="G25" t="s">
        <v>794</v>
      </c>
      <c r="H25">
        <f>Input!P34</f>
        <v>0</v>
      </c>
    </row>
    <row r="26" spans="1:9"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750</v>
      </c>
      <c r="F26" t="s">
        <v>795</v>
      </c>
      <c r="G26" t="s">
        <v>796</v>
      </c>
      <c r="H26">
        <f>Input!L35</f>
        <v>0</v>
      </c>
    </row>
    <row r="27" spans="1:9"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750</v>
      </c>
      <c r="F27" t="s">
        <v>797</v>
      </c>
      <c r="G27" t="s">
        <v>798</v>
      </c>
      <c r="H27">
        <f>Input!M35</f>
        <v>0</v>
      </c>
    </row>
    <row r="28" spans="1:9"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750</v>
      </c>
      <c r="F28" t="s">
        <v>799</v>
      </c>
      <c r="G28" t="s">
        <v>800</v>
      </c>
      <c r="H28">
        <f>Input!N35</f>
        <v>0</v>
      </c>
    </row>
    <row r="29" spans="1:9"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750</v>
      </c>
      <c r="F29" t="s">
        <v>801</v>
      </c>
      <c r="G29" t="s">
        <v>802</v>
      </c>
      <c r="H29">
        <f>Input!P35</f>
        <v>0</v>
      </c>
    </row>
    <row r="30" spans="1:9"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750</v>
      </c>
      <c r="F30" t="s">
        <v>803</v>
      </c>
      <c r="G30" t="s">
        <v>804</v>
      </c>
      <c r="H30">
        <f>Input!L36</f>
        <v>0</v>
      </c>
    </row>
    <row r="31" spans="1:9"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750</v>
      </c>
      <c r="F31" t="s">
        <v>805</v>
      </c>
      <c r="G31" t="s">
        <v>806</v>
      </c>
      <c r="H31">
        <f>Input!M36</f>
        <v>0</v>
      </c>
    </row>
    <row r="32" spans="1:9"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750</v>
      </c>
      <c r="F32" t="s">
        <v>807</v>
      </c>
      <c r="G32" t="s">
        <v>808</v>
      </c>
      <c r="H32">
        <f>Input!N36</f>
        <v>0</v>
      </c>
    </row>
    <row r="33" spans="1:9"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750</v>
      </c>
      <c r="F33" t="s">
        <v>809</v>
      </c>
      <c r="G33" t="s">
        <v>810</v>
      </c>
      <c r="H33">
        <f>Input!P36</f>
        <v>0</v>
      </c>
    </row>
    <row r="34" spans="1:9"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750</v>
      </c>
      <c r="F34" t="s">
        <v>811</v>
      </c>
      <c r="G34" t="s">
        <v>317</v>
      </c>
      <c r="H34">
        <f>Input!R36</f>
        <v>0</v>
      </c>
      <c r="I34" t="str">
        <f>Input!Y36</f>
        <v>G</v>
      </c>
    </row>
    <row r="35" spans="1:9"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750</v>
      </c>
      <c r="F35" t="s">
        <v>812</v>
      </c>
      <c r="G35" t="s">
        <v>813</v>
      </c>
      <c r="H35">
        <f>Input!L38</f>
        <v>0</v>
      </c>
    </row>
    <row r="36" spans="1:9"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750</v>
      </c>
      <c r="F36" t="s">
        <v>814</v>
      </c>
      <c r="G36" t="s">
        <v>815</v>
      </c>
      <c r="H36">
        <f>Input!M38</f>
        <v>0</v>
      </c>
    </row>
    <row r="37" spans="1:9"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750</v>
      </c>
      <c r="F37" t="s">
        <v>816</v>
      </c>
      <c r="G37" t="s">
        <v>817</v>
      </c>
      <c r="H37">
        <f>Input!N38</f>
        <v>0</v>
      </c>
    </row>
    <row r="38" spans="1:9"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750</v>
      </c>
      <c r="F38" t="s">
        <v>818</v>
      </c>
      <c r="G38" t="s">
        <v>819</v>
      </c>
      <c r="H38">
        <f>Input!P38</f>
        <v>0</v>
      </c>
    </row>
    <row r="39" spans="1:9"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750</v>
      </c>
      <c r="F39" t="s">
        <v>820</v>
      </c>
      <c r="G39" t="s">
        <v>821</v>
      </c>
      <c r="H39">
        <f>Input!L39</f>
        <v>0</v>
      </c>
    </row>
    <row r="40" spans="1:9"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750</v>
      </c>
      <c r="F40" t="s">
        <v>822</v>
      </c>
      <c r="G40" t="s">
        <v>823</v>
      </c>
      <c r="H40">
        <f>Input!M39</f>
        <v>0</v>
      </c>
    </row>
    <row r="41" spans="1:9"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750</v>
      </c>
      <c r="F41" t="s">
        <v>824</v>
      </c>
      <c r="G41" t="s">
        <v>825</v>
      </c>
      <c r="H41">
        <f>Input!N39</f>
        <v>0</v>
      </c>
    </row>
    <row r="42" spans="1:9"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750</v>
      </c>
      <c r="F42" t="s">
        <v>826</v>
      </c>
      <c r="G42" t="s">
        <v>827</v>
      </c>
      <c r="H42">
        <f>Input!P39</f>
        <v>0</v>
      </c>
    </row>
    <row r="43" spans="1:9"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750</v>
      </c>
      <c r="F43" t="s">
        <v>828</v>
      </c>
      <c r="G43" t="s">
        <v>829</v>
      </c>
      <c r="H43">
        <f>Input!L40</f>
        <v>0</v>
      </c>
    </row>
    <row r="44" spans="1:9"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750</v>
      </c>
      <c r="F44" t="s">
        <v>830</v>
      </c>
      <c r="G44" t="s">
        <v>831</v>
      </c>
      <c r="H44">
        <f>Input!M40</f>
        <v>0</v>
      </c>
    </row>
    <row r="45" spans="1:9"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750</v>
      </c>
      <c r="F45" t="s">
        <v>832</v>
      </c>
      <c r="G45" t="s">
        <v>833</v>
      </c>
      <c r="H45">
        <f>Input!N40</f>
        <v>0</v>
      </c>
    </row>
    <row r="46" spans="1:9"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750</v>
      </c>
      <c r="F46" t="s">
        <v>834</v>
      </c>
      <c r="G46" t="s">
        <v>835</v>
      </c>
      <c r="H46">
        <f>Input!P40</f>
        <v>0</v>
      </c>
    </row>
    <row r="47" spans="1:9"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750</v>
      </c>
      <c r="F47" t="s">
        <v>836</v>
      </c>
      <c r="G47" t="s">
        <v>322</v>
      </c>
      <c r="H47">
        <f>Input!R40</f>
        <v>0</v>
      </c>
      <c r="I47" t="str">
        <f>Input!Y40</f>
        <v>G</v>
      </c>
    </row>
    <row r="48" spans="1:9"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750</v>
      </c>
      <c r="F48" t="s">
        <v>837</v>
      </c>
      <c r="G48" t="s">
        <v>838</v>
      </c>
      <c r="H48">
        <f>Input!L42</f>
        <v>0</v>
      </c>
    </row>
    <row r="49" spans="1:9"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750</v>
      </c>
      <c r="F49" t="s">
        <v>839</v>
      </c>
      <c r="G49" t="s">
        <v>840</v>
      </c>
      <c r="H49">
        <f>Input!L43</f>
        <v>0</v>
      </c>
    </row>
    <row r="50" spans="1:9"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750</v>
      </c>
      <c r="F50" t="s">
        <v>841</v>
      </c>
      <c r="G50" t="s">
        <v>842</v>
      </c>
      <c r="H50">
        <f>Input!L44</f>
        <v>0</v>
      </c>
    </row>
    <row r="51" spans="1:9"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750</v>
      </c>
      <c r="F51" t="s">
        <v>843</v>
      </c>
      <c r="G51" t="s">
        <v>844</v>
      </c>
      <c r="H51">
        <f>Input!L45</f>
        <v>0</v>
      </c>
    </row>
    <row r="52" spans="1:9"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750</v>
      </c>
      <c r="F52" t="s">
        <v>845</v>
      </c>
      <c r="G52" t="s">
        <v>846</v>
      </c>
      <c r="H52">
        <f>Input!M42</f>
        <v>0</v>
      </c>
    </row>
    <row r="53" spans="1:9"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750</v>
      </c>
      <c r="F53" t="s">
        <v>847</v>
      </c>
      <c r="G53" t="s">
        <v>848</v>
      </c>
      <c r="H53">
        <f>Input!M43</f>
        <v>0</v>
      </c>
    </row>
    <row r="54" spans="1:9"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750</v>
      </c>
      <c r="F54" t="s">
        <v>849</v>
      </c>
      <c r="G54" t="s">
        <v>850</v>
      </c>
      <c r="H54">
        <f>Input!M44</f>
        <v>0</v>
      </c>
    </row>
    <row r="55" spans="1:9"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750</v>
      </c>
      <c r="F55" t="s">
        <v>851</v>
      </c>
      <c r="G55" t="s">
        <v>852</v>
      </c>
      <c r="H55">
        <f>Input!M45</f>
        <v>0</v>
      </c>
    </row>
    <row r="56" spans="1:9"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750</v>
      </c>
      <c r="F56" t="s">
        <v>853</v>
      </c>
      <c r="G56" t="s">
        <v>854</v>
      </c>
      <c r="H56">
        <f>Input!N42</f>
        <v>0</v>
      </c>
    </row>
    <row r="57" spans="1:9"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750</v>
      </c>
      <c r="F57" t="s">
        <v>855</v>
      </c>
      <c r="G57" t="s">
        <v>856</v>
      </c>
      <c r="H57">
        <f>Input!N43</f>
        <v>0</v>
      </c>
    </row>
    <row r="58" spans="1:9"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750</v>
      </c>
      <c r="F58" t="s">
        <v>857</v>
      </c>
      <c r="G58" t="s">
        <v>858</v>
      </c>
      <c r="H58">
        <f>Input!N44</f>
        <v>0</v>
      </c>
    </row>
    <row r="59" spans="1:9"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750</v>
      </c>
      <c r="F59" t="s">
        <v>859</v>
      </c>
      <c r="G59" t="s">
        <v>860</v>
      </c>
      <c r="H59">
        <f>Input!N45</f>
        <v>0</v>
      </c>
    </row>
    <row r="60" spans="1:9"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750</v>
      </c>
      <c r="F60" t="s">
        <v>861</v>
      </c>
      <c r="G60" t="s">
        <v>862</v>
      </c>
      <c r="H60">
        <f>Input!P42</f>
        <v>0</v>
      </c>
    </row>
    <row r="61" spans="1:9"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750</v>
      </c>
      <c r="F61" t="s">
        <v>863</v>
      </c>
      <c r="G61" t="s">
        <v>864</v>
      </c>
      <c r="H61">
        <f>Input!P43</f>
        <v>0</v>
      </c>
    </row>
    <row r="62" spans="1:9"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750</v>
      </c>
      <c r="F62" t="s">
        <v>865</v>
      </c>
      <c r="G62" t="s">
        <v>866</v>
      </c>
      <c r="H62">
        <f>Input!P44</f>
        <v>0</v>
      </c>
    </row>
    <row r="63" spans="1:9"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750</v>
      </c>
      <c r="F63" t="s">
        <v>867</v>
      </c>
      <c r="G63" t="s">
        <v>868</v>
      </c>
      <c r="H63">
        <f>Input!P45</f>
        <v>0</v>
      </c>
    </row>
    <row r="64" spans="1:9"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750</v>
      </c>
      <c r="F64" t="s">
        <v>869</v>
      </c>
      <c r="G64" t="s">
        <v>329</v>
      </c>
      <c r="H64">
        <f>Input!R45</f>
        <v>0</v>
      </c>
      <c r="I64" t="str">
        <f>Input!Y45</f>
        <v>G</v>
      </c>
    </row>
    <row r="65" spans="1:9"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750</v>
      </c>
      <c r="F65" t="s">
        <v>870</v>
      </c>
      <c r="G65" t="s">
        <v>871</v>
      </c>
      <c r="H65">
        <f>Input!L47</f>
        <v>0</v>
      </c>
    </row>
    <row r="66" spans="1:9"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750</v>
      </c>
      <c r="F66" t="s">
        <v>872</v>
      </c>
      <c r="G66" t="s">
        <v>873</v>
      </c>
      <c r="H66">
        <f>Input!L48</f>
        <v>0</v>
      </c>
    </row>
    <row r="67" spans="1:9"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750</v>
      </c>
      <c r="F67" t="s">
        <v>874</v>
      </c>
      <c r="G67" t="s">
        <v>875</v>
      </c>
      <c r="H67">
        <f>Input!L49</f>
        <v>0</v>
      </c>
    </row>
    <row r="68" spans="1:9"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750</v>
      </c>
      <c r="F68" t="s">
        <v>876</v>
      </c>
      <c r="G68" t="s">
        <v>877</v>
      </c>
      <c r="H68">
        <f>Input!M47</f>
        <v>0</v>
      </c>
    </row>
    <row r="69" spans="1:9"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750</v>
      </c>
      <c r="F69" t="s">
        <v>878</v>
      </c>
      <c r="G69" t="s">
        <v>879</v>
      </c>
      <c r="H69">
        <f>Input!M48</f>
        <v>0</v>
      </c>
    </row>
    <row r="70" spans="1:9"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750</v>
      </c>
      <c r="F70" t="s">
        <v>880</v>
      </c>
      <c r="G70" t="s">
        <v>881</v>
      </c>
      <c r="H70">
        <f>Input!M49</f>
        <v>0</v>
      </c>
    </row>
    <row r="71" spans="1:9"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750</v>
      </c>
      <c r="F71" t="s">
        <v>882</v>
      </c>
      <c r="G71" t="s">
        <v>883</v>
      </c>
      <c r="H71">
        <f>Input!N47</f>
        <v>0</v>
      </c>
    </row>
    <row r="72" spans="1:9"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750</v>
      </c>
      <c r="F72" t="s">
        <v>884</v>
      </c>
      <c r="G72" t="s">
        <v>885</v>
      </c>
      <c r="H72">
        <f>Input!N48</f>
        <v>0</v>
      </c>
    </row>
    <row r="73" spans="1:9"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750</v>
      </c>
      <c r="F73" t="s">
        <v>886</v>
      </c>
      <c r="G73" t="s">
        <v>887</v>
      </c>
      <c r="H73">
        <f>Input!N49</f>
        <v>0</v>
      </c>
    </row>
    <row r="74" spans="1:9"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750</v>
      </c>
      <c r="F74" t="s">
        <v>888</v>
      </c>
      <c r="G74" t="s">
        <v>889</v>
      </c>
      <c r="H74">
        <f>Input!P47</f>
        <v>0</v>
      </c>
    </row>
    <row r="75" spans="1:9"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750</v>
      </c>
      <c r="F75" t="s">
        <v>890</v>
      </c>
      <c r="G75" t="s">
        <v>891</v>
      </c>
      <c r="H75">
        <f>Input!P48</f>
        <v>0</v>
      </c>
    </row>
    <row r="76" spans="1:9"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750</v>
      </c>
      <c r="F76" t="s">
        <v>892</v>
      </c>
      <c r="G76" t="s">
        <v>893</v>
      </c>
      <c r="H76">
        <f>Input!P49</f>
        <v>0</v>
      </c>
    </row>
    <row r="77" spans="1:9"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750</v>
      </c>
      <c r="F77" t="s">
        <v>894</v>
      </c>
      <c r="G77" t="s">
        <v>334</v>
      </c>
      <c r="H77">
        <f>Input!R49</f>
        <v>0</v>
      </c>
      <c r="I77" t="str">
        <f>Input!Y49</f>
        <v>G</v>
      </c>
    </row>
    <row r="78" spans="1:9"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750</v>
      </c>
      <c r="F78" t="s">
        <v>895</v>
      </c>
      <c r="G78" t="s">
        <v>896</v>
      </c>
      <c r="H78">
        <f>Input!L51</f>
        <v>0</v>
      </c>
    </row>
    <row r="79" spans="1:9"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750</v>
      </c>
      <c r="F79" t="s">
        <v>897</v>
      </c>
      <c r="G79" t="s">
        <v>898</v>
      </c>
      <c r="H79">
        <f>Input!L52</f>
        <v>0</v>
      </c>
    </row>
    <row r="80" spans="1:9"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750</v>
      </c>
      <c r="F80" t="s">
        <v>899</v>
      </c>
      <c r="G80" t="s">
        <v>900</v>
      </c>
      <c r="H80">
        <f>Input!L53</f>
        <v>0</v>
      </c>
    </row>
    <row r="81" spans="1:9" x14ac:dyDescent="0.35">
      <c r="A81" t="str">
        <f>IF(CoverSheet!$C$9="Annual Return","AR",IF(CoverSheet!$C$9="Interim Return","IR",IF(CoverSheet!$C$9="Audited Annual Return","AAR","")))</f>
        <v/>
      </c>
      <c r="B81" t="str">
        <f>CoverSheet!$G$7</f>
        <v>v:25-03-c</v>
      </c>
      <c r="C81" t="str">
        <f>IF(CoverSheet!$C$29=3,"Q1",IF(CoverSheet!$C$29=6,"Q2",IF(CoverSheet!$C$29=9,"Q3",IF(AND(CoverSheet!$C$29=12,A81="AR"),"Q4","Q4A"))))</f>
        <v>Q4A</v>
      </c>
      <c r="D81" t="str">
        <f>CoverSheet!$C$15</f>
        <v/>
      </c>
      <c r="E81" t="s">
        <v>750</v>
      </c>
      <c r="F81" t="s">
        <v>901</v>
      </c>
      <c r="G81" t="s">
        <v>902</v>
      </c>
      <c r="H81">
        <f>Input!M51</f>
        <v>0</v>
      </c>
    </row>
    <row r="82" spans="1:9" x14ac:dyDescent="0.35">
      <c r="A82" t="str">
        <f>IF(CoverSheet!$C$9="Annual Return","AR",IF(CoverSheet!$C$9="Interim Return","IR",IF(CoverSheet!$C$9="Audited Annual Return","AAR","")))</f>
        <v/>
      </c>
      <c r="B82" t="str">
        <f>CoverSheet!$G$7</f>
        <v>v:25-03-c</v>
      </c>
      <c r="C82" t="str">
        <f>IF(CoverSheet!$C$29=3,"Q1",IF(CoverSheet!$C$29=6,"Q2",IF(CoverSheet!$C$29=9,"Q3",IF(AND(CoverSheet!$C$29=12,A82="AR"),"Q4","Q4A"))))</f>
        <v>Q4A</v>
      </c>
      <c r="D82" t="str">
        <f>CoverSheet!$C$15</f>
        <v/>
      </c>
      <c r="E82" t="s">
        <v>750</v>
      </c>
      <c r="F82" t="s">
        <v>903</v>
      </c>
      <c r="G82" t="s">
        <v>904</v>
      </c>
      <c r="H82">
        <f>Input!M52</f>
        <v>0</v>
      </c>
    </row>
    <row r="83" spans="1:9" x14ac:dyDescent="0.35">
      <c r="A83" t="str">
        <f>IF(CoverSheet!$C$9="Annual Return","AR",IF(CoverSheet!$C$9="Interim Return","IR",IF(CoverSheet!$C$9="Audited Annual Return","AAR","")))</f>
        <v/>
      </c>
      <c r="B83" t="str">
        <f>CoverSheet!$G$7</f>
        <v>v:25-03-c</v>
      </c>
      <c r="C83" t="str">
        <f>IF(CoverSheet!$C$29=3,"Q1",IF(CoverSheet!$C$29=6,"Q2",IF(CoverSheet!$C$29=9,"Q3",IF(AND(CoverSheet!$C$29=12,A83="AR"),"Q4","Q4A"))))</f>
        <v>Q4A</v>
      </c>
      <c r="D83" t="str">
        <f>CoverSheet!$C$15</f>
        <v/>
      </c>
      <c r="E83" t="s">
        <v>750</v>
      </c>
      <c r="F83" t="s">
        <v>905</v>
      </c>
      <c r="G83" t="s">
        <v>906</v>
      </c>
      <c r="H83">
        <f>Input!M53</f>
        <v>0</v>
      </c>
    </row>
    <row r="84" spans="1:9" x14ac:dyDescent="0.35">
      <c r="A84" t="str">
        <f>IF(CoverSheet!$C$9="Annual Return","AR",IF(CoverSheet!$C$9="Interim Return","IR",IF(CoverSheet!$C$9="Audited Annual Return","AAR","")))</f>
        <v/>
      </c>
      <c r="B84" t="str">
        <f>CoverSheet!$G$7</f>
        <v>v:25-03-c</v>
      </c>
      <c r="C84" t="str">
        <f>IF(CoverSheet!$C$29=3,"Q1",IF(CoverSheet!$C$29=6,"Q2",IF(CoverSheet!$C$29=9,"Q3",IF(AND(CoverSheet!$C$29=12,A84="AR"),"Q4","Q4A"))))</f>
        <v>Q4A</v>
      </c>
      <c r="D84" t="str">
        <f>CoverSheet!$C$15</f>
        <v/>
      </c>
      <c r="E84" t="s">
        <v>750</v>
      </c>
      <c r="F84" t="s">
        <v>907</v>
      </c>
      <c r="G84" t="s">
        <v>908</v>
      </c>
      <c r="H84">
        <f>Input!N51</f>
        <v>0</v>
      </c>
    </row>
    <row r="85" spans="1:9" x14ac:dyDescent="0.35">
      <c r="A85" t="str">
        <f>IF(CoverSheet!$C$9="Annual Return","AR",IF(CoverSheet!$C$9="Interim Return","IR",IF(CoverSheet!$C$9="Audited Annual Return","AAR","")))</f>
        <v/>
      </c>
      <c r="B85" t="str">
        <f>CoverSheet!$G$7</f>
        <v>v:25-03-c</v>
      </c>
      <c r="C85" t="str">
        <f>IF(CoverSheet!$C$29=3,"Q1",IF(CoverSheet!$C$29=6,"Q2",IF(CoverSheet!$C$29=9,"Q3",IF(AND(CoverSheet!$C$29=12,A85="AR"),"Q4","Q4A"))))</f>
        <v>Q4A</v>
      </c>
      <c r="D85" t="str">
        <f>CoverSheet!$C$15</f>
        <v/>
      </c>
      <c r="E85" t="s">
        <v>750</v>
      </c>
      <c r="F85" t="s">
        <v>909</v>
      </c>
      <c r="G85" t="s">
        <v>910</v>
      </c>
      <c r="H85">
        <f>Input!N52</f>
        <v>0</v>
      </c>
    </row>
    <row r="86" spans="1:9" x14ac:dyDescent="0.35">
      <c r="A86" t="str">
        <f>IF(CoverSheet!$C$9="Annual Return","AR",IF(CoverSheet!$C$9="Interim Return","IR",IF(CoverSheet!$C$9="Audited Annual Return","AAR","")))</f>
        <v/>
      </c>
      <c r="B86" t="str">
        <f>CoverSheet!$G$7</f>
        <v>v:25-03-c</v>
      </c>
      <c r="C86" t="str">
        <f>IF(CoverSheet!$C$29=3,"Q1",IF(CoverSheet!$C$29=6,"Q2",IF(CoverSheet!$C$29=9,"Q3",IF(AND(CoverSheet!$C$29=12,A86="AR"),"Q4","Q4A"))))</f>
        <v>Q4A</v>
      </c>
      <c r="D86" t="str">
        <f>CoverSheet!$C$15</f>
        <v/>
      </c>
      <c r="E86" t="s">
        <v>750</v>
      </c>
      <c r="F86" t="s">
        <v>911</v>
      </c>
      <c r="G86" t="s">
        <v>912</v>
      </c>
      <c r="H86">
        <f>Input!N53</f>
        <v>0</v>
      </c>
    </row>
    <row r="87" spans="1:9" x14ac:dyDescent="0.35">
      <c r="A87" t="str">
        <f>IF(CoverSheet!$C$9="Annual Return","AR",IF(CoverSheet!$C$9="Interim Return","IR",IF(CoverSheet!$C$9="Audited Annual Return","AAR","")))</f>
        <v/>
      </c>
      <c r="B87" t="str">
        <f>CoverSheet!$G$7</f>
        <v>v:25-03-c</v>
      </c>
      <c r="C87" t="str">
        <f>IF(CoverSheet!$C$29=3,"Q1",IF(CoverSheet!$C$29=6,"Q2",IF(CoverSheet!$C$29=9,"Q3",IF(AND(CoverSheet!$C$29=12,A87="AR"),"Q4","Q4A"))))</f>
        <v>Q4A</v>
      </c>
      <c r="D87" t="str">
        <f>CoverSheet!$C$15</f>
        <v/>
      </c>
      <c r="E87" t="s">
        <v>750</v>
      </c>
      <c r="F87" t="s">
        <v>913</v>
      </c>
      <c r="G87" t="s">
        <v>914</v>
      </c>
      <c r="H87">
        <f>Input!P51</f>
        <v>0</v>
      </c>
    </row>
    <row r="88" spans="1:9" x14ac:dyDescent="0.35">
      <c r="A88" t="str">
        <f>IF(CoverSheet!$C$9="Annual Return","AR",IF(CoverSheet!$C$9="Interim Return","IR",IF(CoverSheet!$C$9="Audited Annual Return","AAR","")))</f>
        <v/>
      </c>
      <c r="B88" t="str">
        <f>CoverSheet!$G$7</f>
        <v>v:25-03-c</v>
      </c>
      <c r="C88" t="str">
        <f>IF(CoverSheet!$C$29=3,"Q1",IF(CoverSheet!$C$29=6,"Q2",IF(CoverSheet!$C$29=9,"Q3",IF(AND(CoverSheet!$C$29=12,A88="AR"),"Q4","Q4A"))))</f>
        <v>Q4A</v>
      </c>
      <c r="D88" t="str">
        <f>CoverSheet!$C$15</f>
        <v/>
      </c>
      <c r="E88" t="s">
        <v>750</v>
      </c>
      <c r="F88" t="s">
        <v>915</v>
      </c>
      <c r="G88" t="s">
        <v>916</v>
      </c>
      <c r="H88">
        <f>Input!P52</f>
        <v>0</v>
      </c>
    </row>
    <row r="89" spans="1:9" x14ac:dyDescent="0.35">
      <c r="A89" t="str">
        <f>IF(CoverSheet!$C$9="Annual Return","AR",IF(CoverSheet!$C$9="Interim Return","IR",IF(CoverSheet!$C$9="Audited Annual Return","AAR","")))</f>
        <v/>
      </c>
      <c r="B89" t="str">
        <f>CoverSheet!$G$7</f>
        <v>v:25-03-c</v>
      </c>
      <c r="C89" t="str">
        <f>IF(CoverSheet!$C$29=3,"Q1",IF(CoverSheet!$C$29=6,"Q2",IF(CoverSheet!$C$29=9,"Q3",IF(AND(CoverSheet!$C$29=12,A89="AR"),"Q4","Q4A"))))</f>
        <v>Q4A</v>
      </c>
      <c r="D89" t="str">
        <f>CoverSheet!$C$15</f>
        <v/>
      </c>
      <c r="E89" t="s">
        <v>750</v>
      </c>
      <c r="F89" t="s">
        <v>917</v>
      </c>
      <c r="G89" t="s">
        <v>918</v>
      </c>
      <c r="H89">
        <f>Input!P53</f>
        <v>0</v>
      </c>
    </row>
    <row r="90" spans="1:9" x14ac:dyDescent="0.35">
      <c r="A90" t="str">
        <f>IF(CoverSheet!$C$9="Annual Return","AR",IF(CoverSheet!$C$9="Interim Return","IR",IF(CoverSheet!$C$9="Audited Annual Return","AAR","")))</f>
        <v/>
      </c>
      <c r="B90" t="str">
        <f>CoverSheet!$G$7</f>
        <v>v:25-03-c</v>
      </c>
      <c r="C90" t="str">
        <f>IF(CoverSheet!$C$29=3,"Q1",IF(CoverSheet!$C$29=6,"Q2",IF(CoverSheet!$C$29=9,"Q3",IF(AND(CoverSheet!$C$29=12,A90="AR"),"Q4","Q4A"))))</f>
        <v>Q4A</v>
      </c>
      <c r="D90" t="str">
        <f>CoverSheet!$C$15</f>
        <v/>
      </c>
      <c r="E90" t="s">
        <v>750</v>
      </c>
      <c r="F90" t="s">
        <v>919</v>
      </c>
      <c r="G90" t="s">
        <v>339</v>
      </c>
      <c r="H90">
        <f>Input!R53</f>
        <v>0</v>
      </c>
      <c r="I90" t="str">
        <f>Input!Y53</f>
        <v>G</v>
      </c>
    </row>
    <row r="91" spans="1:9" x14ac:dyDescent="0.35">
      <c r="A91" t="str">
        <f>IF(CoverSheet!$C$9="Annual Return","AR",IF(CoverSheet!$C$9="Interim Return","IR",IF(CoverSheet!$C$9="Audited Annual Return","AAR","")))</f>
        <v/>
      </c>
      <c r="B91" t="str">
        <f>CoverSheet!$G$7</f>
        <v>v:25-03-c</v>
      </c>
      <c r="C91" t="str">
        <f>IF(CoverSheet!$C$29=3,"Q1",IF(CoverSheet!$C$29=6,"Q2",IF(CoverSheet!$C$29=9,"Q3",IF(AND(CoverSheet!$C$29=12,A91="AR"),"Q4","Q4A"))))</f>
        <v>Q4A</v>
      </c>
      <c r="D91" t="str">
        <f>CoverSheet!$C$15</f>
        <v/>
      </c>
      <c r="E91" t="s">
        <v>750</v>
      </c>
      <c r="F91" t="s">
        <v>920</v>
      </c>
      <c r="G91" t="s">
        <v>921</v>
      </c>
      <c r="H91">
        <f>Input!L55</f>
        <v>0</v>
      </c>
    </row>
    <row r="92" spans="1:9" x14ac:dyDescent="0.35">
      <c r="A92" t="str">
        <f>IF(CoverSheet!$C$9="Annual Return","AR",IF(CoverSheet!$C$9="Interim Return","IR",IF(CoverSheet!$C$9="Audited Annual Return","AAR","")))</f>
        <v/>
      </c>
      <c r="B92" t="str">
        <f>CoverSheet!$G$7</f>
        <v>v:25-03-c</v>
      </c>
      <c r="C92" t="str">
        <f>IF(CoverSheet!$C$29=3,"Q1",IF(CoverSheet!$C$29=6,"Q2",IF(CoverSheet!$C$29=9,"Q3",IF(AND(CoverSheet!$C$29=12,A92="AR"),"Q4","Q4A"))))</f>
        <v>Q4A</v>
      </c>
      <c r="D92" t="str">
        <f>CoverSheet!$C$15</f>
        <v/>
      </c>
      <c r="E92" t="s">
        <v>750</v>
      </c>
      <c r="F92" t="s">
        <v>922</v>
      </c>
      <c r="G92" t="s">
        <v>923</v>
      </c>
      <c r="H92">
        <f>Input!L56</f>
        <v>0</v>
      </c>
    </row>
    <row r="93" spans="1:9" x14ac:dyDescent="0.35">
      <c r="A93" t="str">
        <f>IF(CoverSheet!$C$9="Annual Return","AR",IF(CoverSheet!$C$9="Interim Return","IR",IF(CoverSheet!$C$9="Audited Annual Return","AAR","")))</f>
        <v/>
      </c>
      <c r="B93" t="str">
        <f>CoverSheet!$G$7</f>
        <v>v:25-03-c</v>
      </c>
      <c r="C93" t="str">
        <f>IF(CoverSheet!$C$29=3,"Q1",IF(CoverSheet!$C$29=6,"Q2",IF(CoverSheet!$C$29=9,"Q3",IF(AND(CoverSheet!$C$29=12,A93="AR"),"Q4","Q4A"))))</f>
        <v>Q4A</v>
      </c>
      <c r="D93" t="str">
        <f>CoverSheet!$C$15</f>
        <v/>
      </c>
      <c r="E93" t="s">
        <v>750</v>
      </c>
      <c r="F93" t="s">
        <v>924</v>
      </c>
      <c r="G93" t="s">
        <v>925</v>
      </c>
      <c r="H93">
        <f>Input!L57</f>
        <v>0</v>
      </c>
    </row>
    <row r="94" spans="1:9" x14ac:dyDescent="0.35">
      <c r="A94" t="str">
        <f>IF(CoverSheet!$C$9="Annual Return","AR",IF(CoverSheet!$C$9="Interim Return","IR",IF(CoverSheet!$C$9="Audited Annual Return","AAR","")))</f>
        <v/>
      </c>
      <c r="B94" t="str">
        <f>CoverSheet!$G$7</f>
        <v>v:25-03-c</v>
      </c>
      <c r="C94" t="str">
        <f>IF(CoverSheet!$C$29=3,"Q1",IF(CoverSheet!$C$29=6,"Q2",IF(CoverSheet!$C$29=9,"Q3",IF(AND(CoverSheet!$C$29=12,A94="AR"),"Q4","Q4A"))))</f>
        <v>Q4A</v>
      </c>
      <c r="D94" t="str">
        <f>CoverSheet!$C$15</f>
        <v/>
      </c>
      <c r="E94" t="s">
        <v>750</v>
      </c>
      <c r="F94" t="s">
        <v>926</v>
      </c>
      <c r="G94" t="s">
        <v>927</v>
      </c>
      <c r="H94">
        <f>Input!M55</f>
        <v>0</v>
      </c>
    </row>
    <row r="95" spans="1:9" x14ac:dyDescent="0.35">
      <c r="A95" t="str">
        <f>IF(CoverSheet!$C$9="Annual Return","AR",IF(CoverSheet!$C$9="Interim Return","IR",IF(CoverSheet!$C$9="Audited Annual Return","AAR","")))</f>
        <v/>
      </c>
      <c r="B95" t="str">
        <f>CoverSheet!$G$7</f>
        <v>v:25-03-c</v>
      </c>
      <c r="C95" t="str">
        <f>IF(CoverSheet!$C$29=3,"Q1",IF(CoverSheet!$C$29=6,"Q2",IF(CoverSheet!$C$29=9,"Q3",IF(AND(CoverSheet!$C$29=12,A95="AR"),"Q4","Q4A"))))</f>
        <v>Q4A</v>
      </c>
      <c r="D95" t="str">
        <f>CoverSheet!$C$15</f>
        <v/>
      </c>
      <c r="E95" t="s">
        <v>750</v>
      </c>
      <c r="F95" t="s">
        <v>928</v>
      </c>
      <c r="G95" t="s">
        <v>929</v>
      </c>
      <c r="H95">
        <f>Input!M56</f>
        <v>0</v>
      </c>
    </row>
    <row r="96" spans="1:9" x14ac:dyDescent="0.35">
      <c r="A96" t="str">
        <f>IF(CoverSheet!$C$9="Annual Return","AR",IF(CoverSheet!$C$9="Interim Return","IR",IF(CoverSheet!$C$9="Audited Annual Return","AAR","")))</f>
        <v/>
      </c>
      <c r="B96" t="str">
        <f>CoverSheet!$G$7</f>
        <v>v:25-03-c</v>
      </c>
      <c r="C96" t="str">
        <f>IF(CoverSheet!$C$29=3,"Q1",IF(CoverSheet!$C$29=6,"Q2",IF(CoverSheet!$C$29=9,"Q3",IF(AND(CoverSheet!$C$29=12,A96="AR"),"Q4","Q4A"))))</f>
        <v>Q4A</v>
      </c>
      <c r="D96" t="str">
        <f>CoverSheet!$C$15</f>
        <v/>
      </c>
      <c r="E96" t="s">
        <v>750</v>
      </c>
      <c r="F96" t="s">
        <v>930</v>
      </c>
      <c r="G96" t="s">
        <v>931</v>
      </c>
      <c r="H96">
        <f>Input!M57</f>
        <v>0</v>
      </c>
    </row>
    <row r="97" spans="1:9" x14ac:dyDescent="0.35">
      <c r="A97" t="str">
        <f>IF(CoverSheet!$C$9="Annual Return","AR",IF(CoverSheet!$C$9="Interim Return","IR",IF(CoverSheet!$C$9="Audited Annual Return","AAR","")))</f>
        <v/>
      </c>
      <c r="B97" t="str">
        <f>CoverSheet!$G$7</f>
        <v>v:25-03-c</v>
      </c>
      <c r="C97" t="str">
        <f>IF(CoverSheet!$C$29=3,"Q1",IF(CoverSheet!$C$29=6,"Q2",IF(CoverSheet!$C$29=9,"Q3",IF(AND(CoverSheet!$C$29=12,A97="AR"),"Q4","Q4A"))))</f>
        <v>Q4A</v>
      </c>
      <c r="D97" t="str">
        <f>CoverSheet!$C$15</f>
        <v/>
      </c>
      <c r="E97" t="s">
        <v>750</v>
      </c>
      <c r="F97" t="s">
        <v>932</v>
      </c>
      <c r="G97" t="s">
        <v>933</v>
      </c>
      <c r="H97">
        <f>Input!N55</f>
        <v>0</v>
      </c>
    </row>
    <row r="98" spans="1:9" x14ac:dyDescent="0.35">
      <c r="A98" t="str">
        <f>IF(CoverSheet!$C$9="Annual Return","AR",IF(CoverSheet!$C$9="Interim Return","IR",IF(CoverSheet!$C$9="Audited Annual Return","AAR","")))</f>
        <v/>
      </c>
      <c r="B98" t="str">
        <f>CoverSheet!$G$7</f>
        <v>v:25-03-c</v>
      </c>
      <c r="C98" t="str">
        <f>IF(CoverSheet!$C$29=3,"Q1",IF(CoverSheet!$C$29=6,"Q2",IF(CoverSheet!$C$29=9,"Q3",IF(AND(CoverSheet!$C$29=12,A98="AR"),"Q4","Q4A"))))</f>
        <v>Q4A</v>
      </c>
      <c r="D98" t="str">
        <f>CoverSheet!$C$15</f>
        <v/>
      </c>
      <c r="E98" t="s">
        <v>750</v>
      </c>
      <c r="F98" t="s">
        <v>934</v>
      </c>
      <c r="G98" t="s">
        <v>935</v>
      </c>
      <c r="H98">
        <f>Input!N56</f>
        <v>0</v>
      </c>
    </row>
    <row r="99" spans="1:9" x14ac:dyDescent="0.35">
      <c r="A99" t="str">
        <f>IF(CoverSheet!$C$9="Annual Return","AR",IF(CoverSheet!$C$9="Interim Return","IR",IF(CoverSheet!$C$9="Audited Annual Return","AAR","")))</f>
        <v/>
      </c>
      <c r="B99" t="str">
        <f>CoverSheet!$G$7</f>
        <v>v:25-03-c</v>
      </c>
      <c r="C99" t="str">
        <f>IF(CoverSheet!$C$29=3,"Q1",IF(CoverSheet!$C$29=6,"Q2",IF(CoverSheet!$C$29=9,"Q3",IF(AND(CoverSheet!$C$29=12,A99="AR"),"Q4","Q4A"))))</f>
        <v>Q4A</v>
      </c>
      <c r="D99" t="str">
        <f>CoverSheet!$C$15</f>
        <v/>
      </c>
      <c r="E99" t="s">
        <v>750</v>
      </c>
      <c r="F99" t="s">
        <v>936</v>
      </c>
      <c r="G99" t="s">
        <v>937</v>
      </c>
      <c r="H99">
        <f>Input!N57</f>
        <v>0</v>
      </c>
    </row>
    <row r="100" spans="1:9" x14ac:dyDescent="0.35">
      <c r="A100" t="str">
        <f>IF(CoverSheet!$C$9="Annual Return","AR",IF(CoverSheet!$C$9="Interim Return","IR",IF(CoverSheet!$C$9="Audited Annual Return","AAR","")))</f>
        <v/>
      </c>
      <c r="B100" t="str">
        <f>CoverSheet!$G$7</f>
        <v>v:25-03-c</v>
      </c>
      <c r="C100" t="str">
        <f>IF(CoverSheet!$C$29=3,"Q1",IF(CoverSheet!$C$29=6,"Q2",IF(CoverSheet!$C$29=9,"Q3",IF(AND(CoverSheet!$C$29=12,A100="AR"),"Q4","Q4A"))))</f>
        <v>Q4A</v>
      </c>
      <c r="D100" t="str">
        <f>CoverSheet!$C$15</f>
        <v/>
      </c>
      <c r="E100" t="s">
        <v>750</v>
      </c>
      <c r="F100" t="s">
        <v>938</v>
      </c>
      <c r="G100" t="s">
        <v>939</v>
      </c>
      <c r="H100">
        <f>Input!P55</f>
        <v>0</v>
      </c>
    </row>
    <row r="101" spans="1:9" x14ac:dyDescent="0.35">
      <c r="A101" t="str">
        <f>IF(CoverSheet!$C$9="Annual Return","AR",IF(CoverSheet!$C$9="Interim Return","IR",IF(CoverSheet!$C$9="Audited Annual Return","AAR","")))</f>
        <v/>
      </c>
      <c r="B101" t="str">
        <f>CoverSheet!$G$7</f>
        <v>v:25-03-c</v>
      </c>
      <c r="C101" t="str">
        <f>IF(CoverSheet!$C$29=3,"Q1",IF(CoverSheet!$C$29=6,"Q2",IF(CoverSheet!$C$29=9,"Q3",IF(AND(CoverSheet!$C$29=12,A101="AR"),"Q4","Q4A"))))</f>
        <v>Q4A</v>
      </c>
      <c r="D101" t="str">
        <f>CoverSheet!$C$15</f>
        <v/>
      </c>
      <c r="E101" t="s">
        <v>750</v>
      </c>
      <c r="F101" t="s">
        <v>940</v>
      </c>
      <c r="G101" t="s">
        <v>941</v>
      </c>
      <c r="H101">
        <f>Input!P56</f>
        <v>0</v>
      </c>
    </row>
    <row r="102" spans="1:9" x14ac:dyDescent="0.35">
      <c r="A102" t="str">
        <f>IF(CoverSheet!$C$9="Annual Return","AR",IF(CoverSheet!$C$9="Interim Return","IR",IF(CoverSheet!$C$9="Audited Annual Return","AAR","")))</f>
        <v/>
      </c>
      <c r="B102" t="str">
        <f>CoverSheet!$G$7</f>
        <v>v:25-03-c</v>
      </c>
      <c r="C102" t="str">
        <f>IF(CoverSheet!$C$29=3,"Q1",IF(CoverSheet!$C$29=6,"Q2",IF(CoverSheet!$C$29=9,"Q3",IF(AND(CoverSheet!$C$29=12,A102="AR"),"Q4","Q4A"))))</f>
        <v>Q4A</v>
      </c>
      <c r="D102" t="str">
        <f>CoverSheet!$C$15</f>
        <v/>
      </c>
      <c r="E102" t="s">
        <v>750</v>
      </c>
      <c r="F102" t="s">
        <v>942</v>
      </c>
      <c r="G102" t="s">
        <v>943</v>
      </c>
      <c r="H102">
        <f>Input!P57</f>
        <v>0</v>
      </c>
    </row>
    <row r="103" spans="1:9" x14ac:dyDescent="0.35">
      <c r="A103" t="str">
        <f>IF(CoverSheet!$C$9="Annual Return","AR",IF(CoverSheet!$C$9="Interim Return","IR",IF(CoverSheet!$C$9="Audited Annual Return","AAR","")))</f>
        <v/>
      </c>
      <c r="B103" t="str">
        <f>CoverSheet!$G$7</f>
        <v>v:25-03-c</v>
      </c>
      <c r="C103" t="str">
        <f>IF(CoverSheet!$C$29=3,"Q1",IF(CoverSheet!$C$29=6,"Q2",IF(CoverSheet!$C$29=9,"Q3",IF(AND(CoverSheet!$C$29=12,A103="AR"),"Q4","Q4A"))))</f>
        <v>Q4A</v>
      </c>
      <c r="D103" t="str">
        <f>CoverSheet!$C$15</f>
        <v/>
      </c>
      <c r="E103" t="s">
        <v>750</v>
      </c>
      <c r="F103" t="s">
        <v>944</v>
      </c>
      <c r="G103" t="s">
        <v>344</v>
      </c>
      <c r="H103">
        <f>Input!R57</f>
        <v>0</v>
      </c>
      <c r="I103" t="str">
        <f>Input!Y57</f>
        <v>G</v>
      </c>
    </row>
    <row r="104" spans="1:9" x14ac:dyDescent="0.35">
      <c r="A104" t="str">
        <f>IF(CoverSheet!$C$9="Annual Return","AR",IF(CoverSheet!$C$9="Interim Return","IR",IF(CoverSheet!$C$9="Audited Annual Return","AAR","")))</f>
        <v/>
      </c>
      <c r="B104" t="str">
        <f>CoverSheet!$G$7</f>
        <v>v:25-03-c</v>
      </c>
      <c r="C104" t="str">
        <f>IF(CoverSheet!$C$29=3,"Q1",IF(CoverSheet!$C$29=6,"Q2",IF(CoverSheet!$C$29=9,"Q3",IF(AND(CoverSheet!$C$29=12,A104="AR"),"Q4","Q4A"))))</f>
        <v>Q4A</v>
      </c>
      <c r="D104" t="str">
        <f>CoverSheet!$C$15</f>
        <v/>
      </c>
      <c r="E104" t="s">
        <v>750</v>
      </c>
      <c r="F104" t="s">
        <v>945</v>
      </c>
      <c r="G104" t="s">
        <v>946</v>
      </c>
      <c r="H104">
        <f>Input!L59</f>
        <v>0</v>
      </c>
    </row>
    <row r="105" spans="1:9" x14ac:dyDescent="0.35">
      <c r="A105" t="str">
        <f>IF(CoverSheet!$C$9="Annual Return","AR",IF(CoverSheet!$C$9="Interim Return","IR",IF(CoverSheet!$C$9="Audited Annual Return","AAR","")))</f>
        <v/>
      </c>
      <c r="B105" t="str">
        <f>CoverSheet!$G$7</f>
        <v>v:25-03-c</v>
      </c>
      <c r="C105" t="str">
        <f>IF(CoverSheet!$C$29=3,"Q1",IF(CoverSheet!$C$29=6,"Q2",IF(CoverSheet!$C$29=9,"Q3",IF(AND(CoverSheet!$C$29=12,A105="AR"),"Q4","Q4A"))))</f>
        <v>Q4A</v>
      </c>
      <c r="D105" t="str">
        <f>CoverSheet!$C$15</f>
        <v/>
      </c>
      <c r="E105" t="s">
        <v>750</v>
      </c>
      <c r="F105" t="s">
        <v>947</v>
      </c>
      <c r="G105" t="s">
        <v>948</v>
      </c>
      <c r="H105">
        <f>Input!L60</f>
        <v>0</v>
      </c>
    </row>
    <row r="106" spans="1:9" x14ac:dyDescent="0.35">
      <c r="A106" t="str">
        <f>IF(CoverSheet!$C$9="Annual Return","AR",IF(CoverSheet!$C$9="Interim Return","IR",IF(CoverSheet!$C$9="Audited Annual Return","AAR","")))</f>
        <v/>
      </c>
      <c r="B106" t="str">
        <f>CoverSheet!$G$7</f>
        <v>v:25-03-c</v>
      </c>
      <c r="C106" t="str">
        <f>IF(CoverSheet!$C$29=3,"Q1",IF(CoverSheet!$C$29=6,"Q2",IF(CoverSheet!$C$29=9,"Q3",IF(AND(CoverSheet!$C$29=12,A106="AR"),"Q4","Q4A"))))</f>
        <v>Q4A</v>
      </c>
      <c r="D106" t="str">
        <f>CoverSheet!$C$15</f>
        <v/>
      </c>
      <c r="E106" t="s">
        <v>750</v>
      </c>
      <c r="F106" t="s">
        <v>949</v>
      </c>
      <c r="G106" t="s">
        <v>950</v>
      </c>
      <c r="H106">
        <f>Input!L61</f>
        <v>0</v>
      </c>
    </row>
    <row r="107" spans="1:9" x14ac:dyDescent="0.35">
      <c r="A107" t="str">
        <f>IF(CoverSheet!$C$9="Annual Return","AR",IF(CoverSheet!$C$9="Interim Return","IR",IF(CoverSheet!$C$9="Audited Annual Return","AAR","")))</f>
        <v/>
      </c>
      <c r="B107" t="str">
        <f>CoverSheet!$G$7</f>
        <v>v:25-03-c</v>
      </c>
      <c r="C107" t="str">
        <f>IF(CoverSheet!$C$29=3,"Q1",IF(CoverSheet!$C$29=6,"Q2",IF(CoverSheet!$C$29=9,"Q3",IF(AND(CoverSheet!$C$29=12,A107="AR"),"Q4","Q4A"))))</f>
        <v>Q4A</v>
      </c>
      <c r="D107" t="str">
        <f>CoverSheet!$C$15</f>
        <v/>
      </c>
      <c r="E107" t="s">
        <v>750</v>
      </c>
      <c r="F107" t="s">
        <v>951</v>
      </c>
      <c r="G107" t="s">
        <v>952</v>
      </c>
      <c r="H107">
        <f>Input!M59</f>
        <v>0</v>
      </c>
    </row>
    <row r="108" spans="1:9" x14ac:dyDescent="0.35">
      <c r="A108" t="str">
        <f>IF(CoverSheet!$C$9="Annual Return","AR",IF(CoverSheet!$C$9="Interim Return","IR",IF(CoverSheet!$C$9="Audited Annual Return","AAR","")))</f>
        <v/>
      </c>
      <c r="B108" t="str">
        <f>CoverSheet!$G$7</f>
        <v>v:25-03-c</v>
      </c>
      <c r="C108" t="str">
        <f>IF(CoverSheet!$C$29=3,"Q1",IF(CoverSheet!$C$29=6,"Q2",IF(CoverSheet!$C$29=9,"Q3",IF(AND(CoverSheet!$C$29=12,A108="AR"),"Q4","Q4A"))))</f>
        <v>Q4A</v>
      </c>
      <c r="D108" t="str">
        <f>CoverSheet!$C$15</f>
        <v/>
      </c>
      <c r="E108" t="s">
        <v>750</v>
      </c>
      <c r="F108" t="s">
        <v>953</v>
      </c>
      <c r="G108" t="s">
        <v>954</v>
      </c>
      <c r="H108">
        <f>Input!M60</f>
        <v>0</v>
      </c>
    </row>
    <row r="109" spans="1:9" x14ac:dyDescent="0.35">
      <c r="A109" t="str">
        <f>IF(CoverSheet!$C$9="Annual Return","AR",IF(CoverSheet!$C$9="Interim Return","IR",IF(CoverSheet!$C$9="Audited Annual Return","AAR","")))</f>
        <v/>
      </c>
      <c r="B109" t="str">
        <f>CoverSheet!$G$7</f>
        <v>v:25-03-c</v>
      </c>
      <c r="C109" t="str">
        <f>IF(CoverSheet!$C$29=3,"Q1",IF(CoverSheet!$C$29=6,"Q2",IF(CoverSheet!$C$29=9,"Q3",IF(AND(CoverSheet!$C$29=12,A109="AR"),"Q4","Q4A"))))</f>
        <v>Q4A</v>
      </c>
      <c r="D109" t="str">
        <f>CoverSheet!$C$15</f>
        <v/>
      </c>
      <c r="E109" t="s">
        <v>750</v>
      </c>
      <c r="F109" t="s">
        <v>955</v>
      </c>
      <c r="G109" t="s">
        <v>956</v>
      </c>
      <c r="H109">
        <f>Input!M61</f>
        <v>0</v>
      </c>
    </row>
    <row r="110" spans="1:9" x14ac:dyDescent="0.35">
      <c r="A110" t="str">
        <f>IF(CoverSheet!$C$9="Annual Return","AR",IF(CoverSheet!$C$9="Interim Return","IR",IF(CoverSheet!$C$9="Audited Annual Return","AAR","")))</f>
        <v/>
      </c>
      <c r="B110" t="str">
        <f>CoverSheet!$G$7</f>
        <v>v:25-03-c</v>
      </c>
      <c r="C110" t="str">
        <f>IF(CoverSheet!$C$29=3,"Q1",IF(CoverSheet!$C$29=6,"Q2",IF(CoverSheet!$C$29=9,"Q3",IF(AND(CoverSheet!$C$29=12,A110="AR"),"Q4","Q4A"))))</f>
        <v>Q4A</v>
      </c>
      <c r="D110" t="str">
        <f>CoverSheet!$C$15</f>
        <v/>
      </c>
      <c r="E110" t="s">
        <v>750</v>
      </c>
      <c r="F110" t="s">
        <v>957</v>
      </c>
      <c r="G110" t="s">
        <v>958</v>
      </c>
      <c r="H110">
        <f>Input!N59</f>
        <v>0</v>
      </c>
    </row>
    <row r="111" spans="1:9" x14ac:dyDescent="0.35">
      <c r="A111" t="str">
        <f>IF(CoverSheet!$C$9="Annual Return","AR",IF(CoverSheet!$C$9="Interim Return","IR",IF(CoverSheet!$C$9="Audited Annual Return","AAR","")))</f>
        <v/>
      </c>
      <c r="B111" t="str">
        <f>CoverSheet!$G$7</f>
        <v>v:25-03-c</v>
      </c>
      <c r="C111" t="str">
        <f>IF(CoverSheet!$C$29=3,"Q1",IF(CoverSheet!$C$29=6,"Q2",IF(CoverSheet!$C$29=9,"Q3",IF(AND(CoverSheet!$C$29=12,A111="AR"),"Q4","Q4A"))))</f>
        <v>Q4A</v>
      </c>
      <c r="D111" t="str">
        <f>CoverSheet!$C$15</f>
        <v/>
      </c>
      <c r="E111" t="s">
        <v>750</v>
      </c>
      <c r="F111" t="s">
        <v>959</v>
      </c>
      <c r="G111" t="s">
        <v>960</v>
      </c>
      <c r="H111">
        <f>Input!N60</f>
        <v>0</v>
      </c>
    </row>
    <row r="112" spans="1:9" x14ac:dyDescent="0.35">
      <c r="A112" t="str">
        <f>IF(CoverSheet!$C$9="Annual Return","AR",IF(CoverSheet!$C$9="Interim Return","IR",IF(CoverSheet!$C$9="Audited Annual Return","AAR","")))</f>
        <v/>
      </c>
      <c r="B112" t="str">
        <f>CoverSheet!$G$7</f>
        <v>v:25-03-c</v>
      </c>
      <c r="C112" t="str">
        <f>IF(CoverSheet!$C$29=3,"Q1",IF(CoverSheet!$C$29=6,"Q2",IF(CoverSheet!$C$29=9,"Q3",IF(AND(CoverSheet!$C$29=12,A112="AR"),"Q4","Q4A"))))</f>
        <v>Q4A</v>
      </c>
      <c r="D112" t="str">
        <f>CoverSheet!$C$15</f>
        <v/>
      </c>
      <c r="E112" t="s">
        <v>750</v>
      </c>
      <c r="F112" t="s">
        <v>961</v>
      </c>
      <c r="G112" t="s">
        <v>962</v>
      </c>
      <c r="H112">
        <f>Input!N61</f>
        <v>0</v>
      </c>
    </row>
    <row r="113" spans="1:9" x14ac:dyDescent="0.35">
      <c r="A113" t="str">
        <f>IF(CoverSheet!$C$9="Annual Return","AR",IF(CoverSheet!$C$9="Interim Return","IR",IF(CoverSheet!$C$9="Audited Annual Return","AAR","")))</f>
        <v/>
      </c>
      <c r="B113" t="str">
        <f>CoverSheet!$G$7</f>
        <v>v:25-03-c</v>
      </c>
      <c r="C113" t="str">
        <f>IF(CoverSheet!$C$29=3,"Q1",IF(CoverSheet!$C$29=6,"Q2",IF(CoverSheet!$C$29=9,"Q3",IF(AND(CoverSheet!$C$29=12,A113="AR"),"Q4","Q4A"))))</f>
        <v>Q4A</v>
      </c>
      <c r="D113" t="str">
        <f>CoverSheet!$C$15</f>
        <v/>
      </c>
      <c r="E113" t="s">
        <v>750</v>
      </c>
      <c r="F113" t="s">
        <v>963</v>
      </c>
      <c r="G113" t="s">
        <v>964</v>
      </c>
      <c r="H113">
        <f>Input!P59</f>
        <v>0</v>
      </c>
    </row>
    <row r="114" spans="1:9" x14ac:dyDescent="0.35">
      <c r="A114" t="str">
        <f>IF(CoverSheet!$C$9="Annual Return","AR",IF(CoverSheet!$C$9="Interim Return","IR",IF(CoverSheet!$C$9="Audited Annual Return","AAR","")))</f>
        <v/>
      </c>
      <c r="B114" t="str">
        <f>CoverSheet!$G$7</f>
        <v>v:25-03-c</v>
      </c>
      <c r="C114" t="str">
        <f>IF(CoverSheet!$C$29=3,"Q1",IF(CoverSheet!$C$29=6,"Q2",IF(CoverSheet!$C$29=9,"Q3",IF(AND(CoverSheet!$C$29=12,A114="AR"),"Q4","Q4A"))))</f>
        <v>Q4A</v>
      </c>
      <c r="D114" t="str">
        <f>CoverSheet!$C$15</f>
        <v/>
      </c>
      <c r="E114" t="s">
        <v>750</v>
      </c>
      <c r="F114" t="s">
        <v>965</v>
      </c>
      <c r="G114" t="s">
        <v>966</v>
      </c>
      <c r="H114">
        <f>Input!P60</f>
        <v>0</v>
      </c>
    </row>
    <row r="115" spans="1:9" x14ac:dyDescent="0.35">
      <c r="A115" t="str">
        <f>IF(CoverSheet!$C$9="Annual Return","AR",IF(CoverSheet!$C$9="Interim Return","IR",IF(CoverSheet!$C$9="Audited Annual Return","AAR","")))</f>
        <v/>
      </c>
      <c r="B115" t="str">
        <f>CoverSheet!$G$7</f>
        <v>v:25-03-c</v>
      </c>
      <c r="C115" t="str">
        <f>IF(CoverSheet!$C$29=3,"Q1",IF(CoverSheet!$C$29=6,"Q2",IF(CoverSheet!$C$29=9,"Q3",IF(AND(CoverSheet!$C$29=12,A115="AR"),"Q4","Q4A"))))</f>
        <v>Q4A</v>
      </c>
      <c r="D115" t="str">
        <f>CoverSheet!$C$15</f>
        <v/>
      </c>
      <c r="E115" t="s">
        <v>750</v>
      </c>
      <c r="F115" t="s">
        <v>967</v>
      </c>
      <c r="G115" t="s">
        <v>968</v>
      </c>
      <c r="H115">
        <f>Input!P61</f>
        <v>0</v>
      </c>
    </row>
    <row r="116" spans="1:9" x14ac:dyDescent="0.35">
      <c r="A116" t="str">
        <f>IF(CoverSheet!$C$9="Annual Return","AR",IF(CoverSheet!$C$9="Interim Return","IR",IF(CoverSheet!$C$9="Audited Annual Return","AAR","")))</f>
        <v/>
      </c>
      <c r="B116" t="str">
        <f>CoverSheet!$G$7</f>
        <v>v:25-03-c</v>
      </c>
      <c r="C116" t="str">
        <f>IF(CoverSheet!$C$29=3,"Q1",IF(CoverSheet!$C$29=6,"Q2",IF(CoverSheet!$C$29=9,"Q3",IF(AND(CoverSheet!$C$29=12,A116="AR"),"Q4","Q4A"))))</f>
        <v>Q4A</v>
      </c>
      <c r="D116" t="str">
        <f>CoverSheet!$C$15</f>
        <v/>
      </c>
      <c r="E116" t="s">
        <v>750</v>
      </c>
      <c r="F116" t="s">
        <v>969</v>
      </c>
      <c r="G116" t="s">
        <v>349</v>
      </c>
      <c r="H116">
        <f>Input!R61</f>
        <v>0</v>
      </c>
      <c r="I116" t="str">
        <f>Input!Y61</f>
        <v>G</v>
      </c>
    </row>
    <row r="117" spans="1:9" x14ac:dyDescent="0.35">
      <c r="A117" t="str">
        <f>IF(CoverSheet!$C$9="Annual Return","AR",IF(CoverSheet!$C$9="Interim Return","IR",IF(CoverSheet!$C$9="Audited Annual Return","AAR","")))</f>
        <v/>
      </c>
      <c r="B117" t="str">
        <f>CoverSheet!$G$7</f>
        <v>v:25-03-c</v>
      </c>
      <c r="C117" t="str">
        <f>IF(CoverSheet!$C$29=3,"Q1",IF(CoverSheet!$C$29=6,"Q2",IF(CoverSheet!$C$29=9,"Q3",IF(AND(CoverSheet!$C$29=12,A117="AR"),"Q4","Q4A"))))</f>
        <v>Q4A</v>
      </c>
      <c r="D117" t="str">
        <f>CoverSheet!$C$15</f>
        <v/>
      </c>
      <c r="E117" t="s">
        <v>750</v>
      </c>
      <c r="F117" t="s">
        <v>970</v>
      </c>
      <c r="G117" t="s">
        <v>971</v>
      </c>
      <c r="H117">
        <f>Input!L63</f>
        <v>0</v>
      </c>
    </row>
    <row r="118" spans="1:9" x14ac:dyDescent="0.35">
      <c r="A118" t="str">
        <f>IF(CoverSheet!$C$9="Annual Return","AR",IF(CoverSheet!$C$9="Interim Return","IR",IF(CoverSheet!$C$9="Audited Annual Return","AAR","")))</f>
        <v/>
      </c>
      <c r="B118" t="str">
        <f>CoverSheet!$G$7</f>
        <v>v:25-03-c</v>
      </c>
      <c r="C118" t="str">
        <f>IF(CoverSheet!$C$29=3,"Q1",IF(CoverSheet!$C$29=6,"Q2",IF(CoverSheet!$C$29=9,"Q3",IF(AND(CoverSheet!$C$29=12,A118="AR"),"Q4","Q4A"))))</f>
        <v>Q4A</v>
      </c>
      <c r="D118" t="str">
        <f>CoverSheet!$C$15</f>
        <v/>
      </c>
      <c r="E118" t="s">
        <v>750</v>
      </c>
      <c r="F118" t="s">
        <v>972</v>
      </c>
      <c r="G118" t="s">
        <v>973</v>
      </c>
      <c r="H118">
        <f>Input!L64</f>
        <v>0</v>
      </c>
    </row>
    <row r="119" spans="1:9" x14ac:dyDescent="0.35">
      <c r="A119" t="str">
        <f>IF(CoverSheet!$C$9="Annual Return","AR",IF(CoverSheet!$C$9="Interim Return","IR",IF(CoverSheet!$C$9="Audited Annual Return","AAR","")))</f>
        <v/>
      </c>
      <c r="B119" t="str">
        <f>CoverSheet!$G$7</f>
        <v>v:25-03-c</v>
      </c>
      <c r="C119" t="str">
        <f>IF(CoverSheet!$C$29=3,"Q1",IF(CoverSheet!$C$29=6,"Q2",IF(CoverSheet!$C$29=9,"Q3",IF(AND(CoverSheet!$C$29=12,A119="AR"),"Q4","Q4A"))))</f>
        <v>Q4A</v>
      </c>
      <c r="D119" t="str">
        <f>CoverSheet!$C$15</f>
        <v/>
      </c>
      <c r="E119" t="s">
        <v>750</v>
      </c>
      <c r="F119" t="s">
        <v>974</v>
      </c>
      <c r="G119" t="s">
        <v>975</v>
      </c>
      <c r="H119">
        <f>Input!L65</f>
        <v>0</v>
      </c>
    </row>
    <row r="120" spans="1:9" x14ac:dyDescent="0.35">
      <c r="A120" t="str">
        <f>IF(CoverSheet!$C$9="Annual Return","AR",IF(CoverSheet!$C$9="Interim Return","IR",IF(CoverSheet!$C$9="Audited Annual Return","AAR","")))</f>
        <v/>
      </c>
      <c r="B120" t="str">
        <f>CoverSheet!$G$7</f>
        <v>v:25-03-c</v>
      </c>
      <c r="C120" t="str">
        <f>IF(CoverSheet!$C$29=3,"Q1",IF(CoverSheet!$C$29=6,"Q2",IF(CoverSheet!$C$29=9,"Q3",IF(AND(CoverSheet!$C$29=12,A120="AR"),"Q4","Q4A"))))</f>
        <v>Q4A</v>
      </c>
      <c r="D120" t="str">
        <f>CoverSheet!$C$15</f>
        <v/>
      </c>
      <c r="E120" t="s">
        <v>750</v>
      </c>
      <c r="F120" t="s">
        <v>976</v>
      </c>
      <c r="G120" t="s">
        <v>977</v>
      </c>
      <c r="H120">
        <f>Input!M63</f>
        <v>0</v>
      </c>
    </row>
    <row r="121" spans="1:9" x14ac:dyDescent="0.35">
      <c r="A121" t="str">
        <f>IF(CoverSheet!$C$9="Annual Return","AR",IF(CoverSheet!$C$9="Interim Return","IR",IF(CoverSheet!$C$9="Audited Annual Return","AAR","")))</f>
        <v/>
      </c>
      <c r="B121" t="str">
        <f>CoverSheet!$G$7</f>
        <v>v:25-03-c</v>
      </c>
      <c r="C121" t="str">
        <f>IF(CoverSheet!$C$29=3,"Q1",IF(CoverSheet!$C$29=6,"Q2",IF(CoverSheet!$C$29=9,"Q3",IF(AND(CoverSheet!$C$29=12,A121="AR"),"Q4","Q4A"))))</f>
        <v>Q4A</v>
      </c>
      <c r="D121" t="str">
        <f>CoverSheet!$C$15</f>
        <v/>
      </c>
      <c r="E121" t="s">
        <v>750</v>
      </c>
      <c r="F121" t="s">
        <v>978</v>
      </c>
      <c r="G121" t="s">
        <v>979</v>
      </c>
      <c r="H121">
        <f>Input!M64</f>
        <v>0</v>
      </c>
    </row>
    <row r="122" spans="1:9" x14ac:dyDescent="0.35">
      <c r="A122" t="str">
        <f>IF(CoverSheet!$C$9="Annual Return","AR",IF(CoverSheet!$C$9="Interim Return","IR",IF(CoverSheet!$C$9="Audited Annual Return","AAR","")))</f>
        <v/>
      </c>
      <c r="B122" t="str">
        <f>CoverSheet!$G$7</f>
        <v>v:25-03-c</v>
      </c>
      <c r="C122" t="str">
        <f>IF(CoverSheet!$C$29=3,"Q1",IF(CoverSheet!$C$29=6,"Q2",IF(CoverSheet!$C$29=9,"Q3",IF(AND(CoverSheet!$C$29=12,A122="AR"),"Q4","Q4A"))))</f>
        <v>Q4A</v>
      </c>
      <c r="D122" t="str">
        <f>CoverSheet!$C$15</f>
        <v/>
      </c>
      <c r="E122" t="s">
        <v>750</v>
      </c>
      <c r="F122" t="s">
        <v>980</v>
      </c>
      <c r="G122" t="s">
        <v>981</v>
      </c>
      <c r="H122">
        <f>Input!M65</f>
        <v>0</v>
      </c>
    </row>
    <row r="123" spans="1:9" x14ac:dyDescent="0.35">
      <c r="A123" t="str">
        <f>IF(CoverSheet!$C$9="Annual Return","AR",IF(CoverSheet!$C$9="Interim Return","IR",IF(CoverSheet!$C$9="Audited Annual Return","AAR","")))</f>
        <v/>
      </c>
      <c r="B123" t="str">
        <f>CoverSheet!$G$7</f>
        <v>v:25-03-c</v>
      </c>
      <c r="C123" t="str">
        <f>IF(CoverSheet!$C$29=3,"Q1",IF(CoverSheet!$C$29=6,"Q2",IF(CoverSheet!$C$29=9,"Q3",IF(AND(CoverSheet!$C$29=12,A123="AR"),"Q4","Q4A"))))</f>
        <v>Q4A</v>
      </c>
      <c r="D123" t="str">
        <f>CoverSheet!$C$15</f>
        <v/>
      </c>
      <c r="E123" t="s">
        <v>750</v>
      </c>
      <c r="F123" t="s">
        <v>982</v>
      </c>
      <c r="G123" t="s">
        <v>983</v>
      </c>
      <c r="H123">
        <f>Input!N63</f>
        <v>0</v>
      </c>
    </row>
    <row r="124" spans="1:9" x14ac:dyDescent="0.35">
      <c r="A124" t="str">
        <f>IF(CoverSheet!$C$9="Annual Return","AR",IF(CoverSheet!$C$9="Interim Return","IR",IF(CoverSheet!$C$9="Audited Annual Return","AAR","")))</f>
        <v/>
      </c>
      <c r="B124" t="str">
        <f>CoverSheet!$G$7</f>
        <v>v:25-03-c</v>
      </c>
      <c r="C124" t="str">
        <f>IF(CoverSheet!$C$29=3,"Q1",IF(CoverSheet!$C$29=6,"Q2",IF(CoverSheet!$C$29=9,"Q3",IF(AND(CoverSheet!$C$29=12,A124="AR"),"Q4","Q4A"))))</f>
        <v>Q4A</v>
      </c>
      <c r="D124" t="str">
        <f>CoverSheet!$C$15</f>
        <v/>
      </c>
      <c r="E124" t="s">
        <v>750</v>
      </c>
      <c r="F124" t="s">
        <v>984</v>
      </c>
      <c r="G124" t="s">
        <v>985</v>
      </c>
      <c r="H124">
        <f>Input!N64</f>
        <v>0</v>
      </c>
    </row>
    <row r="125" spans="1:9" x14ac:dyDescent="0.35">
      <c r="A125" t="str">
        <f>IF(CoverSheet!$C$9="Annual Return","AR",IF(CoverSheet!$C$9="Interim Return","IR",IF(CoverSheet!$C$9="Audited Annual Return","AAR","")))</f>
        <v/>
      </c>
      <c r="B125" t="str">
        <f>CoverSheet!$G$7</f>
        <v>v:25-03-c</v>
      </c>
      <c r="C125" t="str">
        <f>IF(CoverSheet!$C$29=3,"Q1",IF(CoverSheet!$C$29=6,"Q2",IF(CoverSheet!$C$29=9,"Q3",IF(AND(CoverSheet!$C$29=12,A125="AR"),"Q4","Q4A"))))</f>
        <v>Q4A</v>
      </c>
      <c r="D125" t="str">
        <f>CoverSheet!$C$15</f>
        <v/>
      </c>
      <c r="E125" t="s">
        <v>750</v>
      </c>
      <c r="F125" t="s">
        <v>986</v>
      </c>
      <c r="G125" t="s">
        <v>987</v>
      </c>
      <c r="H125">
        <f>Input!N65</f>
        <v>0</v>
      </c>
    </row>
    <row r="126" spans="1:9" x14ac:dyDescent="0.35">
      <c r="A126" t="str">
        <f>IF(CoverSheet!$C$9="Annual Return","AR",IF(CoverSheet!$C$9="Interim Return","IR",IF(CoverSheet!$C$9="Audited Annual Return","AAR","")))</f>
        <v/>
      </c>
      <c r="B126" t="str">
        <f>CoverSheet!$G$7</f>
        <v>v:25-03-c</v>
      </c>
      <c r="C126" t="str">
        <f>IF(CoverSheet!$C$29=3,"Q1",IF(CoverSheet!$C$29=6,"Q2",IF(CoverSheet!$C$29=9,"Q3",IF(AND(CoverSheet!$C$29=12,A126="AR"),"Q4","Q4A"))))</f>
        <v>Q4A</v>
      </c>
      <c r="D126" t="str">
        <f>CoverSheet!$C$15</f>
        <v/>
      </c>
      <c r="E126" t="s">
        <v>750</v>
      </c>
      <c r="F126" t="s">
        <v>988</v>
      </c>
      <c r="G126" t="s">
        <v>989</v>
      </c>
      <c r="H126">
        <f>Input!P63</f>
        <v>0</v>
      </c>
    </row>
    <row r="127" spans="1:9" x14ac:dyDescent="0.35">
      <c r="A127" t="str">
        <f>IF(CoverSheet!$C$9="Annual Return","AR",IF(CoverSheet!$C$9="Interim Return","IR",IF(CoverSheet!$C$9="Audited Annual Return","AAR","")))</f>
        <v/>
      </c>
      <c r="B127" t="str">
        <f>CoverSheet!$G$7</f>
        <v>v:25-03-c</v>
      </c>
      <c r="C127" t="str">
        <f>IF(CoverSheet!$C$29=3,"Q1",IF(CoverSheet!$C$29=6,"Q2",IF(CoverSheet!$C$29=9,"Q3",IF(AND(CoverSheet!$C$29=12,A127="AR"),"Q4","Q4A"))))</f>
        <v>Q4A</v>
      </c>
      <c r="D127" t="str">
        <f>CoverSheet!$C$15</f>
        <v/>
      </c>
      <c r="E127" t="s">
        <v>750</v>
      </c>
      <c r="F127" t="s">
        <v>990</v>
      </c>
      <c r="G127" t="s">
        <v>991</v>
      </c>
      <c r="H127">
        <f>Input!P64</f>
        <v>0</v>
      </c>
    </row>
    <row r="128" spans="1:9" x14ac:dyDescent="0.35">
      <c r="A128" t="str">
        <f>IF(CoverSheet!$C$9="Annual Return","AR",IF(CoverSheet!$C$9="Interim Return","IR",IF(CoverSheet!$C$9="Audited Annual Return","AAR","")))</f>
        <v/>
      </c>
      <c r="B128" t="str">
        <f>CoverSheet!$G$7</f>
        <v>v:25-03-c</v>
      </c>
      <c r="C128" t="str">
        <f>IF(CoverSheet!$C$29=3,"Q1",IF(CoverSheet!$C$29=6,"Q2",IF(CoverSheet!$C$29=9,"Q3",IF(AND(CoverSheet!$C$29=12,A128="AR"),"Q4","Q4A"))))</f>
        <v>Q4A</v>
      </c>
      <c r="D128" t="str">
        <f>CoverSheet!$C$15</f>
        <v/>
      </c>
      <c r="E128" t="s">
        <v>750</v>
      </c>
      <c r="F128" t="s">
        <v>992</v>
      </c>
      <c r="G128" t="s">
        <v>993</v>
      </c>
      <c r="H128">
        <f>Input!P65</f>
        <v>0</v>
      </c>
    </row>
    <row r="129" spans="1:9" x14ac:dyDescent="0.35">
      <c r="A129" t="str">
        <f>IF(CoverSheet!$C$9="Annual Return","AR",IF(CoverSheet!$C$9="Interim Return","IR",IF(CoverSheet!$C$9="Audited Annual Return","AAR","")))</f>
        <v/>
      </c>
      <c r="B129" t="str">
        <f>CoverSheet!$G$7</f>
        <v>v:25-03-c</v>
      </c>
      <c r="C129" t="str">
        <f>IF(CoverSheet!$C$29=3,"Q1",IF(CoverSheet!$C$29=6,"Q2",IF(CoverSheet!$C$29=9,"Q3",IF(AND(CoverSheet!$C$29=12,A129="AR"),"Q4","Q4A"))))</f>
        <v>Q4A</v>
      </c>
      <c r="D129" t="str">
        <f>CoverSheet!$C$15</f>
        <v/>
      </c>
      <c r="E129" t="s">
        <v>750</v>
      </c>
      <c r="F129" t="s">
        <v>994</v>
      </c>
      <c r="G129" t="s">
        <v>354</v>
      </c>
      <c r="H129">
        <f>Input!R65</f>
        <v>0</v>
      </c>
      <c r="I129" t="str">
        <f>Input!Y65</f>
        <v>G</v>
      </c>
    </row>
    <row r="130" spans="1:9" x14ac:dyDescent="0.35">
      <c r="A130" t="str">
        <f>IF(CoverSheet!$C$9="Annual Return","AR",IF(CoverSheet!$C$9="Interim Return","IR",IF(CoverSheet!$C$9="Audited Annual Return","AAR","")))</f>
        <v/>
      </c>
      <c r="B130" t="str">
        <f>CoverSheet!$G$7</f>
        <v>v:25-03-c</v>
      </c>
      <c r="C130" t="str">
        <f>IF(CoverSheet!$C$29=3,"Q1",IF(CoverSheet!$C$29=6,"Q2",IF(CoverSheet!$C$29=9,"Q3",IF(AND(CoverSheet!$C$29=12,A130="AR"),"Q4","Q4A"))))</f>
        <v>Q4A</v>
      </c>
      <c r="D130" t="str">
        <f>CoverSheet!$C$15</f>
        <v/>
      </c>
      <c r="E130" t="s">
        <v>750</v>
      </c>
      <c r="F130" t="s">
        <v>995</v>
      </c>
      <c r="G130" t="s">
        <v>996</v>
      </c>
      <c r="H130">
        <f>Input!L67</f>
        <v>0</v>
      </c>
    </row>
    <row r="131" spans="1:9" x14ac:dyDescent="0.35">
      <c r="A131" t="str">
        <f>IF(CoverSheet!$C$9="Annual Return","AR",IF(CoverSheet!$C$9="Interim Return","IR",IF(CoverSheet!$C$9="Audited Annual Return","AAR","")))</f>
        <v/>
      </c>
      <c r="B131" t="str">
        <f>CoverSheet!$G$7</f>
        <v>v:25-03-c</v>
      </c>
      <c r="C131" t="str">
        <f>IF(CoverSheet!$C$29=3,"Q1",IF(CoverSheet!$C$29=6,"Q2",IF(CoverSheet!$C$29=9,"Q3",IF(AND(CoverSheet!$C$29=12,A131="AR"),"Q4","Q4A"))))</f>
        <v>Q4A</v>
      </c>
      <c r="D131" t="str">
        <f>CoverSheet!$C$15</f>
        <v/>
      </c>
      <c r="E131" t="s">
        <v>750</v>
      </c>
      <c r="F131" t="s">
        <v>997</v>
      </c>
      <c r="G131" t="s">
        <v>998</v>
      </c>
      <c r="H131">
        <f>Input!L68</f>
        <v>0</v>
      </c>
    </row>
    <row r="132" spans="1:9" x14ac:dyDescent="0.35">
      <c r="A132" t="str">
        <f>IF(CoverSheet!$C$9="Annual Return","AR",IF(CoverSheet!$C$9="Interim Return","IR",IF(CoverSheet!$C$9="Audited Annual Return","AAR","")))</f>
        <v/>
      </c>
      <c r="B132" t="str">
        <f>CoverSheet!$G$7</f>
        <v>v:25-03-c</v>
      </c>
      <c r="C132" t="str">
        <f>IF(CoverSheet!$C$29=3,"Q1",IF(CoverSheet!$C$29=6,"Q2",IF(CoverSheet!$C$29=9,"Q3",IF(AND(CoverSheet!$C$29=12,A132="AR"),"Q4","Q4A"))))</f>
        <v>Q4A</v>
      </c>
      <c r="D132" t="str">
        <f>CoverSheet!$C$15</f>
        <v/>
      </c>
      <c r="E132" t="s">
        <v>750</v>
      </c>
      <c r="F132" t="s">
        <v>999</v>
      </c>
      <c r="G132" t="s">
        <v>1000</v>
      </c>
      <c r="H132">
        <f>Input!L69</f>
        <v>0</v>
      </c>
    </row>
    <row r="133" spans="1:9" x14ac:dyDescent="0.35">
      <c r="A133" t="str">
        <f>IF(CoverSheet!$C$9="Annual Return","AR",IF(CoverSheet!$C$9="Interim Return","IR",IF(CoverSheet!$C$9="Audited Annual Return","AAR","")))</f>
        <v/>
      </c>
      <c r="B133" t="str">
        <f>CoverSheet!$G$7</f>
        <v>v:25-03-c</v>
      </c>
      <c r="C133" t="str">
        <f>IF(CoverSheet!$C$29=3,"Q1",IF(CoverSheet!$C$29=6,"Q2",IF(CoverSheet!$C$29=9,"Q3",IF(AND(CoverSheet!$C$29=12,A133="AR"),"Q4","Q4A"))))</f>
        <v>Q4A</v>
      </c>
      <c r="D133" t="str">
        <f>CoverSheet!$C$15</f>
        <v/>
      </c>
      <c r="E133" t="s">
        <v>750</v>
      </c>
      <c r="F133" t="s">
        <v>1001</v>
      </c>
      <c r="G133" t="s">
        <v>1002</v>
      </c>
      <c r="H133">
        <f>Input!M67</f>
        <v>0</v>
      </c>
    </row>
    <row r="134" spans="1:9" x14ac:dyDescent="0.35">
      <c r="A134" t="str">
        <f>IF(CoverSheet!$C$9="Annual Return","AR",IF(CoverSheet!$C$9="Interim Return","IR",IF(CoverSheet!$C$9="Audited Annual Return","AAR","")))</f>
        <v/>
      </c>
      <c r="B134" t="str">
        <f>CoverSheet!$G$7</f>
        <v>v:25-03-c</v>
      </c>
      <c r="C134" t="str">
        <f>IF(CoverSheet!$C$29=3,"Q1",IF(CoverSheet!$C$29=6,"Q2",IF(CoverSheet!$C$29=9,"Q3",IF(AND(CoverSheet!$C$29=12,A134="AR"),"Q4","Q4A"))))</f>
        <v>Q4A</v>
      </c>
      <c r="D134" t="str">
        <f>CoverSheet!$C$15</f>
        <v/>
      </c>
      <c r="E134" t="s">
        <v>750</v>
      </c>
      <c r="F134" t="s">
        <v>1003</v>
      </c>
      <c r="G134" t="s">
        <v>1004</v>
      </c>
      <c r="H134">
        <f>Input!M68</f>
        <v>0</v>
      </c>
    </row>
    <row r="135" spans="1:9" x14ac:dyDescent="0.35">
      <c r="A135" t="str">
        <f>IF(CoverSheet!$C$9="Annual Return","AR",IF(CoverSheet!$C$9="Interim Return","IR",IF(CoverSheet!$C$9="Audited Annual Return","AAR","")))</f>
        <v/>
      </c>
      <c r="B135" t="str">
        <f>CoverSheet!$G$7</f>
        <v>v:25-03-c</v>
      </c>
      <c r="C135" t="str">
        <f>IF(CoverSheet!$C$29=3,"Q1",IF(CoverSheet!$C$29=6,"Q2",IF(CoverSheet!$C$29=9,"Q3",IF(AND(CoverSheet!$C$29=12,A135="AR"),"Q4","Q4A"))))</f>
        <v>Q4A</v>
      </c>
      <c r="D135" t="str">
        <f>CoverSheet!$C$15</f>
        <v/>
      </c>
      <c r="E135" t="s">
        <v>750</v>
      </c>
      <c r="F135" t="s">
        <v>1005</v>
      </c>
      <c r="G135" t="s">
        <v>1006</v>
      </c>
      <c r="H135">
        <f>Input!M69</f>
        <v>0</v>
      </c>
    </row>
    <row r="136" spans="1:9" x14ac:dyDescent="0.35">
      <c r="A136" t="str">
        <f>IF(CoverSheet!$C$9="Annual Return","AR",IF(CoverSheet!$C$9="Interim Return","IR",IF(CoverSheet!$C$9="Audited Annual Return","AAR","")))</f>
        <v/>
      </c>
      <c r="B136" t="str">
        <f>CoverSheet!$G$7</f>
        <v>v:25-03-c</v>
      </c>
      <c r="C136" t="str">
        <f>IF(CoverSheet!$C$29=3,"Q1",IF(CoverSheet!$C$29=6,"Q2",IF(CoverSheet!$C$29=9,"Q3",IF(AND(CoverSheet!$C$29=12,A136="AR"),"Q4","Q4A"))))</f>
        <v>Q4A</v>
      </c>
      <c r="D136" t="str">
        <f>CoverSheet!$C$15</f>
        <v/>
      </c>
      <c r="E136" t="s">
        <v>750</v>
      </c>
      <c r="F136" t="s">
        <v>1007</v>
      </c>
      <c r="G136" t="s">
        <v>1008</v>
      </c>
      <c r="H136">
        <f>Input!N67</f>
        <v>0</v>
      </c>
    </row>
    <row r="137" spans="1:9" x14ac:dyDescent="0.35">
      <c r="A137" t="str">
        <f>IF(CoverSheet!$C$9="Annual Return","AR",IF(CoverSheet!$C$9="Interim Return","IR",IF(CoverSheet!$C$9="Audited Annual Return","AAR","")))</f>
        <v/>
      </c>
      <c r="B137" t="str">
        <f>CoverSheet!$G$7</f>
        <v>v:25-03-c</v>
      </c>
      <c r="C137" t="str">
        <f>IF(CoverSheet!$C$29=3,"Q1",IF(CoverSheet!$C$29=6,"Q2",IF(CoverSheet!$C$29=9,"Q3",IF(AND(CoverSheet!$C$29=12,A137="AR"),"Q4","Q4A"))))</f>
        <v>Q4A</v>
      </c>
      <c r="D137" t="str">
        <f>CoverSheet!$C$15</f>
        <v/>
      </c>
      <c r="E137" t="s">
        <v>750</v>
      </c>
      <c r="F137" t="s">
        <v>1009</v>
      </c>
      <c r="G137" t="s">
        <v>1010</v>
      </c>
      <c r="H137">
        <f>Input!N68</f>
        <v>0</v>
      </c>
    </row>
    <row r="138" spans="1:9" x14ac:dyDescent="0.35">
      <c r="A138" t="str">
        <f>IF(CoverSheet!$C$9="Annual Return","AR",IF(CoverSheet!$C$9="Interim Return","IR",IF(CoverSheet!$C$9="Audited Annual Return","AAR","")))</f>
        <v/>
      </c>
      <c r="B138" t="str">
        <f>CoverSheet!$G$7</f>
        <v>v:25-03-c</v>
      </c>
      <c r="C138" t="str">
        <f>IF(CoverSheet!$C$29=3,"Q1",IF(CoverSheet!$C$29=6,"Q2",IF(CoverSheet!$C$29=9,"Q3",IF(AND(CoverSheet!$C$29=12,A138="AR"),"Q4","Q4A"))))</f>
        <v>Q4A</v>
      </c>
      <c r="D138" t="str">
        <f>CoverSheet!$C$15</f>
        <v/>
      </c>
      <c r="E138" t="s">
        <v>750</v>
      </c>
      <c r="F138" t="s">
        <v>1011</v>
      </c>
      <c r="G138" t="s">
        <v>1012</v>
      </c>
      <c r="H138">
        <f>Input!N69</f>
        <v>0</v>
      </c>
    </row>
    <row r="139" spans="1:9" x14ac:dyDescent="0.35">
      <c r="A139" t="str">
        <f>IF(CoverSheet!$C$9="Annual Return","AR",IF(CoverSheet!$C$9="Interim Return","IR",IF(CoverSheet!$C$9="Audited Annual Return","AAR","")))</f>
        <v/>
      </c>
      <c r="B139" t="str">
        <f>CoverSheet!$G$7</f>
        <v>v:25-03-c</v>
      </c>
      <c r="C139" t="str">
        <f>IF(CoverSheet!$C$29=3,"Q1",IF(CoverSheet!$C$29=6,"Q2",IF(CoverSheet!$C$29=9,"Q3",IF(AND(CoverSheet!$C$29=12,A139="AR"),"Q4","Q4A"))))</f>
        <v>Q4A</v>
      </c>
      <c r="D139" t="str">
        <f>CoverSheet!$C$15</f>
        <v/>
      </c>
      <c r="E139" t="s">
        <v>750</v>
      </c>
      <c r="F139" t="s">
        <v>1013</v>
      </c>
      <c r="G139" t="s">
        <v>1014</v>
      </c>
      <c r="H139">
        <f>Input!P67</f>
        <v>0</v>
      </c>
    </row>
    <row r="140" spans="1:9" x14ac:dyDescent="0.35">
      <c r="A140" t="str">
        <f>IF(CoverSheet!$C$9="Annual Return","AR",IF(CoverSheet!$C$9="Interim Return","IR",IF(CoverSheet!$C$9="Audited Annual Return","AAR","")))</f>
        <v/>
      </c>
      <c r="B140" t="str">
        <f>CoverSheet!$G$7</f>
        <v>v:25-03-c</v>
      </c>
      <c r="C140" t="str">
        <f>IF(CoverSheet!$C$29=3,"Q1",IF(CoverSheet!$C$29=6,"Q2",IF(CoverSheet!$C$29=9,"Q3",IF(AND(CoverSheet!$C$29=12,A140="AR"),"Q4","Q4A"))))</f>
        <v>Q4A</v>
      </c>
      <c r="D140" t="str">
        <f>CoverSheet!$C$15</f>
        <v/>
      </c>
      <c r="E140" t="s">
        <v>750</v>
      </c>
      <c r="F140" t="s">
        <v>1015</v>
      </c>
      <c r="G140" t="s">
        <v>1016</v>
      </c>
      <c r="H140">
        <f>Input!P68</f>
        <v>0</v>
      </c>
    </row>
    <row r="141" spans="1:9" x14ac:dyDescent="0.35">
      <c r="A141" t="str">
        <f>IF(CoverSheet!$C$9="Annual Return","AR",IF(CoverSheet!$C$9="Interim Return","IR",IF(CoverSheet!$C$9="Audited Annual Return","AAR","")))</f>
        <v/>
      </c>
      <c r="B141" t="str">
        <f>CoverSheet!$G$7</f>
        <v>v:25-03-c</v>
      </c>
      <c r="C141" t="str">
        <f>IF(CoverSheet!$C$29=3,"Q1",IF(CoverSheet!$C$29=6,"Q2",IF(CoverSheet!$C$29=9,"Q3",IF(AND(CoverSheet!$C$29=12,A141="AR"),"Q4","Q4A"))))</f>
        <v>Q4A</v>
      </c>
      <c r="D141" t="str">
        <f>CoverSheet!$C$15</f>
        <v/>
      </c>
      <c r="E141" t="s">
        <v>750</v>
      </c>
      <c r="F141" t="s">
        <v>1017</v>
      </c>
      <c r="G141" t="s">
        <v>1018</v>
      </c>
      <c r="H141">
        <f>Input!P69</f>
        <v>0</v>
      </c>
    </row>
    <row r="142" spans="1:9" x14ac:dyDescent="0.35">
      <c r="A142" t="str">
        <f>IF(CoverSheet!$C$9="Annual Return","AR",IF(CoverSheet!$C$9="Interim Return","IR",IF(CoverSheet!$C$9="Audited Annual Return","AAR","")))</f>
        <v/>
      </c>
      <c r="B142" t="str">
        <f>CoverSheet!$G$7</f>
        <v>v:25-03-c</v>
      </c>
      <c r="C142" t="str">
        <f>IF(CoverSheet!$C$29=3,"Q1",IF(CoverSheet!$C$29=6,"Q2",IF(CoverSheet!$C$29=9,"Q3",IF(AND(CoverSheet!$C$29=12,A142="AR"),"Q4","Q4A"))))</f>
        <v>Q4A</v>
      </c>
      <c r="D142" t="str">
        <f>CoverSheet!$C$15</f>
        <v/>
      </c>
      <c r="E142" t="s">
        <v>750</v>
      </c>
      <c r="F142" t="s">
        <v>1019</v>
      </c>
      <c r="G142" t="s">
        <v>359</v>
      </c>
      <c r="H142">
        <f>Input!R69</f>
        <v>0</v>
      </c>
      <c r="I142" t="str">
        <f>Input!Y69</f>
        <v>G</v>
      </c>
    </row>
    <row r="143" spans="1:9" x14ac:dyDescent="0.35">
      <c r="A143" t="str">
        <f>IF(CoverSheet!$C$9="Annual Return","AR",IF(CoverSheet!$C$9="Interim Return","IR",IF(CoverSheet!$C$9="Audited Annual Return","AAR","")))</f>
        <v/>
      </c>
      <c r="B143" t="str">
        <f>CoverSheet!$G$7</f>
        <v>v:25-03-c</v>
      </c>
      <c r="C143" t="str">
        <f>IF(CoverSheet!$C$29=3,"Q1",IF(CoverSheet!$C$29=6,"Q2",IF(CoverSheet!$C$29=9,"Q3",IF(AND(CoverSheet!$C$29=12,A143="AR"),"Q4","Q4A"))))</f>
        <v>Q4A</v>
      </c>
      <c r="D143" t="str">
        <f>CoverSheet!$C$15</f>
        <v/>
      </c>
      <c r="E143" t="s">
        <v>750</v>
      </c>
      <c r="F143" t="s">
        <v>1020</v>
      </c>
      <c r="G143" t="s">
        <v>1021</v>
      </c>
      <c r="H143">
        <f>Input!L72</f>
        <v>0</v>
      </c>
    </row>
    <row r="144" spans="1:9" x14ac:dyDescent="0.35">
      <c r="A144" t="str">
        <f>IF(CoverSheet!$C$9="Annual Return","AR",IF(CoverSheet!$C$9="Interim Return","IR",IF(CoverSheet!$C$9="Audited Annual Return","AAR","")))</f>
        <v/>
      </c>
      <c r="B144" t="str">
        <f>CoverSheet!$G$7</f>
        <v>v:25-03-c</v>
      </c>
      <c r="C144" t="str">
        <f>IF(CoverSheet!$C$29=3,"Q1",IF(CoverSheet!$C$29=6,"Q2",IF(CoverSheet!$C$29=9,"Q3",IF(AND(CoverSheet!$C$29=12,A144="AR"),"Q4","Q4A"))))</f>
        <v>Q4A</v>
      </c>
      <c r="D144" t="str">
        <f>CoverSheet!$C$15</f>
        <v/>
      </c>
      <c r="E144" t="s">
        <v>750</v>
      </c>
      <c r="F144" t="s">
        <v>362</v>
      </c>
      <c r="G144" t="s">
        <v>1022</v>
      </c>
      <c r="H144">
        <f>Input!M72</f>
        <v>0</v>
      </c>
    </row>
    <row r="145" spans="1:9" x14ac:dyDescent="0.35">
      <c r="A145" t="str">
        <f>IF(CoverSheet!$C$9="Annual Return","AR",IF(CoverSheet!$C$9="Interim Return","IR",IF(CoverSheet!$C$9="Audited Annual Return","AAR","")))</f>
        <v/>
      </c>
      <c r="B145" t="str">
        <f>CoverSheet!$G$7</f>
        <v>v:25-03-c</v>
      </c>
      <c r="C145" t="str">
        <f>IF(CoverSheet!$C$29=3,"Q1",IF(CoverSheet!$C$29=6,"Q2",IF(CoverSheet!$C$29=9,"Q3",IF(AND(CoverSheet!$C$29=12,A145="AR"),"Q4","Q4A"))))</f>
        <v>Q4A</v>
      </c>
      <c r="D145" t="str">
        <f>CoverSheet!$C$15</f>
        <v/>
      </c>
      <c r="E145" t="s">
        <v>750</v>
      </c>
      <c r="F145" t="s">
        <v>364</v>
      </c>
      <c r="G145" t="s">
        <v>1023</v>
      </c>
      <c r="H145">
        <f>Input!N72</f>
        <v>0</v>
      </c>
    </row>
    <row r="146" spans="1:9" x14ac:dyDescent="0.35">
      <c r="A146" t="str">
        <f>IF(CoverSheet!$C$9="Annual Return","AR",IF(CoverSheet!$C$9="Interim Return","IR",IF(CoverSheet!$C$9="Audited Annual Return","AAR","")))</f>
        <v/>
      </c>
      <c r="B146" t="str">
        <f>CoverSheet!$G$7</f>
        <v>v:25-03-c</v>
      </c>
      <c r="C146" t="str">
        <f>IF(CoverSheet!$C$29=3,"Q1",IF(CoverSheet!$C$29=6,"Q2",IF(CoverSheet!$C$29=9,"Q3",IF(AND(CoverSheet!$C$29=12,A146="AR"),"Q4","Q4A"))))</f>
        <v>Q4A</v>
      </c>
      <c r="D146" t="str">
        <f>CoverSheet!$C$15</f>
        <v/>
      </c>
      <c r="E146" t="s">
        <v>750</v>
      </c>
      <c r="F146" t="s">
        <v>1024</v>
      </c>
      <c r="G146" t="s">
        <v>1025</v>
      </c>
      <c r="H146">
        <f>Input!P72</f>
        <v>0</v>
      </c>
    </row>
    <row r="147" spans="1:9" x14ac:dyDescent="0.35">
      <c r="A147" t="str">
        <f>IF(CoverSheet!$C$9="Annual Return","AR",IF(CoverSheet!$C$9="Interim Return","IR",IF(CoverSheet!$C$9="Audited Annual Return","AAR","")))</f>
        <v/>
      </c>
      <c r="B147" t="str">
        <f>CoverSheet!$G$7</f>
        <v>v:25-03-c</v>
      </c>
      <c r="C147" t="str">
        <f>IF(CoverSheet!$C$29=3,"Q1",IF(CoverSheet!$C$29=6,"Q2",IF(CoverSheet!$C$29=9,"Q3",IF(AND(CoverSheet!$C$29=12,A147="AR"),"Q4","Q4A"))))</f>
        <v>Q4A</v>
      </c>
      <c r="D147" t="str">
        <f>CoverSheet!$C$15</f>
        <v/>
      </c>
      <c r="E147" t="s">
        <v>750</v>
      </c>
      <c r="F147" t="s">
        <v>1026</v>
      </c>
      <c r="G147" t="s">
        <v>361</v>
      </c>
      <c r="H147">
        <f>Input!R72</f>
        <v>0</v>
      </c>
      <c r="I147" t="str">
        <f>Input!Y72</f>
        <v>G</v>
      </c>
    </row>
    <row r="148" spans="1:9" x14ac:dyDescent="0.35">
      <c r="A148" t="str">
        <f>IF(CoverSheet!$C$9="Annual Return","AR",IF(CoverSheet!$C$9="Interim Return","IR",IF(CoverSheet!$C$9="Audited Annual Return","AAR","")))</f>
        <v/>
      </c>
      <c r="B148" t="str">
        <f>CoverSheet!$G$7</f>
        <v>v:25-03-c</v>
      </c>
      <c r="C148" t="str">
        <f>IF(CoverSheet!$C$29=3,"Q1",IF(CoverSheet!$C$29=6,"Q2",IF(CoverSheet!$C$29=9,"Q3",IF(AND(CoverSheet!$C$29=12,A148="AR"),"Q4","Q4A"))))</f>
        <v>Q4A</v>
      </c>
      <c r="D148" t="str">
        <f>CoverSheet!$C$15</f>
        <v/>
      </c>
      <c r="E148" t="s">
        <v>750</v>
      </c>
      <c r="F148" t="s">
        <v>1027</v>
      </c>
      <c r="G148" t="s">
        <v>1028</v>
      </c>
      <c r="H148">
        <f>Input!P73</f>
        <v>0</v>
      </c>
    </row>
    <row r="149" spans="1:9" x14ac:dyDescent="0.35">
      <c r="A149" t="str">
        <f>IF(CoverSheet!$C$9="Annual Return","AR",IF(CoverSheet!$C$9="Interim Return","IR",IF(CoverSheet!$C$9="Audited Annual Return","AAR","")))</f>
        <v/>
      </c>
      <c r="B149" t="str">
        <f>CoverSheet!$G$7</f>
        <v>v:25-03-c</v>
      </c>
      <c r="C149" t="str">
        <f>IF(CoverSheet!$C$29=3,"Q1",IF(CoverSheet!$C$29=6,"Q2",IF(CoverSheet!$C$29=9,"Q3",IF(AND(CoverSheet!$C$29=12,A149="AR"),"Q4","Q4A"))))</f>
        <v>Q4A</v>
      </c>
      <c r="D149" t="str">
        <f>CoverSheet!$C$15</f>
        <v/>
      </c>
      <c r="E149" t="s">
        <v>750</v>
      </c>
      <c r="F149" t="s">
        <v>1029</v>
      </c>
      <c r="G149" t="s">
        <v>1030</v>
      </c>
      <c r="H149">
        <f>Input!L73</f>
        <v>0</v>
      </c>
    </row>
    <row r="150" spans="1:9" x14ac:dyDescent="0.35">
      <c r="A150" t="str">
        <f>IF(CoverSheet!$C$9="Annual Return","AR",IF(CoverSheet!$C$9="Interim Return","IR",IF(CoverSheet!$C$9="Audited Annual Return","AAR","")))</f>
        <v/>
      </c>
      <c r="B150" t="str">
        <f>CoverSheet!$G$7</f>
        <v>v:25-03-c</v>
      </c>
      <c r="C150" t="str">
        <f>IF(CoverSheet!$C$29=3,"Q1",IF(CoverSheet!$C$29=6,"Q2",IF(CoverSheet!$C$29=9,"Q3",IF(AND(CoverSheet!$C$29=12,A150="AR"),"Q4","Q4A"))))</f>
        <v>Q4A</v>
      </c>
      <c r="D150" t="str">
        <f>CoverSheet!$C$15</f>
        <v/>
      </c>
      <c r="E150" t="s">
        <v>750</v>
      </c>
      <c r="F150" t="s">
        <v>1031</v>
      </c>
      <c r="G150" t="s">
        <v>1032</v>
      </c>
      <c r="H150">
        <f>Input!M73</f>
        <v>0</v>
      </c>
    </row>
    <row r="151" spans="1:9" x14ac:dyDescent="0.35">
      <c r="A151" t="str">
        <f>IF(CoverSheet!$C$9="Annual Return","AR",IF(CoverSheet!$C$9="Interim Return","IR",IF(CoverSheet!$C$9="Audited Annual Return","AAR","")))</f>
        <v/>
      </c>
      <c r="B151" t="str">
        <f>CoverSheet!$G$7</f>
        <v>v:25-03-c</v>
      </c>
      <c r="C151" t="str">
        <f>IF(CoverSheet!$C$29=3,"Q1",IF(CoverSheet!$C$29=6,"Q2",IF(CoverSheet!$C$29=9,"Q3",IF(AND(CoverSheet!$C$29=12,A151="AR"),"Q4","Q4A"))))</f>
        <v>Q4A</v>
      </c>
      <c r="D151" t="str">
        <f>CoverSheet!$C$15</f>
        <v/>
      </c>
      <c r="E151" t="s">
        <v>750</v>
      </c>
      <c r="F151" t="s">
        <v>1033</v>
      </c>
      <c r="G151" t="s">
        <v>1034</v>
      </c>
      <c r="H151">
        <f>Input!N73</f>
        <v>0</v>
      </c>
    </row>
    <row r="152" spans="1:9" x14ac:dyDescent="0.35">
      <c r="A152" t="str">
        <f>IF(CoverSheet!$C$9="Annual Return","AR",IF(CoverSheet!$C$9="Interim Return","IR",IF(CoverSheet!$C$9="Audited Annual Return","AAR","")))</f>
        <v/>
      </c>
      <c r="B152" t="str">
        <f>CoverSheet!$G$7</f>
        <v>v:25-03-c</v>
      </c>
      <c r="C152" t="str">
        <f>IF(CoverSheet!$C$29=3,"Q1",IF(CoverSheet!$C$29=6,"Q2",IF(CoverSheet!$C$29=9,"Q3",IF(AND(CoverSheet!$C$29=12,A152="AR"),"Q4","Q4A"))))</f>
        <v>Q4A</v>
      </c>
      <c r="D152" t="str">
        <f>CoverSheet!$C$15</f>
        <v/>
      </c>
      <c r="E152" t="s">
        <v>750</v>
      </c>
      <c r="F152" t="s">
        <v>1035</v>
      </c>
      <c r="G152" t="s">
        <v>1036</v>
      </c>
      <c r="H152">
        <f>Input!P75</f>
        <v>0</v>
      </c>
    </row>
    <row r="153" spans="1:9" x14ac:dyDescent="0.35">
      <c r="A153" t="str">
        <f>IF(CoverSheet!$C$9="Annual Return","AR",IF(CoverSheet!$C$9="Interim Return","IR",IF(CoverSheet!$C$9="Audited Annual Return","AAR","")))</f>
        <v/>
      </c>
      <c r="B153" t="str">
        <f>CoverSheet!$G$7</f>
        <v>v:25-03-c</v>
      </c>
      <c r="C153" t="str">
        <f>IF(CoverSheet!$C$29=3,"Q1",IF(CoverSheet!$C$29=6,"Q2",IF(CoverSheet!$C$29=9,"Q3",IF(AND(CoverSheet!$C$29=12,A153="AR"),"Q4","Q4A"))))</f>
        <v>Q4A</v>
      </c>
      <c r="D153" t="str">
        <f>CoverSheet!$C$15</f>
        <v/>
      </c>
      <c r="E153" t="s">
        <v>750</v>
      </c>
      <c r="F153" t="s">
        <v>1037</v>
      </c>
      <c r="G153" t="s">
        <v>1038</v>
      </c>
      <c r="H153">
        <f>Input!L75</f>
        <v>0</v>
      </c>
    </row>
    <row r="154" spans="1:9" x14ac:dyDescent="0.35">
      <c r="A154" t="str">
        <f>IF(CoverSheet!$C$9="Annual Return","AR",IF(CoverSheet!$C$9="Interim Return","IR",IF(CoverSheet!$C$9="Audited Annual Return","AAR","")))</f>
        <v/>
      </c>
      <c r="B154" t="str">
        <f>CoverSheet!$G$7</f>
        <v>v:25-03-c</v>
      </c>
      <c r="C154" t="str">
        <f>IF(CoverSheet!$C$29=3,"Q1",IF(CoverSheet!$C$29=6,"Q2",IF(CoverSheet!$C$29=9,"Q3",IF(AND(CoverSheet!$C$29=12,A154="AR"),"Q4","Q4A"))))</f>
        <v>Q4A</v>
      </c>
      <c r="D154" t="str">
        <f>CoverSheet!$C$15</f>
        <v/>
      </c>
      <c r="E154" t="s">
        <v>750</v>
      </c>
      <c r="F154" t="s">
        <v>1039</v>
      </c>
      <c r="G154" t="s">
        <v>1040</v>
      </c>
      <c r="H154">
        <f>Input!M75</f>
        <v>0</v>
      </c>
    </row>
    <row r="155" spans="1:9" x14ac:dyDescent="0.35">
      <c r="A155" t="str">
        <f>IF(CoverSheet!$C$9="Annual Return","AR",IF(CoverSheet!$C$9="Interim Return","IR",IF(CoverSheet!$C$9="Audited Annual Return","AAR","")))</f>
        <v/>
      </c>
      <c r="B155" t="str">
        <f>CoverSheet!$G$7</f>
        <v>v:25-03-c</v>
      </c>
      <c r="C155" t="str">
        <f>IF(CoverSheet!$C$29=3,"Q1",IF(CoverSheet!$C$29=6,"Q2",IF(CoverSheet!$C$29=9,"Q3",IF(AND(CoverSheet!$C$29=12,A155="AR"),"Q4","Q4A"))))</f>
        <v>Q4A</v>
      </c>
      <c r="D155" t="str">
        <f>CoverSheet!$C$15</f>
        <v/>
      </c>
      <c r="E155" t="s">
        <v>750</v>
      </c>
      <c r="F155" t="s">
        <v>1041</v>
      </c>
      <c r="G155" t="s">
        <v>1042</v>
      </c>
      <c r="H155">
        <f>Input!N75</f>
        <v>0</v>
      </c>
    </row>
    <row r="156" spans="1:9" x14ac:dyDescent="0.35">
      <c r="A156" t="str">
        <f>IF(CoverSheet!$C$9="Annual Return","AR",IF(CoverSheet!$C$9="Interim Return","IR",IF(CoverSheet!$C$9="Audited Annual Return","AAR","")))</f>
        <v/>
      </c>
      <c r="B156" t="str">
        <f>CoverSheet!$G$7</f>
        <v>v:25-03-c</v>
      </c>
      <c r="C156" t="str">
        <f>IF(CoverSheet!$C$29=3,"Q1",IF(CoverSheet!$C$29=6,"Q2",IF(CoverSheet!$C$29=9,"Q3",IF(AND(CoverSheet!$C$29=12,A156="AR"),"Q4","Q4A"))))</f>
        <v>Q4A</v>
      </c>
      <c r="D156" t="str">
        <f>CoverSheet!$C$15</f>
        <v/>
      </c>
      <c r="E156" t="s">
        <v>750</v>
      </c>
      <c r="F156" t="s">
        <v>367</v>
      </c>
      <c r="G156" t="s">
        <v>1043</v>
      </c>
      <c r="H156">
        <f>Input!L76</f>
        <v>0</v>
      </c>
    </row>
    <row r="157" spans="1:9" x14ac:dyDescent="0.35">
      <c r="A157" t="str">
        <f>IF(CoverSheet!$C$9="Annual Return","AR",IF(CoverSheet!$C$9="Interim Return","IR",IF(CoverSheet!$C$9="Audited Annual Return","AAR","")))</f>
        <v/>
      </c>
      <c r="B157" t="str">
        <f>CoverSheet!$G$7</f>
        <v>v:25-03-c</v>
      </c>
      <c r="C157" t="str">
        <f>IF(CoverSheet!$C$29=3,"Q1",IF(CoverSheet!$C$29=6,"Q2",IF(CoverSheet!$C$29=9,"Q3",IF(AND(CoverSheet!$C$29=12,A157="AR"),"Q4","Q4A"))))</f>
        <v>Q4A</v>
      </c>
      <c r="D157" t="str">
        <f>CoverSheet!$C$15</f>
        <v/>
      </c>
      <c r="E157" t="s">
        <v>750</v>
      </c>
      <c r="F157" t="s">
        <v>1044</v>
      </c>
      <c r="G157" t="s">
        <v>1045</v>
      </c>
      <c r="H157">
        <f>Input!M76</f>
        <v>0</v>
      </c>
    </row>
    <row r="158" spans="1:9" x14ac:dyDescent="0.35">
      <c r="A158" t="str">
        <f>IF(CoverSheet!$C$9="Annual Return","AR",IF(CoverSheet!$C$9="Interim Return","IR",IF(CoverSheet!$C$9="Audited Annual Return","AAR","")))</f>
        <v/>
      </c>
      <c r="B158" t="str">
        <f>CoverSheet!$G$7</f>
        <v>v:25-03-c</v>
      </c>
      <c r="C158" t="str">
        <f>IF(CoverSheet!$C$29=3,"Q1",IF(CoverSheet!$C$29=6,"Q2",IF(CoverSheet!$C$29=9,"Q3",IF(AND(CoverSheet!$C$29=12,A158="AR"),"Q4","Q4A"))))</f>
        <v>Q4A</v>
      </c>
      <c r="D158" t="str">
        <f>CoverSheet!$C$15</f>
        <v/>
      </c>
      <c r="E158" t="s">
        <v>750</v>
      </c>
      <c r="F158" t="s">
        <v>1046</v>
      </c>
      <c r="G158" t="s">
        <v>1047</v>
      </c>
      <c r="H158">
        <f>Input!N76</f>
        <v>0</v>
      </c>
    </row>
    <row r="159" spans="1:9" x14ac:dyDescent="0.35">
      <c r="A159" t="str">
        <f>IF(CoverSheet!$C$9="Annual Return","AR",IF(CoverSheet!$C$9="Interim Return","IR",IF(CoverSheet!$C$9="Audited Annual Return","AAR","")))</f>
        <v/>
      </c>
      <c r="B159" t="str">
        <f>CoverSheet!$G$7</f>
        <v>v:25-03-c</v>
      </c>
      <c r="C159" t="str">
        <f>IF(CoverSheet!$C$29=3,"Q1",IF(CoverSheet!$C$29=6,"Q2",IF(CoverSheet!$C$29=9,"Q3",IF(AND(CoverSheet!$C$29=12,A159="AR"),"Q4","Q4A"))))</f>
        <v>Q4A</v>
      </c>
      <c r="D159" t="str">
        <f>CoverSheet!$C$15</f>
        <v/>
      </c>
      <c r="E159" t="s">
        <v>750</v>
      </c>
      <c r="F159" t="s">
        <v>1048</v>
      </c>
      <c r="G159" t="s">
        <v>1049</v>
      </c>
      <c r="H159">
        <f>Input!P76</f>
        <v>0</v>
      </c>
    </row>
    <row r="160" spans="1:9" x14ac:dyDescent="0.35">
      <c r="A160" t="str">
        <f>IF(CoverSheet!$C$9="Annual Return","AR",IF(CoverSheet!$C$9="Interim Return","IR",IF(CoverSheet!$C$9="Audited Annual Return","AAR","")))</f>
        <v/>
      </c>
      <c r="B160" t="str">
        <f>CoverSheet!$G$7</f>
        <v>v:25-03-c</v>
      </c>
      <c r="C160" t="str">
        <f>IF(CoverSheet!$C$29=3,"Q1",IF(CoverSheet!$C$29=6,"Q2",IF(CoverSheet!$C$29=9,"Q3",IF(AND(CoverSheet!$C$29=12,A160="AR"),"Q4","Q4A"))))</f>
        <v>Q4A</v>
      </c>
      <c r="D160" t="str">
        <f>CoverSheet!$C$15</f>
        <v/>
      </c>
      <c r="E160" t="s">
        <v>750</v>
      </c>
      <c r="F160" t="s">
        <v>1050</v>
      </c>
      <c r="G160" t="s">
        <v>1051</v>
      </c>
      <c r="H160">
        <f>Input!L77</f>
        <v>0</v>
      </c>
    </row>
    <row r="161" spans="1:9" x14ac:dyDescent="0.35">
      <c r="A161" t="str">
        <f>IF(CoverSheet!$C$9="Annual Return","AR",IF(CoverSheet!$C$9="Interim Return","IR",IF(CoverSheet!$C$9="Audited Annual Return","AAR","")))</f>
        <v/>
      </c>
      <c r="B161" t="str">
        <f>CoverSheet!$G$7</f>
        <v>v:25-03-c</v>
      </c>
      <c r="C161" t="str">
        <f>IF(CoverSheet!$C$29=3,"Q1",IF(CoverSheet!$C$29=6,"Q2",IF(CoverSheet!$C$29=9,"Q3",IF(AND(CoverSheet!$C$29=12,A161="AR"),"Q4","Q4A"))))</f>
        <v>Q4A</v>
      </c>
      <c r="D161" t="str">
        <f>CoverSheet!$C$15</f>
        <v/>
      </c>
      <c r="E161" t="s">
        <v>750</v>
      </c>
      <c r="F161" t="s">
        <v>1052</v>
      </c>
      <c r="G161" t="s">
        <v>1053</v>
      </c>
      <c r="H161">
        <f>Input!M77</f>
        <v>0</v>
      </c>
    </row>
    <row r="162" spans="1:9" x14ac:dyDescent="0.35">
      <c r="A162" t="str">
        <f>IF(CoverSheet!$C$9="Annual Return","AR",IF(CoverSheet!$C$9="Interim Return","IR",IF(CoverSheet!$C$9="Audited Annual Return","AAR","")))</f>
        <v/>
      </c>
      <c r="B162" t="str">
        <f>CoverSheet!$G$7</f>
        <v>v:25-03-c</v>
      </c>
      <c r="C162" t="str">
        <f>IF(CoverSheet!$C$29=3,"Q1",IF(CoverSheet!$C$29=6,"Q2",IF(CoverSheet!$C$29=9,"Q3",IF(AND(CoverSheet!$C$29=12,A162="AR"),"Q4","Q4A"))))</f>
        <v>Q4A</v>
      </c>
      <c r="D162" t="str">
        <f>CoverSheet!$C$15</f>
        <v/>
      </c>
      <c r="E162" t="s">
        <v>750</v>
      </c>
      <c r="F162" t="s">
        <v>1054</v>
      </c>
      <c r="G162" t="s">
        <v>1055</v>
      </c>
      <c r="H162">
        <f>Input!N77</f>
        <v>0</v>
      </c>
    </row>
    <row r="163" spans="1:9" x14ac:dyDescent="0.35">
      <c r="A163" t="str">
        <f>IF(CoverSheet!$C$9="Annual Return","AR",IF(CoverSheet!$C$9="Interim Return","IR",IF(CoverSheet!$C$9="Audited Annual Return","AAR","")))</f>
        <v/>
      </c>
      <c r="B163" t="str">
        <f>CoverSheet!$G$7</f>
        <v>v:25-03-c</v>
      </c>
      <c r="C163" t="str">
        <f>IF(CoverSheet!$C$29=3,"Q1",IF(CoverSheet!$C$29=6,"Q2",IF(CoverSheet!$C$29=9,"Q3",IF(AND(CoverSheet!$C$29=12,A163="AR"),"Q4","Q4A"))))</f>
        <v>Q4A</v>
      </c>
      <c r="D163" t="str">
        <f>CoverSheet!$C$15</f>
        <v/>
      </c>
      <c r="E163" t="s">
        <v>750</v>
      </c>
      <c r="F163" t="s">
        <v>1056</v>
      </c>
      <c r="G163" t="s">
        <v>1057</v>
      </c>
      <c r="H163">
        <f>Input!P77</f>
        <v>0</v>
      </c>
    </row>
    <row r="164" spans="1:9" x14ac:dyDescent="0.35">
      <c r="A164" t="str">
        <f>IF(CoverSheet!$C$9="Annual Return","AR",IF(CoverSheet!$C$9="Interim Return","IR",IF(CoverSheet!$C$9="Audited Annual Return","AAR","")))</f>
        <v/>
      </c>
      <c r="B164" t="str">
        <f>CoverSheet!$G$7</f>
        <v>v:25-03-c</v>
      </c>
      <c r="C164" t="str">
        <f>IF(CoverSheet!$C$29=3,"Q1",IF(CoverSheet!$C$29=6,"Q2",IF(CoverSheet!$C$29=9,"Q3",IF(AND(CoverSheet!$C$29=12,A164="AR"),"Q4","Q4A"))))</f>
        <v>Q4A</v>
      </c>
      <c r="D164" t="str">
        <f>CoverSheet!$C$15</f>
        <v/>
      </c>
      <c r="E164" t="s">
        <v>750</v>
      </c>
      <c r="F164" t="s">
        <v>1058</v>
      </c>
      <c r="G164" t="s">
        <v>1059</v>
      </c>
      <c r="H164">
        <f>Input!L78</f>
        <v>0</v>
      </c>
    </row>
    <row r="165" spans="1:9" x14ac:dyDescent="0.35">
      <c r="A165" t="str">
        <f>IF(CoverSheet!$C$9="Annual Return","AR",IF(CoverSheet!$C$9="Interim Return","IR",IF(CoverSheet!$C$9="Audited Annual Return","AAR","")))</f>
        <v/>
      </c>
      <c r="B165" t="str">
        <f>CoverSheet!$G$7</f>
        <v>v:25-03-c</v>
      </c>
      <c r="C165" t="str">
        <f>IF(CoverSheet!$C$29=3,"Q1",IF(CoverSheet!$C$29=6,"Q2",IF(CoverSheet!$C$29=9,"Q3",IF(AND(CoverSheet!$C$29=12,A165="AR"),"Q4","Q4A"))))</f>
        <v>Q4A</v>
      </c>
      <c r="D165" t="str">
        <f>CoverSheet!$C$15</f>
        <v/>
      </c>
      <c r="E165" t="s">
        <v>750</v>
      </c>
      <c r="F165" t="s">
        <v>1060</v>
      </c>
      <c r="G165" t="s">
        <v>1061</v>
      </c>
      <c r="H165">
        <f>Input!M78</f>
        <v>0</v>
      </c>
    </row>
    <row r="166" spans="1:9" x14ac:dyDescent="0.35">
      <c r="A166" t="str">
        <f>IF(CoverSheet!$C$9="Annual Return","AR",IF(CoverSheet!$C$9="Interim Return","IR",IF(CoverSheet!$C$9="Audited Annual Return","AAR","")))</f>
        <v/>
      </c>
      <c r="B166" t="str">
        <f>CoverSheet!$G$7</f>
        <v>v:25-03-c</v>
      </c>
      <c r="C166" t="str">
        <f>IF(CoverSheet!$C$29=3,"Q1",IF(CoverSheet!$C$29=6,"Q2",IF(CoverSheet!$C$29=9,"Q3",IF(AND(CoverSheet!$C$29=12,A166="AR"),"Q4","Q4A"))))</f>
        <v>Q4A</v>
      </c>
      <c r="D166" t="str">
        <f>CoverSheet!$C$15</f>
        <v/>
      </c>
      <c r="E166" t="s">
        <v>750</v>
      </c>
      <c r="F166" t="s">
        <v>1062</v>
      </c>
      <c r="G166" t="s">
        <v>1063</v>
      </c>
      <c r="H166">
        <f>Input!N78</f>
        <v>0</v>
      </c>
    </row>
    <row r="167" spans="1:9" x14ac:dyDescent="0.35">
      <c r="A167" t="str">
        <f>IF(CoverSheet!$C$9="Annual Return","AR",IF(CoverSheet!$C$9="Interim Return","IR",IF(CoverSheet!$C$9="Audited Annual Return","AAR","")))</f>
        <v/>
      </c>
      <c r="B167" t="str">
        <f>CoverSheet!$G$7</f>
        <v>v:25-03-c</v>
      </c>
      <c r="C167" t="str">
        <f>IF(CoverSheet!$C$29=3,"Q1",IF(CoverSheet!$C$29=6,"Q2",IF(CoverSheet!$C$29=9,"Q3",IF(AND(CoverSheet!$C$29=12,A167="AR"),"Q4","Q4A"))))</f>
        <v>Q4A</v>
      </c>
      <c r="D167" t="str">
        <f>CoverSheet!$C$15</f>
        <v/>
      </c>
      <c r="E167" t="s">
        <v>750</v>
      </c>
      <c r="F167" t="s">
        <v>1064</v>
      </c>
      <c r="G167" t="s">
        <v>1065</v>
      </c>
      <c r="H167">
        <f>Input!P78</f>
        <v>0</v>
      </c>
    </row>
    <row r="168" spans="1:9" x14ac:dyDescent="0.35">
      <c r="A168" t="str">
        <f>IF(CoverSheet!$C$9="Annual Return","AR",IF(CoverSheet!$C$9="Interim Return","IR",IF(CoverSheet!$C$9="Audited Annual Return","AAR","")))</f>
        <v/>
      </c>
      <c r="B168" t="str">
        <f>CoverSheet!$G$7</f>
        <v>v:25-03-c</v>
      </c>
      <c r="C168" t="str">
        <f>IF(CoverSheet!$C$29=3,"Q1",IF(CoverSheet!$C$29=6,"Q2",IF(CoverSheet!$C$29=9,"Q3",IF(AND(CoverSheet!$C$29=12,A168="AR"),"Q4","Q4A"))))</f>
        <v>Q4A</v>
      </c>
      <c r="D168" t="str">
        <f>CoverSheet!$C$15</f>
        <v/>
      </c>
      <c r="E168" t="s">
        <v>750</v>
      </c>
      <c r="F168" t="s">
        <v>1066</v>
      </c>
      <c r="G168" t="s">
        <v>1067</v>
      </c>
      <c r="H168">
        <f>Input!L79</f>
        <v>0</v>
      </c>
    </row>
    <row r="169" spans="1:9" x14ac:dyDescent="0.35">
      <c r="A169" t="str">
        <f>IF(CoverSheet!$C$9="Annual Return","AR",IF(CoverSheet!$C$9="Interim Return","IR",IF(CoverSheet!$C$9="Audited Annual Return","AAR","")))</f>
        <v/>
      </c>
      <c r="B169" t="str">
        <f>CoverSheet!$G$7</f>
        <v>v:25-03-c</v>
      </c>
      <c r="C169" t="str">
        <f>IF(CoverSheet!$C$29=3,"Q1",IF(CoverSheet!$C$29=6,"Q2",IF(CoverSheet!$C$29=9,"Q3",IF(AND(CoverSheet!$C$29=12,A169="AR"),"Q4","Q4A"))))</f>
        <v>Q4A</v>
      </c>
      <c r="D169" t="str">
        <f>CoverSheet!$C$15</f>
        <v/>
      </c>
      <c r="E169" t="s">
        <v>750</v>
      </c>
      <c r="F169" t="s">
        <v>1068</v>
      </c>
      <c r="G169" t="s">
        <v>1069</v>
      </c>
      <c r="H169">
        <f>Input!M79</f>
        <v>0</v>
      </c>
    </row>
    <row r="170" spans="1:9" x14ac:dyDescent="0.35">
      <c r="A170" t="str">
        <f>IF(CoverSheet!$C$9="Annual Return","AR",IF(CoverSheet!$C$9="Interim Return","IR",IF(CoverSheet!$C$9="Audited Annual Return","AAR","")))</f>
        <v/>
      </c>
      <c r="B170" t="str">
        <f>CoverSheet!$G$7</f>
        <v>v:25-03-c</v>
      </c>
      <c r="C170" t="str">
        <f>IF(CoverSheet!$C$29=3,"Q1",IF(CoverSheet!$C$29=6,"Q2",IF(CoverSheet!$C$29=9,"Q3",IF(AND(CoverSheet!$C$29=12,A170="AR"),"Q4","Q4A"))))</f>
        <v>Q4A</v>
      </c>
      <c r="D170" t="str">
        <f>CoverSheet!$C$15</f>
        <v/>
      </c>
      <c r="E170" t="s">
        <v>750</v>
      </c>
      <c r="F170" t="s">
        <v>1070</v>
      </c>
      <c r="G170" t="s">
        <v>1071</v>
      </c>
      <c r="H170">
        <f>Input!N79</f>
        <v>0</v>
      </c>
    </row>
    <row r="171" spans="1:9" x14ac:dyDescent="0.35">
      <c r="A171" t="str">
        <f>IF(CoverSheet!$C$9="Annual Return","AR",IF(CoverSheet!$C$9="Interim Return","IR",IF(CoverSheet!$C$9="Audited Annual Return","AAR","")))</f>
        <v/>
      </c>
      <c r="B171" t="str">
        <f>CoverSheet!$G$7</f>
        <v>v:25-03-c</v>
      </c>
      <c r="C171" t="str">
        <f>IF(CoverSheet!$C$29=3,"Q1",IF(CoverSheet!$C$29=6,"Q2",IF(CoverSheet!$C$29=9,"Q3",IF(AND(CoverSheet!$C$29=12,A171="AR"),"Q4","Q4A"))))</f>
        <v>Q4A</v>
      </c>
      <c r="D171" t="str">
        <f>CoverSheet!$C$15</f>
        <v/>
      </c>
      <c r="E171" t="s">
        <v>750</v>
      </c>
      <c r="F171" t="s">
        <v>1072</v>
      </c>
      <c r="G171" t="s">
        <v>1073</v>
      </c>
      <c r="H171">
        <f>Input!P79</f>
        <v>0</v>
      </c>
    </row>
    <row r="172" spans="1:9" x14ac:dyDescent="0.35">
      <c r="A172" t="str">
        <f>IF(CoverSheet!$C$9="Annual Return","AR",IF(CoverSheet!$C$9="Interim Return","IR",IF(CoverSheet!$C$9="Audited Annual Return","AAR","")))</f>
        <v/>
      </c>
      <c r="B172" t="str">
        <f>CoverSheet!$G$7</f>
        <v>v:25-03-c</v>
      </c>
      <c r="C172" t="str">
        <f>IF(CoverSheet!$C$29=3,"Q1",IF(CoverSheet!$C$29=6,"Q2",IF(CoverSheet!$C$29=9,"Q3",IF(AND(CoverSheet!$C$29=12,A172="AR"),"Q4","Q4A"))))</f>
        <v>Q4A</v>
      </c>
      <c r="D172" t="str">
        <f>CoverSheet!$C$15</f>
        <v/>
      </c>
      <c r="E172" t="s">
        <v>750</v>
      </c>
      <c r="F172" t="s">
        <v>1074</v>
      </c>
      <c r="G172" t="s">
        <v>1075</v>
      </c>
      <c r="H172">
        <f>Input!L80</f>
        <v>0</v>
      </c>
    </row>
    <row r="173" spans="1:9" x14ac:dyDescent="0.35">
      <c r="A173" t="str">
        <f>IF(CoverSheet!$C$9="Annual Return","AR",IF(CoverSheet!$C$9="Interim Return","IR",IF(CoverSheet!$C$9="Audited Annual Return","AAR","")))</f>
        <v/>
      </c>
      <c r="B173" t="str">
        <f>CoverSheet!$G$7</f>
        <v>v:25-03-c</v>
      </c>
      <c r="C173" t="str">
        <f>IF(CoverSheet!$C$29=3,"Q1",IF(CoverSheet!$C$29=6,"Q2",IF(CoverSheet!$C$29=9,"Q3",IF(AND(CoverSheet!$C$29=12,A173="AR"),"Q4","Q4A"))))</f>
        <v>Q4A</v>
      </c>
      <c r="D173" t="str">
        <f>CoverSheet!$C$15</f>
        <v/>
      </c>
      <c r="E173" t="s">
        <v>750</v>
      </c>
      <c r="F173" t="s">
        <v>1076</v>
      </c>
      <c r="G173" t="s">
        <v>1077</v>
      </c>
      <c r="H173">
        <f>Input!M80</f>
        <v>0</v>
      </c>
    </row>
    <row r="174" spans="1:9" x14ac:dyDescent="0.35">
      <c r="A174" t="str">
        <f>IF(CoverSheet!$C$9="Annual Return","AR",IF(CoverSheet!$C$9="Interim Return","IR",IF(CoverSheet!$C$9="Audited Annual Return","AAR","")))</f>
        <v/>
      </c>
      <c r="B174" t="str">
        <f>CoverSheet!$G$7</f>
        <v>v:25-03-c</v>
      </c>
      <c r="C174" t="str">
        <f>IF(CoverSheet!$C$29=3,"Q1",IF(CoverSheet!$C$29=6,"Q2",IF(CoverSheet!$C$29=9,"Q3",IF(AND(CoverSheet!$C$29=12,A174="AR"),"Q4","Q4A"))))</f>
        <v>Q4A</v>
      </c>
      <c r="D174" t="str">
        <f>CoverSheet!$C$15</f>
        <v/>
      </c>
      <c r="E174" t="s">
        <v>750</v>
      </c>
      <c r="F174" t="s">
        <v>1078</v>
      </c>
      <c r="G174" t="s">
        <v>1079</v>
      </c>
      <c r="H174">
        <f>Input!N80</f>
        <v>0</v>
      </c>
    </row>
    <row r="175" spans="1:9" x14ac:dyDescent="0.35">
      <c r="A175" t="str">
        <f>IF(CoverSheet!$C$9="Annual Return","AR",IF(CoverSheet!$C$9="Interim Return","IR",IF(CoverSheet!$C$9="Audited Annual Return","AAR","")))</f>
        <v/>
      </c>
      <c r="B175" t="str">
        <f>CoverSheet!$G$7</f>
        <v>v:25-03-c</v>
      </c>
      <c r="C175" t="str">
        <f>IF(CoverSheet!$C$29=3,"Q1",IF(CoverSheet!$C$29=6,"Q2",IF(CoverSheet!$C$29=9,"Q3",IF(AND(CoverSheet!$C$29=12,A175="AR"),"Q4","Q4A"))))</f>
        <v>Q4A</v>
      </c>
      <c r="D175" t="str">
        <f>CoverSheet!$C$15</f>
        <v/>
      </c>
      <c r="E175" t="s">
        <v>750</v>
      </c>
      <c r="F175" t="s">
        <v>1080</v>
      </c>
      <c r="G175" t="s">
        <v>1081</v>
      </c>
      <c r="H175">
        <f>Input!P80</f>
        <v>0</v>
      </c>
    </row>
    <row r="176" spans="1:9" x14ac:dyDescent="0.35">
      <c r="A176" t="str">
        <f>IF(CoverSheet!$C$9="Annual Return","AR",IF(CoverSheet!$C$9="Interim Return","IR",IF(CoverSheet!$C$9="Audited Annual Return","AAR","")))</f>
        <v/>
      </c>
      <c r="B176" t="str">
        <f>CoverSheet!$G$7</f>
        <v>v:25-03-c</v>
      </c>
      <c r="C176" t="str">
        <f>IF(CoverSheet!$C$29=3,"Q1",IF(CoverSheet!$C$29=6,"Q2",IF(CoverSheet!$C$29=9,"Q3",IF(AND(CoverSheet!$C$29=12,A176="AR"),"Q4","Q4A"))))</f>
        <v>Q4A</v>
      </c>
      <c r="D176" t="str">
        <f>CoverSheet!$C$15</f>
        <v/>
      </c>
      <c r="E176" t="s">
        <v>750</v>
      </c>
      <c r="F176" t="s">
        <v>1082</v>
      </c>
      <c r="G176" t="s">
        <v>1083</v>
      </c>
      <c r="H176">
        <f>Input!R80</f>
        <v>0</v>
      </c>
      <c r="I176" t="str">
        <f>Input!Y80</f>
        <v>G</v>
      </c>
    </row>
    <row r="177" spans="1:9" x14ac:dyDescent="0.35">
      <c r="A177" t="str">
        <f>IF(CoverSheet!$C$9="Annual Return","AR",IF(CoverSheet!$C$9="Interim Return","IR",IF(CoverSheet!$C$9="Audited Annual Return","AAR","")))</f>
        <v/>
      </c>
      <c r="B177" t="str">
        <f>CoverSheet!$G$7</f>
        <v>v:25-03-c</v>
      </c>
      <c r="C177" t="str">
        <f>IF(CoverSheet!$C$29=3,"Q1",IF(CoverSheet!$C$29=6,"Q2",IF(CoverSheet!$C$29=9,"Q3",IF(AND(CoverSheet!$C$29=12,A177="AR"),"Q4","Q4A"))))</f>
        <v>Q4A</v>
      </c>
      <c r="D177" t="str">
        <f>CoverSheet!$C$15</f>
        <v/>
      </c>
      <c r="E177" t="s">
        <v>750</v>
      </c>
      <c r="F177" t="s">
        <v>374</v>
      </c>
      <c r="G177" t="s">
        <v>375</v>
      </c>
      <c r="H177">
        <f>Input!P81</f>
        <v>0</v>
      </c>
    </row>
    <row r="178" spans="1:9" x14ac:dyDescent="0.35">
      <c r="A178" t="str">
        <f>IF(CoverSheet!$C$9="Annual Return","AR",IF(CoverSheet!$C$9="Interim Return","IR",IF(CoverSheet!$C$9="Audited Annual Return","AAR","")))</f>
        <v/>
      </c>
      <c r="B178" t="str">
        <f>CoverSheet!$G$7</f>
        <v>v:25-03-c</v>
      </c>
      <c r="C178" t="str">
        <f>IF(CoverSheet!$C$29=3,"Q1",IF(CoverSheet!$C$29=6,"Q2",IF(CoverSheet!$C$29=9,"Q3",IF(AND(CoverSheet!$C$29=12,A178="AR"),"Q4","Q4A"))))</f>
        <v>Q4A</v>
      </c>
      <c r="D178" t="str">
        <f>CoverSheet!$C$15</f>
        <v/>
      </c>
      <c r="E178" t="s">
        <v>750</v>
      </c>
      <c r="F178" t="s">
        <v>376</v>
      </c>
      <c r="G178" t="s">
        <v>1084</v>
      </c>
      <c r="H178">
        <f>Input!P82</f>
        <v>0</v>
      </c>
    </row>
    <row r="179" spans="1:9" x14ac:dyDescent="0.35">
      <c r="A179" t="str">
        <f>IF(CoverSheet!$C$9="Annual Return","AR",IF(CoverSheet!$C$9="Interim Return","IR",IF(CoverSheet!$C$9="Audited Annual Return","AAR","")))</f>
        <v/>
      </c>
      <c r="B179" t="str">
        <f>CoverSheet!$G$7</f>
        <v>v:25-03-c</v>
      </c>
      <c r="C179" t="str">
        <f>IF(CoverSheet!$C$29=3,"Q1",IF(CoverSheet!$C$29=6,"Q2",IF(CoverSheet!$C$29=9,"Q3",IF(AND(CoverSheet!$C$29=12,A179="AR"),"Q4","Q4A"))))</f>
        <v>Q4A</v>
      </c>
      <c r="D179" t="str">
        <f>CoverSheet!$C$15</f>
        <v/>
      </c>
      <c r="E179" t="s">
        <v>750</v>
      </c>
      <c r="F179" t="s">
        <v>1085</v>
      </c>
      <c r="G179" t="s">
        <v>1086</v>
      </c>
      <c r="H179">
        <f>Input!L82</f>
        <v>0</v>
      </c>
    </row>
    <row r="180" spans="1:9" x14ac:dyDescent="0.35">
      <c r="A180" t="str">
        <f>IF(CoverSheet!$C$9="Annual Return","AR",IF(CoverSheet!$C$9="Interim Return","IR",IF(CoverSheet!$C$9="Audited Annual Return","AAR","")))</f>
        <v/>
      </c>
      <c r="B180" t="str">
        <f>CoverSheet!$G$7</f>
        <v>v:25-03-c</v>
      </c>
      <c r="C180" t="str">
        <f>IF(CoverSheet!$C$29=3,"Q1",IF(CoverSheet!$C$29=6,"Q2",IF(CoverSheet!$C$29=9,"Q3",IF(AND(CoverSheet!$C$29=12,A180="AR"),"Q4","Q4A"))))</f>
        <v>Q4A</v>
      </c>
      <c r="D180" t="str">
        <f>CoverSheet!$C$15</f>
        <v/>
      </c>
      <c r="E180" t="s">
        <v>750</v>
      </c>
      <c r="F180" t="s">
        <v>1087</v>
      </c>
      <c r="G180" t="s">
        <v>1088</v>
      </c>
      <c r="H180">
        <f>Input!M82</f>
        <v>0</v>
      </c>
    </row>
    <row r="181" spans="1:9" x14ac:dyDescent="0.35">
      <c r="A181" t="str">
        <f>IF(CoverSheet!$C$9="Annual Return","AR",IF(CoverSheet!$C$9="Interim Return","IR",IF(CoverSheet!$C$9="Audited Annual Return","AAR","")))</f>
        <v/>
      </c>
      <c r="B181" t="str">
        <f>CoverSheet!$G$7</f>
        <v>v:25-03-c</v>
      </c>
      <c r="C181" t="str">
        <f>IF(CoverSheet!$C$29=3,"Q1",IF(CoverSheet!$C$29=6,"Q2",IF(CoverSheet!$C$29=9,"Q3",IF(AND(CoverSheet!$C$29=12,A181="AR"),"Q4","Q4A"))))</f>
        <v>Q4A</v>
      </c>
      <c r="D181" t="str">
        <f>CoverSheet!$C$15</f>
        <v/>
      </c>
      <c r="E181" t="s">
        <v>750</v>
      </c>
      <c r="F181" t="s">
        <v>1089</v>
      </c>
      <c r="G181" t="s">
        <v>1090</v>
      </c>
      <c r="H181">
        <f>Input!N82</f>
        <v>0</v>
      </c>
    </row>
    <row r="182" spans="1:9" x14ac:dyDescent="0.35">
      <c r="A182" t="str">
        <f>IF(CoverSheet!$C$9="Annual Return","AR",IF(CoverSheet!$C$9="Interim Return","IR",IF(CoverSheet!$C$9="Audited Annual Return","AAR","")))</f>
        <v/>
      </c>
      <c r="B182" t="str">
        <f>CoverSheet!$G$7</f>
        <v>v:25-03-c</v>
      </c>
      <c r="C182" t="str">
        <f>IF(CoverSheet!$C$29=3,"Q1",IF(CoverSheet!$C$29=6,"Q2",IF(CoverSheet!$C$29=9,"Q3",IF(AND(CoverSheet!$C$29=12,A182="AR"),"Q4","Q4A"))))</f>
        <v>Q4A</v>
      </c>
      <c r="D182" t="str">
        <f>CoverSheet!$C$15</f>
        <v/>
      </c>
      <c r="E182" t="s">
        <v>750</v>
      </c>
      <c r="F182" t="s">
        <v>378</v>
      </c>
      <c r="G182" t="s">
        <v>1091</v>
      </c>
      <c r="H182">
        <f>Input!P83</f>
        <v>0</v>
      </c>
    </row>
    <row r="183" spans="1:9" x14ac:dyDescent="0.35">
      <c r="A183" t="str">
        <f>IF(CoverSheet!$C$9="Annual Return","AR",IF(CoverSheet!$C$9="Interim Return","IR",IF(CoverSheet!$C$9="Audited Annual Return","AAR","")))</f>
        <v/>
      </c>
      <c r="B183" t="str">
        <f>CoverSheet!$G$7</f>
        <v>v:25-03-c</v>
      </c>
      <c r="C183" t="str">
        <f>IF(CoverSheet!$C$29=3,"Q1",IF(CoverSheet!$C$29=6,"Q2",IF(CoverSheet!$C$29=9,"Q3",IF(AND(CoverSheet!$C$29=12,A183="AR"),"Q4","Q4A"))))</f>
        <v>Q4A</v>
      </c>
      <c r="D183" t="str">
        <f>CoverSheet!$C$15</f>
        <v/>
      </c>
      <c r="E183" t="s">
        <v>750</v>
      </c>
      <c r="F183" t="s">
        <v>1092</v>
      </c>
      <c r="G183" t="s">
        <v>1093</v>
      </c>
      <c r="H183">
        <f>Input!L83</f>
        <v>0</v>
      </c>
    </row>
    <row r="184" spans="1:9" x14ac:dyDescent="0.35">
      <c r="A184" t="str">
        <f>IF(CoverSheet!$C$9="Annual Return","AR",IF(CoverSheet!$C$9="Interim Return","IR",IF(CoverSheet!$C$9="Audited Annual Return","AAR","")))</f>
        <v/>
      </c>
      <c r="B184" t="str">
        <f>CoverSheet!$G$7</f>
        <v>v:25-03-c</v>
      </c>
      <c r="C184" t="str">
        <f>IF(CoverSheet!$C$29=3,"Q1",IF(CoverSheet!$C$29=6,"Q2",IF(CoverSheet!$C$29=9,"Q3",IF(AND(CoverSheet!$C$29=12,A184="AR"),"Q4","Q4A"))))</f>
        <v>Q4A</v>
      </c>
      <c r="D184" t="str">
        <f>CoverSheet!$C$15</f>
        <v/>
      </c>
      <c r="E184" t="s">
        <v>750</v>
      </c>
      <c r="F184" t="s">
        <v>1094</v>
      </c>
      <c r="G184" t="s">
        <v>1095</v>
      </c>
      <c r="H184">
        <f>Input!M83</f>
        <v>0</v>
      </c>
    </row>
    <row r="185" spans="1:9" x14ac:dyDescent="0.35">
      <c r="A185" t="str">
        <f>IF(CoverSheet!$C$9="Annual Return","AR",IF(CoverSheet!$C$9="Interim Return","IR",IF(CoverSheet!$C$9="Audited Annual Return","AAR","")))</f>
        <v/>
      </c>
      <c r="B185" t="str">
        <f>CoverSheet!$G$7</f>
        <v>v:25-03-c</v>
      </c>
      <c r="C185" t="str">
        <f>IF(CoverSheet!$C$29=3,"Q1",IF(CoverSheet!$C$29=6,"Q2",IF(CoverSheet!$C$29=9,"Q3",IF(AND(CoverSheet!$C$29=12,A185="AR"),"Q4","Q4A"))))</f>
        <v>Q4A</v>
      </c>
      <c r="D185" t="str">
        <f>CoverSheet!$C$15</f>
        <v/>
      </c>
      <c r="E185" t="s">
        <v>750</v>
      </c>
      <c r="F185" t="s">
        <v>1096</v>
      </c>
      <c r="G185" t="s">
        <v>1097</v>
      </c>
      <c r="H185">
        <f>Input!N83</f>
        <v>0</v>
      </c>
    </row>
    <row r="186" spans="1:9" s="381" customFormat="1" x14ac:dyDescent="0.35">
      <c r="A186" t="str">
        <f>IF(CoverSheet!$C$9="Annual Return","AR",IF(CoverSheet!$C$9="Interim Return","IR",IF(CoverSheet!$C$9="Audited Annual Return","AAR","")))</f>
        <v/>
      </c>
      <c r="B186" t="str">
        <f>CoverSheet!$G$7</f>
        <v>v:25-03-c</v>
      </c>
      <c r="C186" t="str">
        <f>IF(CoverSheet!$C$29=3,"Q1",IF(CoverSheet!$C$29=6,"Q2",IF(CoverSheet!$C$29=9,"Q3",IF(AND(CoverSheet!$C$29=12,A186="AR"),"Q4","Q4A"))))</f>
        <v>Q4A</v>
      </c>
      <c r="D186" t="str">
        <f>CoverSheet!$C$15</f>
        <v/>
      </c>
      <c r="E186" t="s">
        <v>750</v>
      </c>
      <c r="F186" t="s">
        <v>380</v>
      </c>
      <c r="G186" t="s">
        <v>1098</v>
      </c>
      <c r="H186">
        <f>Input!P84</f>
        <v>0</v>
      </c>
      <c r="I186"/>
    </row>
    <row r="187" spans="1:9" x14ac:dyDescent="0.35">
      <c r="A187" t="str">
        <f>IF(CoverSheet!$C$9="Annual Return","AR",IF(CoverSheet!$C$9="Interim Return","IR",IF(CoverSheet!$C$9="Audited Annual Return","AAR","")))</f>
        <v/>
      </c>
      <c r="B187" t="str">
        <f>CoverSheet!$G$7</f>
        <v>v:25-03-c</v>
      </c>
      <c r="C187" t="str">
        <f>IF(CoverSheet!$C$29=3,"Q1",IF(CoverSheet!$C$29=6,"Q2",IF(CoverSheet!$C$29=9,"Q3",IF(AND(CoverSheet!$C$29=12,A187="AR"),"Q4","Q4A"))))</f>
        <v>Q4A</v>
      </c>
      <c r="D187" t="str">
        <f>CoverSheet!$C$15</f>
        <v/>
      </c>
      <c r="E187" t="s">
        <v>750</v>
      </c>
      <c r="F187" t="s">
        <v>1099</v>
      </c>
      <c r="G187" t="s">
        <v>1100</v>
      </c>
      <c r="H187">
        <f>Input!L84</f>
        <v>0</v>
      </c>
    </row>
    <row r="188" spans="1:9" x14ac:dyDescent="0.35">
      <c r="A188" t="str">
        <f>IF(CoverSheet!$C$9="Annual Return","AR",IF(CoverSheet!$C$9="Interim Return","IR",IF(CoverSheet!$C$9="Audited Annual Return","AAR","")))</f>
        <v/>
      </c>
      <c r="B188" t="str">
        <f>CoverSheet!$G$7</f>
        <v>v:25-03-c</v>
      </c>
      <c r="C188" t="str">
        <f>IF(CoverSheet!$C$29=3,"Q1",IF(CoverSheet!$C$29=6,"Q2",IF(CoverSheet!$C$29=9,"Q3",IF(AND(CoverSheet!$C$29=12,A188="AR"),"Q4","Q4A"))))</f>
        <v>Q4A</v>
      </c>
      <c r="D188" t="str">
        <f>CoverSheet!$C$15</f>
        <v/>
      </c>
      <c r="E188" t="s">
        <v>750</v>
      </c>
      <c r="F188" t="s">
        <v>1101</v>
      </c>
      <c r="G188" t="s">
        <v>1102</v>
      </c>
      <c r="H188">
        <f>Input!M84</f>
        <v>0</v>
      </c>
    </row>
    <row r="189" spans="1:9" x14ac:dyDescent="0.35">
      <c r="A189" t="str">
        <f>IF(CoverSheet!$C$9="Annual Return","AR",IF(CoverSheet!$C$9="Interim Return","IR",IF(CoverSheet!$C$9="Audited Annual Return","AAR","")))</f>
        <v/>
      </c>
      <c r="B189" t="str">
        <f>CoverSheet!$G$7</f>
        <v>v:25-03-c</v>
      </c>
      <c r="C189" t="str">
        <f>IF(CoverSheet!$C$29=3,"Q1",IF(CoverSheet!$C$29=6,"Q2",IF(CoverSheet!$C$29=9,"Q3",IF(AND(CoverSheet!$C$29=12,A189="AR"),"Q4","Q4A"))))</f>
        <v>Q4A</v>
      </c>
      <c r="D189" t="str">
        <f>CoverSheet!$C$15</f>
        <v/>
      </c>
      <c r="E189" t="s">
        <v>750</v>
      </c>
      <c r="F189" t="s">
        <v>1103</v>
      </c>
      <c r="G189" t="s">
        <v>1104</v>
      </c>
      <c r="H189">
        <f>Input!N84</f>
        <v>0</v>
      </c>
    </row>
    <row r="190" spans="1:9" x14ac:dyDescent="0.35">
      <c r="A190" t="str">
        <f>IF(CoverSheet!$C$9="Annual Return","AR",IF(CoverSheet!$C$9="Interim Return","IR",IF(CoverSheet!$C$9="Audited Annual Return","AAR","")))</f>
        <v/>
      </c>
      <c r="B190" t="str">
        <f>CoverSheet!$G$7</f>
        <v>v:25-03-c</v>
      </c>
      <c r="C190" t="str">
        <f>IF(CoverSheet!$C$29=3,"Q1",IF(CoverSheet!$C$29=6,"Q2",IF(CoverSheet!$C$29=9,"Q3",IF(AND(CoverSheet!$C$29=12,A190="AR"),"Q4","Q4A"))))</f>
        <v>Q4A</v>
      </c>
      <c r="D190" t="str">
        <f>CoverSheet!$C$15</f>
        <v/>
      </c>
      <c r="E190" t="s">
        <v>750</v>
      </c>
      <c r="F190" t="s">
        <v>383</v>
      </c>
      <c r="G190" t="s">
        <v>1036</v>
      </c>
      <c r="H190">
        <f>Input!P85</f>
        <v>0</v>
      </c>
    </row>
    <row r="191" spans="1:9" x14ac:dyDescent="0.35">
      <c r="A191" t="str">
        <f>IF(CoverSheet!$C$9="Annual Return","AR",IF(CoverSheet!$C$9="Interim Return","IR",IF(CoverSheet!$C$9="Audited Annual Return","AAR","")))</f>
        <v/>
      </c>
      <c r="B191" t="str">
        <f>CoverSheet!$G$7</f>
        <v>v:25-03-c</v>
      </c>
      <c r="C191" t="str">
        <f>IF(CoverSheet!$C$29=3,"Q1",IF(CoverSheet!$C$29=6,"Q2",IF(CoverSheet!$C$29=9,"Q3",IF(AND(CoverSheet!$C$29=12,A191="AR"),"Q4","Q4A"))))</f>
        <v>Q4A</v>
      </c>
      <c r="D191" t="str">
        <f>CoverSheet!$C$15</f>
        <v/>
      </c>
      <c r="E191" t="s">
        <v>750</v>
      </c>
      <c r="F191" t="s">
        <v>1105</v>
      </c>
      <c r="G191" t="s">
        <v>1038</v>
      </c>
      <c r="H191">
        <f>Input!L85</f>
        <v>0</v>
      </c>
    </row>
    <row r="192" spans="1:9" x14ac:dyDescent="0.35">
      <c r="A192" t="str">
        <f>IF(CoverSheet!$C$9="Annual Return","AR",IF(CoverSheet!$C$9="Interim Return","IR",IF(CoverSheet!$C$9="Audited Annual Return","AAR","")))</f>
        <v/>
      </c>
      <c r="B192" t="str">
        <f>CoverSheet!$G$7</f>
        <v>v:25-03-c</v>
      </c>
      <c r="C192" t="str">
        <f>IF(CoverSheet!$C$29=3,"Q1",IF(CoverSheet!$C$29=6,"Q2",IF(CoverSheet!$C$29=9,"Q3",IF(AND(CoverSheet!$C$29=12,A192="AR"),"Q4","Q4A"))))</f>
        <v>Q4A</v>
      </c>
      <c r="D192" t="str">
        <f>CoverSheet!$C$15</f>
        <v/>
      </c>
      <c r="E192" t="s">
        <v>750</v>
      </c>
      <c r="F192" t="s">
        <v>1106</v>
      </c>
      <c r="G192" t="s">
        <v>1040</v>
      </c>
      <c r="H192">
        <f>Input!M85</f>
        <v>0</v>
      </c>
    </row>
    <row r="193" spans="1:9" x14ac:dyDescent="0.35">
      <c r="A193" t="str">
        <f>IF(CoverSheet!$C$9="Annual Return","AR",IF(CoverSheet!$C$9="Interim Return","IR",IF(CoverSheet!$C$9="Audited Annual Return","AAR","")))</f>
        <v/>
      </c>
      <c r="B193" t="str">
        <f>CoverSheet!$G$7</f>
        <v>v:25-03-c</v>
      </c>
      <c r="C193" t="str">
        <f>IF(CoverSheet!$C$29=3,"Q1",IF(CoverSheet!$C$29=6,"Q2",IF(CoverSheet!$C$29=9,"Q3",IF(AND(CoverSheet!$C$29=12,A193="AR"),"Q4","Q4A"))))</f>
        <v>Q4A</v>
      </c>
      <c r="D193" t="str">
        <f>CoverSheet!$C$15</f>
        <v/>
      </c>
      <c r="E193" t="s">
        <v>750</v>
      </c>
      <c r="F193" t="s">
        <v>1107</v>
      </c>
      <c r="G193" t="s">
        <v>1042</v>
      </c>
      <c r="H193">
        <f>Input!N85</f>
        <v>0</v>
      </c>
    </row>
    <row r="194" spans="1:9" x14ac:dyDescent="0.35">
      <c r="A194" t="str">
        <f>IF(CoverSheet!$C$9="Annual Return","AR",IF(CoverSheet!$C$9="Interim Return","IR",IF(CoverSheet!$C$9="Audited Annual Return","AAR","")))</f>
        <v/>
      </c>
      <c r="B194" t="str">
        <f>CoverSheet!$G$7</f>
        <v>v:25-03-c</v>
      </c>
      <c r="C194" t="str">
        <f>IF(CoverSheet!$C$29=3,"Q1",IF(CoverSheet!$C$29=6,"Q2",IF(CoverSheet!$C$29=9,"Q3",IF(AND(CoverSheet!$C$29=12,A194="AR"),"Q4","Q4A"))))</f>
        <v>Q4A</v>
      </c>
      <c r="D194" t="str">
        <f>CoverSheet!$C$15</f>
        <v/>
      </c>
      <c r="E194" t="s">
        <v>750</v>
      </c>
      <c r="F194" t="s">
        <v>1108</v>
      </c>
      <c r="G194" t="s">
        <v>382</v>
      </c>
      <c r="H194">
        <f>Input!R85</f>
        <v>0</v>
      </c>
      <c r="I194" t="str">
        <f>Input!Y85</f>
        <v>G</v>
      </c>
    </row>
    <row r="195" spans="1:9" x14ac:dyDescent="0.35">
      <c r="A195" t="str">
        <f>IF(CoverSheet!$C$9="Annual Return","AR",IF(CoverSheet!$C$9="Interim Return","IR",IF(CoverSheet!$C$9="Audited Annual Return","AAR","")))</f>
        <v/>
      </c>
      <c r="B195" t="str">
        <f>CoverSheet!$G$7</f>
        <v>v:25-03-c</v>
      </c>
      <c r="C195" t="str">
        <f>IF(CoverSheet!$C$29=3,"Q1",IF(CoverSheet!$C$29=6,"Q2",IF(CoverSheet!$C$29=9,"Q3",IF(AND(CoverSheet!$C$29=12,A195="AR"),"Q4","Q4A"))))</f>
        <v>Q4A</v>
      </c>
      <c r="D195" t="str">
        <f>CoverSheet!$C$15</f>
        <v/>
      </c>
      <c r="E195" t="s">
        <v>750</v>
      </c>
      <c r="F195" t="s">
        <v>1109</v>
      </c>
      <c r="G195" t="s">
        <v>1110</v>
      </c>
      <c r="H195">
        <f>Input!P87</f>
        <v>0</v>
      </c>
    </row>
    <row r="196" spans="1:9" x14ac:dyDescent="0.35">
      <c r="A196" t="str">
        <f>IF(CoverSheet!$C$9="Annual Return","AR",IF(CoverSheet!$C$9="Interim Return","IR",IF(CoverSheet!$C$9="Audited Annual Return","AAR","")))</f>
        <v/>
      </c>
      <c r="B196" t="str">
        <f>CoverSheet!$G$7</f>
        <v>v:25-03-c</v>
      </c>
      <c r="C196" t="str">
        <f>IF(CoverSheet!$C$29=3,"Q1",IF(CoverSheet!$C$29=6,"Q2",IF(CoverSheet!$C$29=9,"Q3",IF(AND(CoverSheet!$C$29=12,A196="AR"),"Q4","Q4A"))))</f>
        <v>Q4A</v>
      </c>
      <c r="D196" t="str">
        <f>CoverSheet!$C$15</f>
        <v/>
      </c>
      <c r="E196" t="s">
        <v>750</v>
      </c>
      <c r="F196" t="s">
        <v>1111</v>
      </c>
      <c r="G196" t="s">
        <v>1112</v>
      </c>
      <c r="H196">
        <f>Input!L87</f>
        <v>0</v>
      </c>
    </row>
    <row r="197" spans="1:9" x14ac:dyDescent="0.35">
      <c r="A197" t="str">
        <f>IF(CoverSheet!$C$9="Annual Return","AR",IF(CoverSheet!$C$9="Interim Return","IR",IF(CoverSheet!$C$9="Audited Annual Return","AAR","")))</f>
        <v/>
      </c>
      <c r="B197" t="str">
        <f>CoverSheet!$G$7</f>
        <v>v:25-03-c</v>
      </c>
      <c r="C197" t="str">
        <f>IF(CoverSheet!$C$29=3,"Q1",IF(CoverSheet!$C$29=6,"Q2",IF(CoverSheet!$C$29=9,"Q3",IF(AND(CoverSheet!$C$29=12,A197="AR"),"Q4","Q4A"))))</f>
        <v>Q4A</v>
      </c>
      <c r="D197" t="str">
        <f>CoverSheet!$C$15</f>
        <v/>
      </c>
      <c r="E197" t="s">
        <v>750</v>
      </c>
      <c r="F197" t="s">
        <v>1113</v>
      </c>
      <c r="G197" t="s">
        <v>1114</v>
      </c>
      <c r="H197">
        <f>Input!M87</f>
        <v>0</v>
      </c>
    </row>
    <row r="198" spans="1:9" x14ac:dyDescent="0.35">
      <c r="A198" t="str">
        <f>IF(CoverSheet!$C$9="Annual Return","AR",IF(CoverSheet!$C$9="Interim Return","IR",IF(CoverSheet!$C$9="Audited Annual Return","AAR","")))</f>
        <v/>
      </c>
      <c r="B198" t="str">
        <f>CoverSheet!$G$7</f>
        <v>v:25-03-c</v>
      </c>
      <c r="C198" t="str">
        <f>IF(CoverSheet!$C$29=3,"Q1",IF(CoverSheet!$C$29=6,"Q2",IF(CoverSheet!$C$29=9,"Q3",IF(AND(CoverSheet!$C$29=12,A198="AR"),"Q4","Q4A"))))</f>
        <v>Q4A</v>
      </c>
      <c r="D198" t="str">
        <f>CoverSheet!$C$15</f>
        <v/>
      </c>
      <c r="E198" t="s">
        <v>750</v>
      </c>
      <c r="F198" t="s">
        <v>1115</v>
      </c>
      <c r="G198" t="s">
        <v>1116</v>
      </c>
      <c r="H198">
        <f>Input!N87</f>
        <v>0</v>
      </c>
    </row>
    <row r="199" spans="1:9" x14ac:dyDescent="0.35">
      <c r="A199" t="str">
        <f>IF(CoverSheet!$C$9="Annual Return","AR",IF(CoverSheet!$C$9="Interim Return","IR",IF(CoverSheet!$C$9="Audited Annual Return","AAR","")))</f>
        <v/>
      </c>
      <c r="B199" t="str">
        <f>CoverSheet!$G$7</f>
        <v>v:25-03-c</v>
      </c>
      <c r="C199" t="str">
        <f>IF(CoverSheet!$C$29=3,"Q1",IF(CoverSheet!$C$29=6,"Q2",IF(CoverSheet!$C$29=9,"Q3",IF(AND(CoverSheet!$C$29=12,A199="AR"),"Q4","Q4A"))))</f>
        <v>Q4A</v>
      </c>
      <c r="D199" t="str">
        <f>CoverSheet!$C$15</f>
        <v/>
      </c>
      <c r="E199" t="s">
        <v>750</v>
      </c>
      <c r="F199" t="s">
        <v>385</v>
      </c>
      <c r="G199" t="s">
        <v>1117</v>
      </c>
      <c r="H199">
        <f>Input!P88</f>
        <v>0</v>
      </c>
    </row>
    <row r="200" spans="1:9" x14ac:dyDescent="0.35">
      <c r="A200" t="str">
        <f>IF(CoverSheet!$C$9="Annual Return","AR",IF(CoverSheet!$C$9="Interim Return","IR",IF(CoverSheet!$C$9="Audited Annual Return","AAR","")))</f>
        <v/>
      </c>
      <c r="B200" t="str">
        <f>CoverSheet!$G$7</f>
        <v>v:25-03-c</v>
      </c>
      <c r="C200" t="str">
        <f>IF(CoverSheet!$C$29=3,"Q1",IF(CoverSheet!$C$29=6,"Q2",IF(CoverSheet!$C$29=9,"Q3",IF(AND(CoverSheet!$C$29=12,A200="AR"),"Q4","Q4A"))))</f>
        <v>Q4A</v>
      </c>
      <c r="D200" t="str">
        <f>CoverSheet!$C$15</f>
        <v/>
      </c>
      <c r="E200" t="s">
        <v>750</v>
      </c>
      <c r="F200" t="s">
        <v>1118</v>
      </c>
      <c r="G200" t="s">
        <v>1119</v>
      </c>
      <c r="H200">
        <f>Input!L88</f>
        <v>0</v>
      </c>
    </row>
    <row r="201" spans="1:9" x14ac:dyDescent="0.35">
      <c r="A201" t="str">
        <f>IF(CoverSheet!$C$9="Annual Return","AR",IF(CoverSheet!$C$9="Interim Return","IR",IF(CoverSheet!$C$9="Audited Annual Return","AAR","")))</f>
        <v/>
      </c>
      <c r="B201" t="str">
        <f>CoverSheet!$G$7</f>
        <v>v:25-03-c</v>
      </c>
      <c r="C201" t="str">
        <f>IF(CoverSheet!$C$29=3,"Q1",IF(CoverSheet!$C$29=6,"Q2",IF(CoverSheet!$C$29=9,"Q3",IF(AND(CoverSheet!$C$29=12,A201="AR"),"Q4","Q4A"))))</f>
        <v>Q4A</v>
      </c>
      <c r="D201" t="str">
        <f>CoverSheet!$C$15</f>
        <v/>
      </c>
      <c r="E201" t="s">
        <v>750</v>
      </c>
      <c r="F201" t="s">
        <v>1120</v>
      </c>
      <c r="G201" t="s">
        <v>1121</v>
      </c>
      <c r="H201">
        <f>Input!M88</f>
        <v>0</v>
      </c>
    </row>
    <row r="202" spans="1:9" x14ac:dyDescent="0.35">
      <c r="A202" t="str">
        <f>IF(CoverSheet!$C$9="Annual Return","AR",IF(CoverSheet!$C$9="Interim Return","IR",IF(CoverSheet!$C$9="Audited Annual Return","AAR","")))</f>
        <v/>
      </c>
      <c r="B202" t="str">
        <f>CoverSheet!$G$7</f>
        <v>v:25-03-c</v>
      </c>
      <c r="C202" t="str">
        <f>IF(CoverSheet!$C$29=3,"Q1",IF(CoverSheet!$C$29=6,"Q2",IF(CoverSheet!$C$29=9,"Q3",IF(AND(CoverSheet!$C$29=12,A202="AR"),"Q4","Q4A"))))</f>
        <v>Q4A</v>
      </c>
      <c r="D202" t="str">
        <f>CoverSheet!$C$15</f>
        <v/>
      </c>
      <c r="E202" t="s">
        <v>750</v>
      </c>
      <c r="F202" t="s">
        <v>1122</v>
      </c>
      <c r="G202" t="s">
        <v>1123</v>
      </c>
      <c r="H202">
        <f>Input!N88</f>
        <v>0</v>
      </c>
    </row>
    <row r="203" spans="1:9" x14ac:dyDescent="0.35">
      <c r="A203" t="str">
        <f>IF(CoverSheet!$C$9="Annual Return","AR",IF(CoverSheet!$C$9="Interim Return","IR",IF(CoverSheet!$C$9="Audited Annual Return","AAR","")))</f>
        <v/>
      </c>
      <c r="B203" t="str">
        <f>CoverSheet!$G$7</f>
        <v>v:25-03-c</v>
      </c>
      <c r="C203" t="str">
        <f>IF(CoverSheet!$C$29=3,"Q1",IF(CoverSheet!$C$29=6,"Q2",IF(CoverSheet!$C$29=9,"Q3",IF(AND(CoverSheet!$C$29=12,A203="AR"),"Q4","Q4A"))))</f>
        <v>Q4A</v>
      </c>
      <c r="D203" t="str">
        <f>CoverSheet!$C$15</f>
        <v/>
      </c>
      <c r="E203" t="s">
        <v>750</v>
      </c>
      <c r="F203" t="s">
        <v>387</v>
      </c>
      <c r="G203" t="s">
        <v>1124</v>
      </c>
      <c r="H203">
        <f>Input!P89</f>
        <v>0</v>
      </c>
    </row>
    <row r="204" spans="1:9" x14ac:dyDescent="0.35">
      <c r="A204" t="str">
        <f>IF(CoverSheet!$C$9="Annual Return","AR",IF(CoverSheet!$C$9="Interim Return","IR",IF(CoverSheet!$C$9="Audited Annual Return","AAR","")))</f>
        <v/>
      </c>
      <c r="B204" t="str">
        <f>CoverSheet!$G$7</f>
        <v>v:25-03-c</v>
      </c>
      <c r="C204" t="str">
        <f>IF(CoverSheet!$C$29=3,"Q1",IF(CoverSheet!$C$29=6,"Q2",IF(CoverSheet!$C$29=9,"Q3",IF(AND(CoverSheet!$C$29=12,A204="AR"),"Q4","Q4A"))))</f>
        <v>Q4A</v>
      </c>
      <c r="D204" t="str">
        <f>CoverSheet!$C$15</f>
        <v/>
      </c>
      <c r="E204" t="s">
        <v>750</v>
      </c>
      <c r="F204" t="s">
        <v>1125</v>
      </c>
      <c r="G204" t="s">
        <v>1126</v>
      </c>
      <c r="H204">
        <f>Input!L89</f>
        <v>0</v>
      </c>
    </row>
    <row r="205" spans="1:9" x14ac:dyDescent="0.35">
      <c r="A205" t="str">
        <f>IF(CoverSheet!$C$9="Annual Return","AR",IF(CoverSheet!$C$9="Interim Return","IR",IF(CoverSheet!$C$9="Audited Annual Return","AAR","")))</f>
        <v/>
      </c>
      <c r="B205" t="str">
        <f>CoverSheet!$G$7</f>
        <v>v:25-03-c</v>
      </c>
      <c r="C205" t="str">
        <f>IF(CoverSheet!$C$29=3,"Q1",IF(CoverSheet!$C$29=6,"Q2",IF(CoverSheet!$C$29=9,"Q3",IF(AND(CoverSheet!$C$29=12,A205="AR"),"Q4","Q4A"))))</f>
        <v>Q4A</v>
      </c>
      <c r="D205" t="str">
        <f>CoverSheet!$C$15</f>
        <v/>
      </c>
      <c r="E205" t="s">
        <v>750</v>
      </c>
      <c r="F205" t="s">
        <v>1127</v>
      </c>
      <c r="G205" t="s">
        <v>1128</v>
      </c>
      <c r="H205">
        <f>Input!M89</f>
        <v>0</v>
      </c>
    </row>
    <row r="206" spans="1:9" x14ac:dyDescent="0.35">
      <c r="A206" t="str">
        <f>IF(CoverSheet!$C$9="Annual Return","AR",IF(CoverSheet!$C$9="Interim Return","IR",IF(CoverSheet!$C$9="Audited Annual Return","AAR","")))</f>
        <v/>
      </c>
      <c r="B206" t="str">
        <f>CoverSheet!$G$7</f>
        <v>v:25-03-c</v>
      </c>
      <c r="C206" t="str">
        <f>IF(CoverSheet!$C$29=3,"Q1",IF(CoverSheet!$C$29=6,"Q2",IF(CoverSheet!$C$29=9,"Q3",IF(AND(CoverSheet!$C$29=12,A206="AR"),"Q4","Q4A"))))</f>
        <v>Q4A</v>
      </c>
      <c r="D206" t="str">
        <f>CoverSheet!$C$15</f>
        <v/>
      </c>
      <c r="E206" t="s">
        <v>750</v>
      </c>
      <c r="F206" t="s">
        <v>1129</v>
      </c>
      <c r="G206" t="s">
        <v>1130</v>
      </c>
      <c r="H206">
        <f>Input!N89</f>
        <v>0</v>
      </c>
    </row>
    <row r="207" spans="1:9" x14ac:dyDescent="0.35">
      <c r="A207" t="str">
        <f>IF(CoverSheet!$C$9="Annual Return","AR",IF(CoverSheet!$C$9="Interim Return","IR",IF(CoverSheet!$C$9="Audited Annual Return","AAR","")))</f>
        <v/>
      </c>
      <c r="B207" t="str">
        <f>CoverSheet!$G$7</f>
        <v>v:25-03-c</v>
      </c>
      <c r="C207" t="str">
        <f>IF(CoverSheet!$C$29=3,"Q1",IF(CoverSheet!$C$29=6,"Q2",IF(CoverSheet!$C$29=9,"Q3",IF(AND(CoverSheet!$C$29=12,A207="AR"),"Q4","Q4A"))))</f>
        <v>Q4A</v>
      </c>
      <c r="D207" t="str">
        <f>CoverSheet!$C$15</f>
        <v/>
      </c>
      <c r="E207" t="s">
        <v>750</v>
      </c>
      <c r="F207" t="s">
        <v>389</v>
      </c>
      <c r="G207" t="s">
        <v>1131</v>
      </c>
      <c r="H207">
        <f>Input!P90</f>
        <v>0</v>
      </c>
    </row>
    <row r="208" spans="1:9" x14ac:dyDescent="0.35">
      <c r="A208" t="str">
        <f>IF(CoverSheet!$C$9="Annual Return","AR",IF(CoverSheet!$C$9="Interim Return","IR",IF(CoverSheet!$C$9="Audited Annual Return","AAR","")))</f>
        <v/>
      </c>
      <c r="B208" t="str">
        <f>CoverSheet!$G$7</f>
        <v>v:25-03-c</v>
      </c>
      <c r="C208" t="str">
        <f>IF(CoverSheet!$C$29=3,"Q1",IF(CoverSheet!$C$29=6,"Q2",IF(CoverSheet!$C$29=9,"Q3",IF(AND(CoverSheet!$C$29=12,A208="AR"),"Q4","Q4A"))))</f>
        <v>Q4A</v>
      </c>
      <c r="D208" t="str">
        <f>CoverSheet!$C$15</f>
        <v/>
      </c>
      <c r="E208" t="s">
        <v>750</v>
      </c>
      <c r="F208" t="s">
        <v>1132</v>
      </c>
      <c r="G208" t="s">
        <v>1133</v>
      </c>
      <c r="H208">
        <f>Input!L90</f>
        <v>0</v>
      </c>
    </row>
    <row r="209" spans="1:8" x14ac:dyDescent="0.35">
      <c r="A209" t="str">
        <f>IF(CoverSheet!$C$9="Annual Return","AR",IF(CoverSheet!$C$9="Interim Return","IR",IF(CoverSheet!$C$9="Audited Annual Return","AAR","")))</f>
        <v/>
      </c>
      <c r="B209" t="str">
        <f>CoverSheet!$G$7</f>
        <v>v:25-03-c</v>
      </c>
      <c r="C209" t="str">
        <f>IF(CoverSheet!$C$29=3,"Q1",IF(CoverSheet!$C$29=6,"Q2",IF(CoverSheet!$C$29=9,"Q3",IF(AND(CoverSheet!$C$29=12,A209="AR"),"Q4","Q4A"))))</f>
        <v>Q4A</v>
      </c>
      <c r="D209" t="str">
        <f>CoverSheet!$C$15</f>
        <v/>
      </c>
      <c r="E209" t="s">
        <v>750</v>
      </c>
      <c r="F209" t="s">
        <v>1134</v>
      </c>
      <c r="G209" t="s">
        <v>1135</v>
      </c>
      <c r="H209">
        <f>Input!M90</f>
        <v>0</v>
      </c>
    </row>
    <row r="210" spans="1:8" x14ac:dyDescent="0.35">
      <c r="A210" t="str">
        <f>IF(CoverSheet!$C$9="Annual Return","AR",IF(CoverSheet!$C$9="Interim Return","IR",IF(CoverSheet!$C$9="Audited Annual Return","AAR","")))</f>
        <v/>
      </c>
      <c r="B210" t="str">
        <f>CoverSheet!$G$7</f>
        <v>v:25-03-c</v>
      </c>
      <c r="C210" t="str">
        <f>IF(CoverSheet!$C$29=3,"Q1",IF(CoverSheet!$C$29=6,"Q2",IF(CoverSheet!$C$29=9,"Q3",IF(AND(CoverSheet!$C$29=12,A210="AR"),"Q4","Q4A"))))</f>
        <v>Q4A</v>
      </c>
      <c r="D210" t="str">
        <f>CoverSheet!$C$15</f>
        <v/>
      </c>
      <c r="E210" t="s">
        <v>750</v>
      </c>
      <c r="F210" t="s">
        <v>1136</v>
      </c>
      <c r="G210" t="s">
        <v>1137</v>
      </c>
      <c r="H210">
        <f>Input!N90</f>
        <v>0</v>
      </c>
    </row>
    <row r="211" spans="1:8" x14ac:dyDescent="0.35">
      <c r="A211" t="str">
        <f>IF(CoverSheet!$C$9="Annual Return","AR",IF(CoverSheet!$C$9="Interim Return","IR",IF(CoverSheet!$C$9="Audited Annual Return","AAR","")))</f>
        <v/>
      </c>
      <c r="B211" t="str">
        <f>CoverSheet!$G$7</f>
        <v>v:25-03-c</v>
      </c>
      <c r="C211" t="str">
        <f>IF(CoverSheet!$C$29=3,"Q1",IF(CoverSheet!$C$29=6,"Q2",IF(CoverSheet!$C$29=9,"Q3",IF(AND(CoverSheet!$C$29=12,A211="AR"),"Q4","Q4A"))))</f>
        <v>Q4A</v>
      </c>
      <c r="D211" t="str">
        <f>CoverSheet!$C$15</f>
        <v/>
      </c>
      <c r="E211" t="s">
        <v>750</v>
      </c>
      <c r="F211" t="s">
        <v>391</v>
      </c>
      <c r="G211" t="s">
        <v>1138</v>
      </c>
      <c r="H211">
        <f>Input!P91</f>
        <v>0</v>
      </c>
    </row>
    <row r="212" spans="1:8" x14ac:dyDescent="0.35">
      <c r="A212" t="str">
        <f>IF(CoverSheet!$C$9="Annual Return","AR",IF(CoverSheet!$C$9="Interim Return","IR",IF(CoverSheet!$C$9="Audited Annual Return","AAR","")))</f>
        <v/>
      </c>
      <c r="B212" t="str">
        <f>CoverSheet!$G$7</f>
        <v>v:25-03-c</v>
      </c>
      <c r="C212" t="str">
        <f>IF(CoverSheet!$C$29=3,"Q1",IF(CoverSheet!$C$29=6,"Q2",IF(CoverSheet!$C$29=9,"Q3",IF(AND(CoverSheet!$C$29=12,A212="AR"),"Q4","Q4A"))))</f>
        <v>Q4A</v>
      </c>
      <c r="D212" t="str">
        <f>CoverSheet!$C$15</f>
        <v/>
      </c>
      <c r="E212" t="s">
        <v>750</v>
      </c>
      <c r="F212" t="s">
        <v>1139</v>
      </c>
      <c r="G212" t="s">
        <v>1140</v>
      </c>
      <c r="H212">
        <f>Input!L91</f>
        <v>0</v>
      </c>
    </row>
    <row r="213" spans="1:8" x14ac:dyDescent="0.35">
      <c r="A213" t="str">
        <f>IF(CoverSheet!$C$9="Annual Return","AR",IF(CoverSheet!$C$9="Interim Return","IR",IF(CoverSheet!$C$9="Audited Annual Return","AAR","")))</f>
        <v/>
      </c>
      <c r="B213" t="str">
        <f>CoverSheet!$G$7</f>
        <v>v:25-03-c</v>
      </c>
      <c r="C213" t="str">
        <f>IF(CoverSheet!$C$29=3,"Q1",IF(CoverSheet!$C$29=6,"Q2",IF(CoverSheet!$C$29=9,"Q3",IF(AND(CoverSheet!$C$29=12,A213="AR"),"Q4","Q4A"))))</f>
        <v>Q4A</v>
      </c>
      <c r="D213" t="str">
        <f>CoverSheet!$C$15</f>
        <v/>
      </c>
      <c r="E213" t="s">
        <v>750</v>
      </c>
      <c r="F213" t="s">
        <v>1141</v>
      </c>
      <c r="G213" t="s">
        <v>1142</v>
      </c>
      <c r="H213">
        <f>Input!M91</f>
        <v>0</v>
      </c>
    </row>
    <row r="214" spans="1:8" x14ac:dyDescent="0.35">
      <c r="A214" t="str">
        <f>IF(CoverSheet!$C$9="Annual Return","AR",IF(CoverSheet!$C$9="Interim Return","IR",IF(CoverSheet!$C$9="Audited Annual Return","AAR","")))</f>
        <v/>
      </c>
      <c r="B214" t="str">
        <f>CoverSheet!$G$7</f>
        <v>v:25-03-c</v>
      </c>
      <c r="C214" t="str">
        <f>IF(CoverSheet!$C$29=3,"Q1",IF(CoverSheet!$C$29=6,"Q2",IF(CoverSheet!$C$29=9,"Q3",IF(AND(CoverSheet!$C$29=12,A214="AR"),"Q4","Q4A"))))</f>
        <v>Q4A</v>
      </c>
      <c r="D214" t="str">
        <f>CoverSheet!$C$15</f>
        <v/>
      </c>
      <c r="E214" t="s">
        <v>750</v>
      </c>
      <c r="F214" t="s">
        <v>1143</v>
      </c>
      <c r="G214" t="s">
        <v>1144</v>
      </c>
      <c r="H214">
        <f>Input!N91</f>
        <v>0</v>
      </c>
    </row>
    <row r="215" spans="1:8" x14ac:dyDescent="0.35">
      <c r="A215" t="str">
        <f>IF(CoverSheet!$C$9="Annual Return","AR",IF(CoverSheet!$C$9="Interim Return","IR",IF(CoverSheet!$C$9="Audited Annual Return","AAR","")))</f>
        <v/>
      </c>
      <c r="B215" t="str">
        <f>CoverSheet!$G$7</f>
        <v>v:25-03-c</v>
      </c>
      <c r="C215" t="str">
        <f>IF(CoverSheet!$C$29=3,"Q1",IF(CoverSheet!$C$29=6,"Q2",IF(CoverSheet!$C$29=9,"Q3",IF(AND(CoverSheet!$C$29=12,A215="AR"),"Q4","Q4A"))))</f>
        <v>Q4A</v>
      </c>
      <c r="D215" t="str">
        <f>CoverSheet!$C$15</f>
        <v/>
      </c>
      <c r="E215" t="s">
        <v>750</v>
      </c>
      <c r="F215" t="s">
        <v>393</v>
      </c>
      <c r="G215" t="s">
        <v>1145</v>
      </c>
      <c r="H215">
        <f>Input!P92</f>
        <v>0</v>
      </c>
    </row>
    <row r="216" spans="1:8" x14ac:dyDescent="0.35">
      <c r="A216" t="str">
        <f>IF(CoverSheet!$C$9="Annual Return","AR",IF(CoverSheet!$C$9="Interim Return","IR",IF(CoverSheet!$C$9="Audited Annual Return","AAR","")))</f>
        <v/>
      </c>
      <c r="B216" t="str">
        <f>CoverSheet!$G$7</f>
        <v>v:25-03-c</v>
      </c>
      <c r="C216" t="str">
        <f>IF(CoverSheet!$C$29=3,"Q1",IF(CoverSheet!$C$29=6,"Q2",IF(CoverSheet!$C$29=9,"Q3",IF(AND(CoverSheet!$C$29=12,A216="AR"),"Q4","Q4A"))))</f>
        <v>Q4A</v>
      </c>
      <c r="D216" t="str">
        <f>CoverSheet!$C$15</f>
        <v/>
      </c>
      <c r="E216" t="s">
        <v>750</v>
      </c>
      <c r="F216" t="s">
        <v>1146</v>
      </c>
      <c r="G216" t="s">
        <v>1147</v>
      </c>
      <c r="H216">
        <f>Input!L92</f>
        <v>0</v>
      </c>
    </row>
    <row r="217" spans="1:8" x14ac:dyDescent="0.35">
      <c r="A217" t="str">
        <f>IF(CoverSheet!$C$9="Annual Return","AR",IF(CoverSheet!$C$9="Interim Return","IR",IF(CoverSheet!$C$9="Audited Annual Return","AAR","")))</f>
        <v/>
      </c>
      <c r="B217" t="str">
        <f>CoverSheet!$G$7</f>
        <v>v:25-03-c</v>
      </c>
      <c r="C217" t="str">
        <f>IF(CoverSheet!$C$29=3,"Q1",IF(CoverSheet!$C$29=6,"Q2",IF(CoverSheet!$C$29=9,"Q3",IF(AND(CoverSheet!$C$29=12,A217="AR"),"Q4","Q4A"))))</f>
        <v>Q4A</v>
      </c>
      <c r="D217" t="str">
        <f>CoverSheet!$C$15</f>
        <v/>
      </c>
      <c r="E217" t="s">
        <v>750</v>
      </c>
      <c r="F217" t="s">
        <v>1148</v>
      </c>
      <c r="G217" t="s">
        <v>1149</v>
      </c>
      <c r="H217">
        <f>Input!M92</f>
        <v>0</v>
      </c>
    </row>
    <row r="218" spans="1:8" x14ac:dyDescent="0.35">
      <c r="A218" t="str">
        <f>IF(CoverSheet!$C$9="Annual Return","AR",IF(CoverSheet!$C$9="Interim Return","IR",IF(CoverSheet!$C$9="Audited Annual Return","AAR","")))</f>
        <v/>
      </c>
      <c r="B218" t="str">
        <f>CoverSheet!$G$7</f>
        <v>v:25-03-c</v>
      </c>
      <c r="C218" t="str">
        <f>IF(CoverSheet!$C$29=3,"Q1",IF(CoverSheet!$C$29=6,"Q2",IF(CoverSheet!$C$29=9,"Q3",IF(AND(CoverSheet!$C$29=12,A218="AR"),"Q4","Q4A"))))</f>
        <v>Q4A</v>
      </c>
      <c r="D218" t="str">
        <f>CoverSheet!$C$15</f>
        <v/>
      </c>
      <c r="E218" t="s">
        <v>750</v>
      </c>
      <c r="F218" t="s">
        <v>1150</v>
      </c>
      <c r="G218" t="s">
        <v>1151</v>
      </c>
      <c r="H218">
        <f>Input!N92</f>
        <v>0</v>
      </c>
    </row>
    <row r="219" spans="1:8" x14ac:dyDescent="0.35">
      <c r="A219" t="str">
        <f>IF(CoverSheet!$C$9="Annual Return","AR",IF(CoverSheet!$C$9="Interim Return","IR",IF(CoverSheet!$C$9="Audited Annual Return","AAR","")))</f>
        <v/>
      </c>
      <c r="B219" t="str">
        <f>CoverSheet!$G$7</f>
        <v>v:25-03-c</v>
      </c>
      <c r="C219" t="str">
        <f>IF(CoverSheet!$C$29=3,"Q1",IF(CoverSheet!$C$29=6,"Q2",IF(CoverSheet!$C$29=9,"Q3",IF(AND(CoverSheet!$C$29=12,A219="AR"),"Q4","Q4A"))))</f>
        <v>Q4A</v>
      </c>
      <c r="D219" t="str">
        <f>CoverSheet!$C$15</f>
        <v/>
      </c>
      <c r="E219" t="s">
        <v>750</v>
      </c>
      <c r="F219" t="s">
        <v>395</v>
      </c>
      <c r="G219" t="s">
        <v>1152</v>
      </c>
      <c r="H219">
        <f>Input!P93</f>
        <v>0</v>
      </c>
    </row>
    <row r="220" spans="1:8" x14ac:dyDescent="0.35">
      <c r="A220" t="str">
        <f>IF(CoverSheet!$C$9="Annual Return","AR",IF(CoverSheet!$C$9="Interim Return","IR",IF(CoverSheet!$C$9="Audited Annual Return","AAR","")))</f>
        <v/>
      </c>
      <c r="B220" t="str">
        <f>CoverSheet!$G$7</f>
        <v>v:25-03-c</v>
      </c>
      <c r="C220" t="str">
        <f>IF(CoverSheet!$C$29=3,"Q1",IF(CoverSheet!$C$29=6,"Q2",IF(CoverSheet!$C$29=9,"Q3",IF(AND(CoverSheet!$C$29=12,A220="AR"),"Q4","Q4A"))))</f>
        <v>Q4A</v>
      </c>
      <c r="D220" t="str">
        <f>CoverSheet!$C$15</f>
        <v/>
      </c>
      <c r="E220" t="s">
        <v>750</v>
      </c>
      <c r="F220" t="s">
        <v>1153</v>
      </c>
      <c r="G220" t="s">
        <v>1154</v>
      </c>
      <c r="H220">
        <f>Input!L93</f>
        <v>0</v>
      </c>
    </row>
    <row r="221" spans="1:8" x14ac:dyDescent="0.35">
      <c r="A221" t="str">
        <f>IF(CoverSheet!$C$9="Annual Return","AR",IF(CoverSheet!$C$9="Interim Return","IR",IF(CoverSheet!$C$9="Audited Annual Return","AAR","")))</f>
        <v/>
      </c>
      <c r="B221" t="str">
        <f>CoverSheet!$G$7</f>
        <v>v:25-03-c</v>
      </c>
      <c r="C221" t="str">
        <f>IF(CoverSheet!$C$29=3,"Q1",IF(CoverSheet!$C$29=6,"Q2",IF(CoverSheet!$C$29=9,"Q3",IF(AND(CoverSheet!$C$29=12,A221="AR"),"Q4","Q4A"))))</f>
        <v>Q4A</v>
      </c>
      <c r="D221" t="str">
        <f>CoverSheet!$C$15</f>
        <v/>
      </c>
      <c r="E221" t="s">
        <v>750</v>
      </c>
      <c r="F221" t="s">
        <v>1155</v>
      </c>
      <c r="G221" t="s">
        <v>1156</v>
      </c>
      <c r="H221">
        <f>Input!M93</f>
        <v>0</v>
      </c>
    </row>
    <row r="222" spans="1:8" x14ac:dyDescent="0.35">
      <c r="A222" t="str">
        <f>IF(CoverSheet!$C$9="Annual Return","AR",IF(CoverSheet!$C$9="Interim Return","IR",IF(CoverSheet!$C$9="Audited Annual Return","AAR","")))</f>
        <v/>
      </c>
      <c r="B222" t="str">
        <f>CoverSheet!$G$7</f>
        <v>v:25-03-c</v>
      </c>
      <c r="C222" t="str">
        <f>IF(CoverSheet!$C$29=3,"Q1",IF(CoverSheet!$C$29=6,"Q2",IF(CoverSheet!$C$29=9,"Q3",IF(AND(CoverSheet!$C$29=12,A222="AR"),"Q4","Q4A"))))</f>
        <v>Q4A</v>
      </c>
      <c r="D222" t="str">
        <f>CoverSheet!$C$15</f>
        <v/>
      </c>
      <c r="E222" t="s">
        <v>750</v>
      </c>
      <c r="F222" t="s">
        <v>1157</v>
      </c>
      <c r="G222" t="s">
        <v>1158</v>
      </c>
      <c r="H222">
        <f>Input!N93</f>
        <v>0</v>
      </c>
    </row>
    <row r="223" spans="1:8" x14ac:dyDescent="0.35">
      <c r="A223" t="str">
        <f>IF(CoverSheet!$C$9="Annual Return","AR",IF(CoverSheet!$C$9="Interim Return","IR",IF(CoverSheet!$C$9="Audited Annual Return","AAR","")))</f>
        <v/>
      </c>
      <c r="B223" t="str">
        <f>CoverSheet!$G$7</f>
        <v>v:25-03-c</v>
      </c>
      <c r="C223" t="str">
        <f>IF(CoverSheet!$C$29=3,"Q1",IF(CoverSheet!$C$29=6,"Q2",IF(CoverSheet!$C$29=9,"Q3",IF(AND(CoverSheet!$C$29=12,A223="AR"),"Q4","Q4A"))))</f>
        <v>Q4A</v>
      </c>
      <c r="D223" t="str">
        <f>CoverSheet!$C$15</f>
        <v/>
      </c>
      <c r="E223" t="s">
        <v>750</v>
      </c>
      <c r="F223" t="s">
        <v>397</v>
      </c>
      <c r="G223" t="s">
        <v>1159</v>
      </c>
      <c r="H223">
        <f>Input!P94</f>
        <v>0</v>
      </c>
    </row>
    <row r="224" spans="1:8" x14ac:dyDescent="0.35">
      <c r="A224" t="str">
        <f>IF(CoverSheet!$C$9="Annual Return","AR",IF(CoverSheet!$C$9="Interim Return","IR",IF(CoverSheet!$C$9="Audited Annual Return","AAR","")))</f>
        <v/>
      </c>
      <c r="B224" t="str">
        <f>CoverSheet!$G$7</f>
        <v>v:25-03-c</v>
      </c>
      <c r="C224" t="str">
        <f>IF(CoverSheet!$C$29=3,"Q1",IF(CoverSheet!$C$29=6,"Q2",IF(CoverSheet!$C$29=9,"Q3",IF(AND(CoverSheet!$C$29=12,A224="AR"),"Q4","Q4A"))))</f>
        <v>Q4A</v>
      </c>
      <c r="D224" t="str">
        <f>CoverSheet!$C$15</f>
        <v/>
      </c>
      <c r="E224" t="s">
        <v>750</v>
      </c>
      <c r="F224" t="s">
        <v>1160</v>
      </c>
      <c r="G224" t="s">
        <v>1161</v>
      </c>
      <c r="H224">
        <f>Input!L94</f>
        <v>0</v>
      </c>
    </row>
    <row r="225" spans="1:9" x14ac:dyDescent="0.35">
      <c r="A225" t="str">
        <f>IF(CoverSheet!$C$9="Annual Return","AR",IF(CoverSheet!$C$9="Interim Return","IR",IF(CoverSheet!$C$9="Audited Annual Return","AAR","")))</f>
        <v/>
      </c>
      <c r="B225" t="str">
        <f>CoverSheet!$G$7</f>
        <v>v:25-03-c</v>
      </c>
      <c r="C225" t="str">
        <f>IF(CoverSheet!$C$29=3,"Q1",IF(CoverSheet!$C$29=6,"Q2",IF(CoverSheet!$C$29=9,"Q3",IF(AND(CoverSheet!$C$29=12,A225="AR"),"Q4","Q4A"))))</f>
        <v>Q4A</v>
      </c>
      <c r="D225" t="str">
        <f>CoverSheet!$C$15</f>
        <v/>
      </c>
      <c r="E225" t="s">
        <v>750</v>
      </c>
      <c r="F225" t="s">
        <v>1162</v>
      </c>
      <c r="G225" t="s">
        <v>1163</v>
      </c>
      <c r="H225">
        <f>Input!M94</f>
        <v>0</v>
      </c>
    </row>
    <row r="226" spans="1:9" x14ac:dyDescent="0.35">
      <c r="A226" t="str">
        <f>IF(CoverSheet!$C$9="Annual Return","AR",IF(CoverSheet!$C$9="Interim Return","IR",IF(CoverSheet!$C$9="Audited Annual Return","AAR","")))</f>
        <v/>
      </c>
      <c r="B226" t="str">
        <f>CoverSheet!$G$7</f>
        <v>v:25-03-c</v>
      </c>
      <c r="C226" t="str">
        <f>IF(CoverSheet!$C$29=3,"Q1",IF(CoverSheet!$C$29=6,"Q2",IF(CoverSheet!$C$29=9,"Q3",IF(AND(CoverSheet!$C$29=12,A226="AR"),"Q4","Q4A"))))</f>
        <v>Q4A</v>
      </c>
      <c r="D226" t="str">
        <f>CoverSheet!$C$15</f>
        <v/>
      </c>
      <c r="E226" t="s">
        <v>750</v>
      </c>
      <c r="F226" t="s">
        <v>1164</v>
      </c>
      <c r="G226" t="s">
        <v>1165</v>
      </c>
      <c r="H226">
        <f>Input!N94</f>
        <v>0</v>
      </c>
    </row>
    <row r="227" spans="1:9" x14ac:dyDescent="0.35">
      <c r="A227" t="str">
        <f>IF(CoverSheet!$C$9="Annual Return","AR",IF(CoverSheet!$C$9="Interim Return","IR",IF(CoverSheet!$C$9="Audited Annual Return","AAR","")))</f>
        <v/>
      </c>
      <c r="B227" t="str">
        <f>CoverSheet!$G$7</f>
        <v>v:25-03-c</v>
      </c>
      <c r="C227" t="str">
        <f>IF(CoverSheet!$C$29=3,"Q1",IF(CoverSheet!$C$29=6,"Q2",IF(CoverSheet!$C$29=9,"Q3",IF(AND(CoverSheet!$C$29=12,A227="AR"),"Q4","Q4A"))))</f>
        <v>Q4A</v>
      </c>
      <c r="D227" t="str">
        <f>CoverSheet!$C$15</f>
        <v/>
      </c>
      <c r="E227" t="s">
        <v>750</v>
      </c>
      <c r="F227" t="s">
        <v>399</v>
      </c>
      <c r="G227" t="s">
        <v>1166</v>
      </c>
      <c r="H227">
        <f>Input!P95</f>
        <v>0</v>
      </c>
    </row>
    <row r="228" spans="1:9" x14ac:dyDescent="0.35">
      <c r="A228" t="str">
        <f>IF(CoverSheet!$C$9="Annual Return","AR",IF(CoverSheet!$C$9="Interim Return","IR",IF(CoverSheet!$C$9="Audited Annual Return","AAR","")))</f>
        <v/>
      </c>
      <c r="B228" t="str">
        <f>CoverSheet!$G$7</f>
        <v>v:25-03-c</v>
      </c>
      <c r="C228" t="str">
        <f>IF(CoverSheet!$C$29=3,"Q1",IF(CoverSheet!$C$29=6,"Q2",IF(CoverSheet!$C$29=9,"Q3",IF(AND(CoverSheet!$C$29=12,A228="AR"),"Q4","Q4A"))))</f>
        <v>Q4A</v>
      </c>
      <c r="D228" t="str">
        <f>CoverSheet!$C$15</f>
        <v/>
      </c>
      <c r="E228" t="s">
        <v>750</v>
      </c>
      <c r="F228" t="s">
        <v>1167</v>
      </c>
      <c r="G228" t="s">
        <v>1168</v>
      </c>
      <c r="H228">
        <f>Input!L95</f>
        <v>0</v>
      </c>
    </row>
    <row r="229" spans="1:9" x14ac:dyDescent="0.35">
      <c r="A229" t="str">
        <f>IF(CoverSheet!$C$9="Annual Return","AR",IF(CoverSheet!$C$9="Interim Return","IR",IF(CoverSheet!$C$9="Audited Annual Return","AAR","")))</f>
        <v/>
      </c>
      <c r="B229" t="str">
        <f>CoverSheet!$G$7</f>
        <v>v:25-03-c</v>
      </c>
      <c r="C229" t="str">
        <f>IF(CoverSheet!$C$29=3,"Q1",IF(CoverSheet!$C$29=6,"Q2",IF(CoverSheet!$C$29=9,"Q3",IF(AND(CoverSheet!$C$29=12,A229="AR"),"Q4","Q4A"))))</f>
        <v>Q4A</v>
      </c>
      <c r="D229" t="str">
        <f>CoverSheet!$C$15</f>
        <v/>
      </c>
      <c r="E229" t="s">
        <v>750</v>
      </c>
      <c r="F229" t="s">
        <v>1169</v>
      </c>
      <c r="G229" t="s">
        <v>1170</v>
      </c>
      <c r="H229">
        <f>Input!M95</f>
        <v>0</v>
      </c>
    </row>
    <row r="230" spans="1:9" x14ac:dyDescent="0.35">
      <c r="A230" t="str">
        <f>IF(CoverSheet!$C$9="Annual Return","AR",IF(CoverSheet!$C$9="Interim Return","IR",IF(CoverSheet!$C$9="Audited Annual Return","AAR","")))</f>
        <v/>
      </c>
      <c r="B230" t="str">
        <f>CoverSheet!$G$7</f>
        <v>v:25-03-c</v>
      </c>
      <c r="C230" t="str">
        <f>IF(CoverSheet!$C$29=3,"Q1",IF(CoverSheet!$C$29=6,"Q2",IF(CoverSheet!$C$29=9,"Q3",IF(AND(CoverSheet!$C$29=12,A230="AR"),"Q4","Q4A"))))</f>
        <v>Q4A</v>
      </c>
      <c r="D230" t="str">
        <f>CoverSheet!$C$15</f>
        <v/>
      </c>
      <c r="E230" t="s">
        <v>750</v>
      </c>
      <c r="F230" t="s">
        <v>1171</v>
      </c>
      <c r="G230" t="s">
        <v>1172</v>
      </c>
      <c r="H230">
        <f>Input!N95</f>
        <v>0</v>
      </c>
    </row>
    <row r="231" spans="1:9" x14ac:dyDescent="0.35">
      <c r="A231" t="str">
        <f>IF(CoverSheet!$C$9="Annual Return","AR",IF(CoverSheet!$C$9="Interim Return","IR",IF(CoverSheet!$C$9="Audited Annual Return","AAR","")))</f>
        <v/>
      </c>
      <c r="B231" t="str">
        <f>CoverSheet!$G$7</f>
        <v>v:25-03-c</v>
      </c>
      <c r="C231" t="str">
        <f>IF(CoverSheet!$C$29=3,"Q1",IF(CoverSheet!$C$29=6,"Q2",IF(CoverSheet!$C$29=9,"Q3",IF(AND(CoverSheet!$C$29=12,A231="AR"),"Q4","Q4A"))))</f>
        <v>Q4A</v>
      </c>
      <c r="D231" t="str">
        <f>CoverSheet!$C$15</f>
        <v/>
      </c>
      <c r="E231" t="s">
        <v>750</v>
      </c>
      <c r="F231" t="s">
        <v>401</v>
      </c>
      <c r="G231" t="s">
        <v>1173</v>
      </c>
      <c r="H231">
        <f>Input!P96</f>
        <v>0</v>
      </c>
    </row>
    <row r="232" spans="1:9" x14ac:dyDescent="0.35">
      <c r="A232" t="str">
        <f>IF(CoverSheet!$C$9="Annual Return","AR",IF(CoverSheet!$C$9="Interim Return","IR",IF(CoverSheet!$C$9="Audited Annual Return","AAR","")))</f>
        <v/>
      </c>
      <c r="B232" t="str">
        <f>CoverSheet!$G$7</f>
        <v>v:25-03-c</v>
      </c>
      <c r="C232" t="str">
        <f>IF(CoverSheet!$C$29=3,"Q1",IF(CoverSheet!$C$29=6,"Q2",IF(CoverSheet!$C$29=9,"Q3",IF(AND(CoverSheet!$C$29=12,A232="AR"),"Q4","Q4A"))))</f>
        <v>Q4A</v>
      </c>
      <c r="D232" t="str">
        <f>CoverSheet!$C$15</f>
        <v/>
      </c>
      <c r="E232" t="s">
        <v>750</v>
      </c>
      <c r="F232" t="s">
        <v>1174</v>
      </c>
      <c r="G232" t="s">
        <v>1175</v>
      </c>
      <c r="H232">
        <f>Input!L96</f>
        <v>0</v>
      </c>
    </row>
    <row r="233" spans="1:9" x14ac:dyDescent="0.35">
      <c r="A233" t="str">
        <f>IF(CoverSheet!$C$9="Annual Return","AR",IF(CoverSheet!$C$9="Interim Return","IR",IF(CoverSheet!$C$9="Audited Annual Return","AAR","")))</f>
        <v/>
      </c>
      <c r="B233" t="str">
        <f>CoverSheet!$G$7</f>
        <v>v:25-03-c</v>
      </c>
      <c r="C233" t="str">
        <f>IF(CoverSheet!$C$29=3,"Q1",IF(CoverSheet!$C$29=6,"Q2",IF(CoverSheet!$C$29=9,"Q3",IF(AND(CoverSheet!$C$29=12,A233="AR"),"Q4","Q4A"))))</f>
        <v>Q4A</v>
      </c>
      <c r="D233" t="str">
        <f>CoverSheet!$C$15</f>
        <v/>
      </c>
      <c r="E233" t="s">
        <v>750</v>
      </c>
      <c r="F233" t="s">
        <v>1176</v>
      </c>
      <c r="G233" t="s">
        <v>1177</v>
      </c>
      <c r="H233">
        <f>Input!M96</f>
        <v>0</v>
      </c>
    </row>
    <row r="234" spans="1:9" x14ac:dyDescent="0.35">
      <c r="A234" t="str">
        <f>IF(CoverSheet!$C$9="Annual Return","AR",IF(CoverSheet!$C$9="Interim Return","IR",IF(CoverSheet!$C$9="Audited Annual Return","AAR","")))</f>
        <v/>
      </c>
      <c r="B234" t="str">
        <f>CoverSheet!$G$7</f>
        <v>v:25-03-c</v>
      </c>
      <c r="C234" t="str">
        <f>IF(CoverSheet!$C$29=3,"Q1",IF(CoverSheet!$C$29=6,"Q2",IF(CoverSheet!$C$29=9,"Q3",IF(AND(CoverSheet!$C$29=12,A234="AR"),"Q4","Q4A"))))</f>
        <v>Q4A</v>
      </c>
      <c r="D234" t="str">
        <f>CoverSheet!$C$15</f>
        <v/>
      </c>
      <c r="E234" t="s">
        <v>750</v>
      </c>
      <c r="F234" t="s">
        <v>1178</v>
      </c>
      <c r="G234" t="s">
        <v>1179</v>
      </c>
      <c r="H234">
        <f>Input!N96</f>
        <v>0</v>
      </c>
    </row>
    <row r="235" spans="1:9" x14ac:dyDescent="0.35">
      <c r="A235" t="str">
        <f>IF(CoverSheet!$C$9="Annual Return","AR",IF(CoverSheet!$C$9="Interim Return","IR",IF(CoverSheet!$C$9="Audited Annual Return","AAR","")))</f>
        <v/>
      </c>
      <c r="B235" t="str">
        <f>CoverSheet!$G$7</f>
        <v>v:25-03-c</v>
      </c>
      <c r="C235" t="str">
        <f>IF(CoverSheet!$C$29=3,"Q1",IF(CoverSheet!$C$29=6,"Q2",IF(CoverSheet!$C$29=9,"Q3",IF(AND(CoverSheet!$C$29=12,A235="AR"),"Q4","Q4A"))))</f>
        <v>Q4A</v>
      </c>
      <c r="D235" t="str">
        <f>CoverSheet!$C$15</f>
        <v/>
      </c>
      <c r="E235" t="s">
        <v>750</v>
      </c>
      <c r="F235" t="s">
        <v>404</v>
      </c>
      <c r="G235" t="s">
        <v>1180</v>
      </c>
      <c r="H235">
        <f>Input!P97</f>
        <v>0</v>
      </c>
    </row>
    <row r="236" spans="1:9" x14ac:dyDescent="0.35">
      <c r="A236" t="str">
        <f>IF(CoverSheet!$C$9="Annual Return","AR",IF(CoverSheet!$C$9="Interim Return","IR",IF(CoverSheet!$C$9="Audited Annual Return","AAR","")))</f>
        <v/>
      </c>
      <c r="B236" t="str">
        <f>CoverSheet!$G$7</f>
        <v>v:25-03-c</v>
      </c>
      <c r="C236" t="str">
        <f>IF(CoverSheet!$C$29=3,"Q1",IF(CoverSheet!$C$29=6,"Q2",IF(CoverSheet!$C$29=9,"Q3",IF(AND(CoverSheet!$C$29=12,A236="AR"),"Q4","Q4A"))))</f>
        <v>Q4A</v>
      </c>
      <c r="D236" t="str">
        <f>CoverSheet!$C$15</f>
        <v/>
      </c>
      <c r="E236" t="s">
        <v>750</v>
      </c>
      <c r="F236" t="s">
        <v>1181</v>
      </c>
      <c r="G236" t="s">
        <v>403</v>
      </c>
      <c r="H236">
        <f>Input!R97</f>
        <v>0</v>
      </c>
      <c r="I236" t="str">
        <f>Input!Y97</f>
        <v>G</v>
      </c>
    </row>
    <row r="237" spans="1:9" x14ac:dyDescent="0.35">
      <c r="A237" t="str">
        <f>IF(CoverSheet!$C$9="Annual Return","AR",IF(CoverSheet!$C$9="Interim Return","IR",IF(CoverSheet!$C$9="Audited Annual Return","AAR","")))</f>
        <v/>
      </c>
      <c r="B237" t="str">
        <f>CoverSheet!$G$7</f>
        <v>v:25-03-c</v>
      </c>
      <c r="C237" t="str">
        <f>IF(CoverSheet!$C$29=3,"Q1",IF(CoverSheet!$C$29=6,"Q2",IF(CoverSheet!$C$29=9,"Q3",IF(AND(CoverSheet!$C$29=12,A237="AR"),"Q4","Q4A"))))</f>
        <v>Q4A</v>
      </c>
      <c r="D237" t="str">
        <f>CoverSheet!$C$15</f>
        <v/>
      </c>
      <c r="E237" t="s">
        <v>750</v>
      </c>
      <c r="F237" t="s">
        <v>1182</v>
      </c>
      <c r="G237" t="s">
        <v>1183</v>
      </c>
      <c r="H237">
        <f>Input!L97</f>
        <v>0</v>
      </c>
    </row>
    <row r="238" spans="1:9" x14ac:dyDescent="0.35">
      <c r="A238" t="str">
        <f>IF(CoverSheet!$C$9="Annual Return","AR",IF(CoverSheet!$C$9="Interim Return","IR",IF(CoverSheet!$C$9="Audited Annual Return","AAR","")))</f>
        <v/>
      </c>
      <c r="B238" t="str">
        <f>CoverSheet!$G$7</f>
        <v>v:25-03-c</v>
      </c>
      <c r="C238" t="str">
        <f>IF(CoverSheet!$C$29=3,"Q1",IF(CoverSheet!$C$29=6,"Q2",IF(CoverSheet!$C$29=9,"Q3",IF(AND(CoverSheet!$C$29=12,A238="AR"),"Q4","Q4A"))))</f>
        <v>Q4A</v>
      </c>
      <c r="D238" t="str">
        <f>CoverSheet!$C$15</f>
        <v/>
      </c>
      <c r="E238" t="s">
        <v>750</v>
      </c>
      <c r="F238" t="s">
        <v>1184</v>
      </c>
      <c r="G238" t="s">
        <v>1185</v>
      </c>
      <c r="H238">
        <f>Input!M97</f>
        <v>0</v>
      </c>
    </row>
    <row r="239" spans="1:9" x14ac:dyDescent="0.35">
      <c r="A239" t="str">
        <f>IF(CoverSheet!$C$9="Annual Return","AR",IF(CoverSheet!$C$9="Interim Return","IR",IF(CoverSheet!$C$9="Audited Annual Return","AAR","")))</f>
        <v/>
      </c>
      <c r="B239" t="str">
        <f>CoverSheet!$G$7</f>
        <v>v:25-03-c</v>
      </c>
      <c r="C239" t="str">
        <f>IF(CoverSheet!$C$29=3,"Q1",IF(CoverSheet!$C$29=6,"Q2",IF(CoverSheet!$C$29=9,"Q3",IF(AND(CoverSheet!$C$29=12,A239="AR"),"Q4","Q4A"))))</f>
        <v>Q4A</v>
      </c>
      <c r="D239" t="str">
        <f>CoverSheet!$C$15</f>
        <v/>
      </c>
      <c r="E239" t="s">
        <v>750</v>
      </c>
      <c r="F239" t="s">
        <v>1186</v>
      </c>
      <c r="G239" t="s">
        <v>1187</v>
      </c>
      <c r="H239">
        <f>Input!N97</f>
        <v>0</v>
      </c>
    </row>
    <row r="240" spans="1:9" x14ac:dyDescent="0.35">
      <c r="A240" t="str">
        <f>IF(CoverSheet!$C$9="Annual Return","AR",IF(CoverSheet!$C$9="Interim Return","IR",IF(CoverSheet!$C$9="Audited Annual Return","AAR","")))</f>
        <v/>
      </c>
      <c r="B240" t="str">
        <f>CoverSheet!$G$7</f>
        <v>v:25-03-c</v>
      </c>
      <c r="C240" t="str">
        <f>IF(CoverSheet!$C$29=3,"Q1",IF(CoverSheet!$C$29=6,"Q2",IF(CoverSheet!$C$29=9,"Q3",IF(AND(CoverSheet!$C$29=12,A240="AR"),"Q4","Q4A"))))</f>
        <v>Q4A</v>
      </c>
      <c r="D240" t="str">
        <f>CoverSheet!$C$15</f>
        <v/>
      </c>
      <c r="E240" t="s">
        <v>750</v>
      </c>
      <c r="F240" t="s">
        <v>406</v>
      </c>
      <c r="G240" t="s">
        <v>1188</v>
      </c>
      <c r="H240">
        <f>Input!P98</f>
        <v>0</v>
      </c>
    </row>
    <row r="241" spans="1:9" x14ac:dyDescent="0.35">
      <c r="A241" t="str">
        <f>IF(CoverSheet!$C$9="Annual Return","AR",IF(CoverSheet!$C$9="Interim Return","IR",IF(CoverSheet!$C$9="Audited Annual Return","AAR","")))</f>
        <v/>
      </c>
      <c r="B241" t="str">
        <f>CoverSheet!$G$7</f>
        <v>v:25-03-c</v>
      </c>
      <c r="C241" t="str">
        <f>IF(CoverSheet!$C$29=3,"Q1",IF(CoverSheet!$C$29=6,"Q2",IF(CoverSheet!$C$29=9,"Q3",IF(AND(CoverSheet!$C$29=12,A241="AR"),"Q4","Q4A"))))</f>
        <v>Q4A</v>
      </c>
      <c r="D241" t="str">
        <f>CoverSheet!$C$15</f>
        <v/>
      </c>
      <c r="E241" t="s">
        <v>750</v>
      </c>
      <c r="F241" t="s">
        <v>1189</v>
      </c>
      <c r="G241" t="s">
        <v>1190</v>
      </c>
      <c r="H241">
        <f>Input!L98</f>
        <v>0</v>
      </c>
    </row>
    <row r="242" spans="1:9" x14ac:dyDescent="0.35">
      <c r="A242" t="str">
        <f>IF(CoverSheet!$C$9="Annual Return","AR",IF(CoverSheet!$C$9="Interim Return","IR",IF(CoverSheet!$C$9="Audited Annual Return","AAR","")))</f>
        <v/>
      </c>
      <c r="B242" t="str">
        <f>CoverSheet!$G$7</f>
        <v>v:25-03-c</v>
      </c>
      <c r="C242" t="str">
        <f>IF(CoverSheet!$C$29=3,"Q1",IF(CoverSheet!$C$29=6,"Q2",IF(CoverSheet!$C$29=9,"Q3",IF(AND(CoverSheet!$C$29=12,A242="AR"),"Q4","Q4A"))))</f>
        <v>Q4A</v>
      </c>
      <c r="D242" t="str">
        <f>CoverSheet!$C$15</f>
        <v/>
      </c>
      <c r="E242" t="s">
        <v>750</v>
      </c>
      <c r="F242" t="s">
        <v>1191</v>
      </c>
      <c r="G242" t="s">
        <v>1192</v>
      </c>
      <c r="H242">
        <f>Input!M98</f>
        <v>0</v>
      </c>
    </row>
    <row r="243" spans="1:9" x14ac:dyDescent="0.35">
      <c r="A243" t="str">
        <f>IF(CoverSheet!$C$9="Annual Return","AR",IF(CoverSheet!$C$9="Interim Return","IR",IF(CoverSheet!$C$9="Audited Annual Return","AAR","")))</f>
        <v/>
      </c>
      <c r="B243" t="str">
        <f>CoverSheet!$G$7</f>
        <v>v:25-03-c</v>
      </c>
      <c r="C243" t="str">
        <f>IF(CoverSheet!$C$29=3,"Q1",IF(CoverSheet!$C$29=6,"Q2",IF(CoverSheet!$C$29=9,"Q3",IF(AND(CoverSheet!$C$29=12,A243="AR"),"Q4","Q4A"))))</f>
        <v>Q4A</v>
      </c>
      <c r="D243" t="str">
        <f>CoverSheet!$C$15</f>
        <v/>
      </c>
      <c r="E243" t="s">
        <v>750</v>
      </c>
      <c r="F243" t="s">
        <v>1193</v>
      </c>
      <c r="G243" t="s">
        <v>1194</v>
      </c>
      <c r="H243">
        <f>Input!N98</f>
        <v>0</v>
      </c>
    </row>
    <row r="244" spans="1:9" x14ac:dyDescent="0.35">
      <c r="A244" t="str">
        <f>IF(CoverSheet!$C$9="Annual Return","AR",IF(CoverSheet!$C$9="Interim Return","IR",IF(CoverSheet!$C$9="Audited Annual Return","AAR","")))</f>
        <v/>
      </c>
      <c r="B244" t="str">
        <f>CoverSheet!$G$7</f>
        <v>v:25-03-c</v>
      </c>
      <c r="C244" t="str">
        <f>IF(CoverSheet!$C$29=3,"Q1",IF(CoverSheet!$C$29=6,"Q2",IF(CoverSheet!$C$29=9,"Q3",IF(AND(CoverSheet!$C$29=12,A244="AR"),"Q4","Q4A"))))</f>
        <v>Q4A</v>
      </c>
      <c r="D244" t="str">
        <f>CoverSheet!$C$15</f>
        <v/>
      </c>
      <c r="E244" t="s">
        <v>750</v>
      </c>
      <c r="F244" t="s">
        <v>409</v>
      </c>
      <c r="G244" t="s">
        <v>410</v>
      </c>
      <c r="H244">
        <f>Input!P99</f>
        <v>0</v>
      </c>
    </row>
    <row r="245" spans="1:9" x14ac:dyDescent="0.35">
      <c r="A245" t="str">
        <f>IF(CoverSheet!$C$9="Annual Return","AR",IF(CoverSheet!$C$9="Interim Return","IR",IF(CoverSheet!$C$9="Audited Annual Return","AAR","")))</f>
        <v/>
      </c>
      <c r="B245" t="str">
        <f>CoverSheet!$G$7</f>
        <v>v:25-03-c</v>
      </c>
      <c r="C245" t="str">
        <f>IF(CoverSheet!$C$29=3,"Q1",IF(CoverSheet!$C$29=6,"Q2",IF(CoverSheet!$C$29=9,"Q3",IF(AND(CoverSheet!$C$29=12,A245="AR"),"Q4","Q4A"))))</f>
        <v>Q4A</v>
      </c>
      <c r="D245" t="str">
        <f>CoverSheet!$C$15</f>
        <v/>
      </c>
      <c r="E245" t="s">
        <v>750</v>
      </c>
      <c r="F245" t="s">
        <v>1195</v>
      </c>
      <c r="G245" t="s">
        <v>1196</v>
      </c>
      <c r="H245">
        <f>Input!R99</f>
        <v>0</v>
      </c>
      <c r="I245" t="str">
        <f>Input!Y99</f>
        <v>G</v>
      </c>
    </row>
    <row r="246" spans="1:9" x14ac:dyDescent="0.35">
      <c r="A246" t="str">
        <f>IF(CoverSheet!$C$9="Annual Return","AR",IF(CoverSheet!$C$9="Interim Return","IR",IF(CoverSheet!$C$9="Audited Annual Return","AAR","")))</f>
        <v/>
      </c>
      <c r="B246" t="str">
        <f>CoverSheet!$G$7</f>
        <v>v:25-03-c</v>
      </c>
      <c r="C246" t="str">
        <f>IF(CoverSheet!$C$29=3,"Q1",IF(CoverSheet!$C$29=6,"Q2",IF(CoverSheet!$C$29=9,"Q3",IF(AND(CoverSheet!$C$29=12,A246="AR"),"Q4","Q4A"))))</f>
        <v>Q4A</v>
      </c>
      <c r="D246" t="str">
        <f>CoverSheet!$C$15</f>
        <v/>
      </c>
      <c r="E246" t="s">
        <v>750</v>
      </c>
      <c r="F246" t="s">
        <v>1197</v>
      </c>
      <c r="G246" t="s">
        <v>1198</v>
      </c>
      <c r="H246">
        <f>Input!L99</f>
        <v>0</v>
      </c>
    </row>
    <row r="247" spans="1:9" x14ac:dyDescent="0.35">
      <c r="A247" t="str">
        <f>IF(CoverSheet!$C$9="Annual Return","AR",IF(CoverSheet!$C$9="Interim Return","IR",IF(CoverSheet!$C$9="Audited Annual Return","AAR","")))</f>
        <v/>
      </c>
      <c r="B247" t="str">
        <f>CoverSheet!$G$7</f>
        <v>v:25-03-c</v>
      </c>
      <c r="C247" t="str">
        <f>IF(CoverSheet!$C$29=3,"Q1",IF(CoverSheet!$C$29=6,"Q2",IF(CoverSheet!$C$29=9,"Q3",IF(AND(CoverSheet!$C$29=12,A247="AR"),"Q4","Q4A"))))</f>
        <v>Q4A</v>
      </c>
      <c r="D247" t="str">
        <f>CoverSheet!$C$15</f>
        <v/>
      </c>
      <c r="E247" t="s">
        <v>750</v>
      </c>
      <c r="F247" t="s">
        <v>1199</v>
      </c>
      <c r="G247" t="s">
        <v>1200</v>
      </c>
      <c r="H247">
        <f>Input!M99</f>
        <v>0</v>
      </c>
    </row>
    <row r="248" spans="1:9" x14ac:dyDescent="0.35">
      <c r="A248" t="str">
        <f>IF(CoverSheet!$C$9="Annual Return","AR",IF(CoverSheet!$C$9="Interim Return","IR",IF(CoverSheet!$C$9="Audited Annual Return","AAR","")))</f>
        <v/>
      </c>
      <c r="B248" t="str">
        <f>CoverSheet!$G$7</f>
        <v>v:25-03-c</v>
      </c>
      <c r="C248" t="str">
        <f>IF(CoverSheet!$C$29=3,"Q1",IF(CoverSheet!$C$29=6,"Q2",IF(CoverSheet!$C$29=9,"Q3",IF(AND(CoverSheet!$C$29=12,A248="AR"),"Q4","Q4A"))))</f>
        <v>Q4A</v>
      </c>
      <c r="D248" t="str">
        <f>CoverSheet!$C$15</f>
        <v/>
      </c>
      <c r="E248" t="s">
        <v>750</v>
      </c>
      <c r="F248" t="s">
        <v>1201</v>
      </c>
      <c r="G248" t="s">
        <v>1202</v>
      </c>
      <c r="H248">
        <f>Input!N99</f>
        <v>0</v>
      </c>
    </row>
    <row r="249" spans="1:9" x14ac:dyDescent="0.35">
      <c r="A249" t="str">
        <f>IF(CoverSheet!$C$9="Annual Return","AR",IF(CoverSheet!$C$9="Interim Return","IR",IF(CoverSheet!$C$9="Audited Annual Return","AAR","")))</f>
        <v/>
      </c>
      <c r="B249" t="str">
        <f>CoverSheet!$G$7</f>
        <v>v:25-03-c</v>
      </c>
      <c r="C249" t="str">
        <f>IF(CoverSheet!$C$29=3,"Q1",IF(CoverSheet!$C$29=6,"Q2",IF(CoverSheet!$C$29=9,"Q3",IF(AND(CoverSheet!$C$29=12,A249="AR"),"Q4","Q4A"))))</f>
        <v>Q4A</v>
      </c>
      <c r="D249" t="str">
        <f>CoverSheet!$C$15</f>
        <v/>
      </c>
      <c r="E249" t="s">
        <v>750</v>
      </c>
      <c r="F249" t="s">
        <v>411</v>
      </c>
      <c r="G249" t="s">
        <v>1203</v>
      </c>
      <c r="H249">
        <f>Input!P100</f>
        <v>0</v>
      </c>
    </row>
    <row r="250" spans="1:9" x14ac:dyDescent="0.35">
      <c r="A250" t="str">
        <f>IF(CoverSheet!$C$9="Annual Return","AR",IF(CoverSheet!$C$9="Interim Return","IR",IF(CoverSheet!$C$9="Audited Annual Return","AAR","")))</f>
        <v/>
      </c>
      <c r="B250" t="str">
        <f>CoverSheet!$G$7</f>
        <v>v:25-03-c</v>
      </c>
      <c r="C250" t="str">
        <f>IF(CoverSheet!$C$29=3,"Q1",IF(CoverSheet!$C$29=6,"Q2",IF(CoverSheet!$C$29=9,"Q3",IF(AND(CoverSheet!$C$29=12,A250="AR"),"Q4","Q4A"))))</f>
        <v>Q4A</v>
      </c>
      <c r="D250" t="str">
        <f>CoverSheet!$C$15</f>
        <v/>
      </c>
      <c r="E250" t="s">
        <v>750</v>
      </c>
      <c r="F250" t="s">
        <v>1204</v>
      </c>
      <c r="G250" t="s">
        <v>1205</v>
      </c>
      <c r="H250">
        <f>Input!R100</f>
        <v>0</v>
      </c>
      <c r="I250" t="str">
        <f>Input!Y100</f>
        <v>G</v>
      </c>
    </row>
    <row r="251" spans="1:9" x14ac:dyDescent="0.35">
      <c r="A251" t="str">
        <f>IF(CoverSheet!$C$9="Annual Return","AR",IF(CoverSheet!$C$9="Interim Return","IR",IF(CoverSheet!$C$9="Audited Annual Return","AAR","")))</f>
        <v/>
      </c>
      <c r="B251" t="str">
        <f>CoverSheet!$G$7</f>
        <v>v:25-03-c</v>
      </c>
      <c r="C251" t="str">
        <f>IF(CoverSheet!$C$29=3,"Q1",IF(CoverSheet!$C$29=6,"Q2",IF(CoverSheet!$C$29=9,"Q3",IF(AND(CoverSheet!$C$29=12,A251="AR"),"Q4","Q4A"))))</f>
        <v>Q4A</v>
      </c>
      <c r="D251" t="str">
        <f>CoverSheet!$C$15</f>
        <v/>
      </c>
      <c r="E251" t="s">
        <v>750</v>
      </c>
      <c r="F251" t="s">
        <v>1206</v>
      </c>
      <c r="G251" t="s">
        <v>1207</v>
      </c>
      <c r="H251">
        <f>Input!L100</f>
        <v>0</v>
      </c>
    </row>
    <row r="252" spans="1:9" x14ac:dyDescent="0.35">
      <c r="A252" t="str">
        <f>IF(CoverSheet!$C$9="Annual Return","AR",IF(CoverSheet!$C$9="Interim Return","IR",IF(CoverSheet!$C$9="Audited Annual Return","AAR","")))</f>
        <v/>
      </c>
      <c r="B252" t="str">
        <f>CoverSheet!$G$7</f>
        <v>v:25-03-c</v>
      </c>
      <c r="C252" t="str">
        <f>IF(CoverSheet!$C$29=3,"Q1",IF(CoverSheet!$C$29=6,"Q2",IF(CoverSheet!$C$29=9,"Q3",IF(AND(CoverSheet!$C$29=12,A252="AR"),"Q4","Q4A"))))</f>
        <v>Q4A</v>
      </c>
      <c r="D252" t="str">
        <f>CoverSheet!$C$15</f>
        <v/>
      </c>
      <c r="E252" t="s">
        <v>750</v>
      </c>
      <c r="F252" t="s">
        <v>1208</v>
      </c>
      <c r="G252" t="s">
        <v>1209</v>
      </c>
      <c r="H252">
        <f>Input!M100</f>
        <v>0</v>
      </c>
    </row>
    <row r="253" spans="1:9" x14ac:dyDescent="0.35">
      <c r="A253" t="str">
        <f>IF(CoverSheet!$C$9="Annual Return","AR",IF(CoverSheet!$C$9="Interim Return","IR",IF(CoverSheet!$C$9="Audited Annual Return","AAR","")))</f>
        <v/>
      </c>
      <c r="B253" t="str">
        <f>CoverSheet!$G$7</f>
        <v>v:25-03-c</v>
      </c>
      <c r="C253" t="str">
        <f>IF(CoverSheet!$C$29=3,"Q1",IF(CoverSheet!$C$29=6,"Q2",IF(CoverSheet!$C$29=9,"Q3",IF(AND(CoverSheet!$C$29=12,A253="AR"),"Q4","Q4A"))))</f>
        <v>Q4A</v>
      </c>
      <c r="D253" t="str">
        <f>CoverSheet!$C$15</f>
        <v/>
      </c>
      <c r="E253" t="s">
        <v>750</v>
      </c>
      <c r="F253" t="s">
        <v>1210</v>
      </c>
      <c r="G253" t="s">
        <v>1211</v>
      </c>
      <c r="H253">
        <f>Input!N100</f>
        <v>0</v>
      </c>
    </row>
    <row r="254" spans="1:9" x14ac:dyDescent="0.35">
      <c r="A254" t="str">
        <f>IF(CoverSheet!$C$9="Annual Return","AR",IF(CoverSheet!$C$9="Interim Return","IR",IF(CoverSheet!$C$9="Audited Annual Return","AAR","")))</f>
        <v/>
      </c>
      <c r="B254" t="str">
        <f>CoverSheet!$G$7</f>
        <v>v:25-03-c</v>
      </c>
      <c r="C254" t="str">
        <f>IF(CoverSheet!$C$29=3,"Q1",IF(CoverSheet!$C$29=6,"Q2",IF(CoverSheet!$C$29=9,"Q3",IF(AND(CoverSheet!$C$29=12,A254="AR"),"Q4","Q4A"))))</f>
        <v>Q4A</v>
      </c>
      <c r="D254" t="str">
        <f>CoverSheet!$C$15</f>
        <v/>
      </c>
      <c r="E254" t="s">
        <v>750</v>
      </c>
      <c r="F254" t="s">
        <v>1212</v>
      </c>
      <c r="G254" t="s">
        <v>1213</v>
      </c>
      <c r="H254">
        <f>Input!P105</f>
        <v>0</v>
      </c>
    </row>
    <row r="255" spans="1:9" x14ac:dyDescent="0.35">
      <c r="A255" t="str">
        <f>IF(CoverSheet!$C$9="Annual Return","AR",IF(CoverSheet!$C$9="Interim Return","IR",IF(CoverSheet!$C$9="Audited Annual Return","AAR","")))</f>
        <v/>
      </c>
      <c r="B255" t="str">
        <f>CoverSheet!$G$7</f>
        <v>v:25-03-c</v>
      </c>
      <c r="C255" t="str">
        <f>IF(CoverSheet!$C$29=3,"Q1",IF(CoverSheet!$C$29=6,"Q2",IF(CoverSheet!$C$29=9,"Q3",IF(AND(CoverSheet!$C$29=12,A255="AR"),"Q4","Q4A"))))</f>
        <v>Q4A</v>
      </c>
      <c r="D255" t="str">
        <f>CoverSheet!$C$15</f>
        <v/>
      </c>
      <c r="E255" t="s">
        <v>750</v>
      </c>
      <c r="F255" t="s">
        <v>1214</v>
      </c>
      <c r="G255" t="s">
        <v>1215</v>
      </c>
      <c r="H255">
        <f>Input!L105</f>
        <v>0</v>
      </c>
    </row>
    <row r="256" spans="1:9" x14ac:dyDescent="0.35">
      <c r="A256" t="str">
        <f>IF(CoverSheet!$C$9="Annual Return","AR",IF(CoverSheet!$C$9="Interim Return","IR",IF(CoverSheet!$C$9="Audited Annual Return","AAR","")))</f>
        <v/>
      </c>
      <c r="B256" t="str">
        <f>CoverSheet!$G$7</f>
        <v>v:25-03-c</v>
      </c>
      <c r="C256" t="str">
        <f>IF(CoverSheet!$C$29=3,"Q1",IF(CoverSheet!$C$29=6,"Q2",IF(CoverSheet!$C$29=9,"Q3",IF(AND(CoverSheet!$C$29=12,A256="AR"),"Q4","Q4A"))))</f>
        <v>Q4A</v>
      </c>
      <c r="D256" t="str">
        <f>CoverSheet!$C$15</f>
        <v/>
      </c>
      <c r="E256" t="s">
        <v>750</v>
      </c>
      <c r="F256" t="s">
        <v>1216</v>
      </c>
      <c r="G256" t="s">
        <v>1217</v>
      </c>
      <c r="H256">
        <f>Input!M105</f>
        <v>0</v>
      </c>
    </row>
    <row r="257" spans="1:9" x14ac:dyDescent="0.35">
      <c r="A257" t="str">
        <f>IF(CoverSheet!$C$9="Annual Return","AR",IF(CoverSheet!$C$9="Interim Return","IR",IF(CoverSheet!$C$9="Audited Annual Return","AAR","")))</f>
        <v/>
      </c>
      <c r="B257" t="str">
        <f>CoverSheet!$G$7</f>
        <v>v:25-03-c</v>
      </c>
      <c r="C257" t="str">
        <f>IF(CoverSheet!$C$29=3,"Q1",IF(CoverSheet!$C$29=6,"Q2",IF(CoverSheet!$C$29=9,"Q3",IF(AND(CoverSheet!$C$29=12,A257="AR"),"Q4","Q4A"))))</f>
        <v>Q4A</v>
      </c>
      <c r="D257" t="str">
        <f>CoverSheet!$C$15</f>
        <v/>
      </c>
      <c r="E257" t="s">
        <v>750</v>
      </c>
      <c r="F257" t="s">
        <v>1218</v>
      </c>
      <c r="G257" t="s">
        <v>1219</v>
      </c>
      <c r="H257">
        <f>Input!N105</f>
        <v>0</v>
      </c>
    </row>
    <row r="258" spans="1:9" x14ac:dyDescent="0.35">
      <c r="A258" t="str">
        <f>IF(CoverSheet!$C$9="Annual Return","AR",IF(CoverSheet!$C$9="Interim Return","IR",IF(CoverSheet!$C$9="Audited Annual Return","AAR","")))</f>
        <v/>
      </c>
      <c r="B258" t="str">
        <f>CoverSheet!$G$7</f>
        <v>v:25-03-c</v>
      </c>
      <c r="C258" t="str">
        <f>IF(CoverSheet!$C$29=3,"Q1",IF(CoverSheet!$C$29=6,"Q2",IF(CoverSheet!$C$29=9,"Q3",IF(AND(CoverSheet!$C$29=12,A258="AR"),"Q4","Q4A"))))</f>
        <v>Q4A</v>
      </c>
      <c r="D258" t="str">
        <f>CoverSheet!$C$15</f>
        <v/>
      </c>
      <c r="E258" t="s">
        <v>750</v>
      </c>
      <c r="F258" t="s">
        <v>416</v>
      </c>
      <c r="G258" t="s">
        <v>1220</v>
      </c>
      <c r="H258">
        <f>Input!P106</f>
        <v>0</v>
      </c>
    </row>
    <row r="259" spans="1:9" x14ac:dyDescent="0.35">
      <c r="A259" t="str">
        <f>IF(CoverSheet!$C$9="Annual Return","AR",IF(CoverSheet!$C$9="Interim Return","IR",IF(CoverSheet!$C$9="Audited Annual Return","AAR","")))</f>
        <v/>
      </c>
      <c r="B259" t="str">
        <f>CoverSheet!$G$7</f>
        <v>v:25-03-c</v>
      </c>
      <c r="C259" t="str">
        <f>IF(CoverSheet!$C$29=3,"Q1",IF(CoverSheet!$C$29=6,"Q2",IF(CoverSheet!$C$29=9,"Q3",IF(AND(CoverSheet!$C$29=12,A259="AR"),"Q4","Q4A"))))</f>
        <v>Q4A</v>
      </c>
      <c r="D259" t="str">
        <f>CoverSheet!$C$15</f>
        <v/>
      </c>
      <c r="E259" t="s">
        <v>750</v>
      </c>
      <c r="F259" t="s">
        <v>1221</v>
      </c>
      <c r="G259" t="s">
        <v>1222</v>
      </c>
      <c r="H259">
        <f>Input!L106</f>
        <v>0</v>
      </c>
    </row>
    <row r="260" spans="1:9" x14ac:dyDescent="0.35">
      <c r="A260" t="str">
        <f>IF(CoverSheet!$C$9="Annual Return","AR",IF(CoverSheet!$C$9="Interim Return","IR",IF(CoverSheet!$C$9="Audited Annual Return","AAR","")))</f>
        <v/>
      </c>
      <c r="B260" t="str">
        <f>CoverSheet!$G$7</f>
        <v>v:25-03-c</v>
      </c>
      <c r="C260" t="str">
        <f>IF(CoverSheet!$C$29=3,"Q1",IF(CoverSheet!$C$29=6,"Q2",IF(CoverSheet!$C$29=9,"Q3",IF(AND(CoverSheet!$C$29=12,A260="AR"),"Q4","Q4A"))))</f>
        <v>Q4A</v>
      </c>
      <c r="D260" t="str">
        <f>CoverSheet!$C$15</f>
        <v/>
      </c>
      <c r="E260" t="s">
        <v>750</v>
      </c>
      <c r="F260" t="s">
        <v>1223</v>
      </c>
      <c r="G260" t="s">
        <v>1224</v>
      </c>
      <c r="H260">
        <f>Input!M106</f>
        <v>0</v>
      </c>
    </row>
    <row r="261" spans="1:9" x14ac:dyDescent="0.35">
      <c r="A261" t="str">
        <f>IF(CoverSheet!$C$9="Annual Return","AR",IF(CoverSheet!$C$9="Interim Return","IR",IF(CoverSheet!$C$9="Audited Annual Return","AAR","")))</f>
        <v/>
      </c>
      <c r="B261" t="str">
        <f>CoverSheet!$G$7</f>
        <v>v:25-03-c</v>
      </c>
      <c r="C261" t="str">
        <f>IF(CoverSheet!$C$29=3,"Q1",IF(CoverSheet!$C$29=6,"Q2",IF(CoverSheet!$C$29=9,"Q3",IF(AND(CoverSheet!$C$29=12,A261="AR"),"Q4","Q4A"))))</f>
        <v>Q4A</v>
      </c>
      <c r="D261" t="str">
        <f>CoverSheet!$C$15</f>
        <v/>
      </c>
      <c r="E261" t="s">
        <v>750</v>
      </c>
      <c r="F261" t="s">
        <v>1225</v>
      </c>
      <c r="G261" t="s">
        <v>1226</v>
      </c>
      <c r="H261">
        <f>Input!N106</f>
        <v>0</v>
      </c>
    </row>
    <row r="262" spans="1:9" x14ac:dyDescent="0.35">
      <c r="A262" t="str">
        <f>IF(CoverSheet!$C$9="Annual Return","AR",IF(CoverSheet!$C$9="Interim Return","IR",IF(CoverSheet!$C$9="Audited Annual Return","AAR","")))</f>
        <v/>
      </c>
      <c r="B262" t="str">
        <f>CoverSheet!$G$7</f>
        <v>v:25-03-c</v>
      </c>
      <c r="C262" t="str">
        <f>IF(CoverSheet!$C$29=3,"Q1",IF(CoverSheet!$C$29=6,"Q2",IF(CoverSheet!$C$29=9,"Q3",IF(AND(CoverSheet!$C$29=12,A262="AR"),"Q4","Q4A"))))</f>
        <v>Q4A</v>
      </c>
      <c r="D262" t="str">
        <f>CoverSheet!$C$15</f>
        <v/>
      </c>
      <c r="E262" t="s">
        <v>750</v>
      </c>
      <c r="F262" t="s">
        <v>418</v>
      </c>
      <c r="G262" t="s">
        <v>1227</v>
      </c>
      <c r="H262">
        <f>Input!P107</f>
        <v>0</v>
      </c>
    </row>
    <row r="263" spans="1:9" x14ac:dyDescent="0.35">
      <c r="A263" t="str">
        <f>IF(CoverSheet!$C$9="Annual Return","AR",IF(CoverSheet!$C$9="Interim Return","IR",IF(CoverSheet!$C$9="Audited Annual Return","AAR","")))</f>
        <v/>
      </c>
      <c r="B263" t="str">
        <f>CoverSheet!$G$7</f>
        <v>v:25-03-c</v>
      </c>
      <c r="C263" t="str">
        <f>IF(CoverSheet!$C$29=3,"Q1",IF(CoverSheet!$C$29=6,"Q2",IF(CoverSheet!$C$29=9,"Q3",IF(AND(CoverSheet!$C$29=12,A263="AR"),"Q4","Q4A"))))</f>
        <v>Q4A</v>
      </c>
      <c r="D263" t="str">
        <f>CoverSheet!$C$15</f>
        <v/>
      </c>
      <c r="E263" t="s">
        <v>750</v>
      </c>
      <c r="F263" t="s">
        <v>1228</v>
      </c>
      <c r="G263" t="s">
        <v>1229</v>
      </c>
      <c r="H263">
        <f>Input!L107</f>
        <v>0</v>
      </c>
    </row>
    <row r="264" spans="1:9" x14ac:dyDescent="0.35">
      <c r="A264" t="str">
        <f>IF(CoverSheet!$C$9="Annual Return","AR",IF(CoverSheet!$C$9="Interim Return","IR",IF(CoverSheet!$C$9="Audited Annual Return","AAR","")))</f>
        <v/>
      </c>
      <c r="B264" t="str">
        <f>CoverSheet!$G$7</f>
        <v>v:25-03-c</v>
      </c>
      <c r="C264" t="str">
        <f>IF(CoverSheet!$C$29=3,"Q1",IF(CoverSheet!$C$29=6,"Q2",IF(CoverSheet!$C$29=9,"Q3",IF(AND(CoverSheet!$C$29=12,A264="AR"),"Q4","Q4A"))))</f>
        <v>Q4A</v>
      </c>
      <c r="D264" t="str">
        <f>CoverSheet!$C$15</f>
        <v/>
      </c>
      <c r="E264" t="s">
        <v>750</v>
      </c>
      <c r="F264" t="s">
        <v>1230</v>
      </c>
      <c r="G264" t="s">
        <v>1231</v>
      </c>
      <c r="H264">
        <f>Input!M107</f>
        <v>0</v>
      </c>
    </row>
    <row r="265" spans="1:9" x14ac:dyDescent="0.35">
      <c r="A265" t="str">
        <f>IF(CoverSheet!$C$9="Annual Return","AR",IF(CoverSheet!$C$9="Interim Return","IR",IF(CoverSheet!$C$9="Audited Annual Return","AAR","")))</f>
        <v/>
      </c>
      <c r="B265" t="str">
        <f>CoverSheet!$G$7</f>
        <v>v:25-03-c</v>
      </c>
      <c r="C265" t="str">
        <f>IF(CoverSheet!$C$29=3,"Q1",IF(CoverSheet!$C$29=6,"Q2",IF(CoverSheet!$C$29=9,"Q3",IF(AND(CoverSheet!$C$29=12,A265="AR"),"Q4","Q4A"))))</f>
        <v>Q4A</v>
      </c>
      <c r="D265" t="str">
        <f>CoverSheet!$C$15</f>
        <v/>
      </c>
      <c r="E265" t="s">
        <v>750</v>
      </c>
      <c r="F265" t="s">
        <v>1232</v>
      </c>
      <c r="G265" t="s">
        <v>1233</v>
      </c>
      <c r="H265">
        <f>Input!N107</f>
        <v>0</v>
      </c>
    </row>
    <row r="266" spans="1:9" x14ac:dyDescent="0.35">
      <c r="A266" t="str">
        <f>IF(CoverSheet!$C$9="Annual Return","AR",IF(CoverSheet!$C$9="Interim Return","IR",IF(CoverSheet!$C$9="Audited Annual Return","AAR","")))</f>
        <v/>
      </c>
      <c r="B266" t="str">
        <f>CoverSheet!$G$7</f>
        <v>v:25-03-c</v>
      </c>
      <c r="C266" t="str">
        <f>IF(CoverSheet!$C$29=3,"Q1",IF(CoverSheet!$C$29=6,"Q2",IF(CoverSheet!$C$29=9,"Q3",IF(AND(CoverSheet!$C$29=12,A266="AR"),"Q4","Q4A"))))</f>
        <v>Q4A</v>
      </c>
      <c r="D266" t="str">
        <f>CoverSheet!$C$15</f>
        <v/>
      </c>
      <c r="E266" t="s">
        <v>750</v>
      </c>
      <c r="F266" t="s">
        <v>421</v>
      </c>
      <c r="G266" t="s">
        <v>1234</v>
      </c>
      <c r="H266">
        <f>Input!P108</f>
        <v>0</v>
      </c>
    </row>
    <row r="267" spans="1:9" x14ac:dyDescent="0.35">
      <c r="A267" t="str">
        <f>IF(CoverSheet!$C$9="Annual Return","AR",IF(CoverSheet!$C$9="Interim Return","IR",IF(CoverSheet!$C$9="Audited Annual Return","AAR","")))</f>
        <v/>
      </c>
      <c r="B267" t="str">
        <f>CoverSheet!$G$7</f>
        <v>v:25-03-c</v>
      </c>
      <c r="C267" t="str">
        <f>IF(CoverSheet!$C$29=3,"Q1",IF(CoverSheet!$C$29=6,"Q2",IF(CoverSheet!$C$29=9,"Q3",IF(AND(CoverSheet!$C$29=12,A267="AR"),"Q4","Q4A"))))</f>
        <v>Q4A</v>
      </c>
      <c r="D267" t="str">
        <f>CoverSheet!$C$15</f>
        <v/>
      </c>
      <c r="E267" t="s">
        <v>750</v>
      </c>
      <c r="F267" t="s">
        <v>1235</v>
      </c>
      <c r="G267" t="s">
        <v>1236</v>
      </c>
      <c r="H267">
        <f>Input!R108</f>
        <v>0</v>
      </c>
      <c r="I267" t="str">
        <f>Input!Y108</f>
        <v>G</v>
      </c>
    </row>
    <row r="268" spans="1:9" x14ac:dyDescent="0.35">
      <c r="A268" t="str">
        <f>IF(CoverSheet!$C$9="Annual Return","AR",IF(CoverSheet!$C$9="Interim Return","IR",IF(CoverSheet!$C$9="Audited Annual Return","AAR","")))</f>
        <v/>
      </c>
      <c r="B268" t="str">
        <f>CoverSheet!$G$7</f>
        <v>v:25-03-c</v>
      </c>
      <c r="C268" t="str">
        <f>IF(CoverSheet!$C$29=3,"Q1",IF(CoverSheet!$C$29=6,"Q2",IF(CoverSheet!$C$29=9,"Q3",IF(AND(CoverSheet!$C$29=12,A268="AR"),"Q4","Q4A"))))</f>
        <v>Q4A</v>
      </c>
      <c r="D268" t="str">
        <f>CoverSheet!$C$15</f>
        <v/>
      </c>
      <c r="E268" t="s">
        <v>750</v>
      </c>
      <c r="F268" t="s">
        <v>1237</v>
      </c>
      <c r="G268" t="s">
        <v>1238</v>
      </c>
      <c r="H268">
        <f>Input!L108</f>
        <v>0</v>
      </c>
    </row>
    <row r="269" spans="1:9" x14ac:dyDescent="0.35">
      <c r="A269" t="str">
        <f>IF(CoverSheet!$C$9="Annual Return","AR",IF(CoverSheet!$C$9="Interim Return","IR",IF(CoverSheet!$C$9="Audited Annual Return","AAR","")))</f>
        <v/>
      </c>
      <c r="B269" t="str">
        <f>CoverSheet!$G$7</f>
        <v>v:25-03-c</v>
      </c>
      <c r="C269" t="str">
        <f>IF(CoverSheet!$C$29=3,"Q1",IF(CoverSheet!$C$29=6,"Q2",IF(CoverSheet!$C$29=9,"Q3",IF(AND(CoverSheet!$C$29=12,A269="AR"),"Q4","Q4A"))))</f>
        <v>Q4A</v>
      </c>
      <c r="D269" t="str">
        <f>CoverSheet!$C$15</f>
        <v/>
      </c>
      <c r="E269" t="s">
        <v>750</v>
      </c>
      <c r="F269" t="s">
        <v>1239</v>
      </c>
      <c r="G269" t="s">
        <v>1240</v>
      </c>
      <c r="H269">
        <f>Input!M108</f>
        <v>0</v>
      </c>
    </row>
    <row r="270" spans="1:9" x14ac:dyDescent="0.35">
      <c r="A270" t="str">
        <f>IF(CoverSheet!$C$9="Annual Return","AR",IF(CoverSheet!$C$9="Interim Return","IR",IF(CoverSheet!$C$9="Audited Annual Return","AAR","")))</f>
        <v/>
      </c>
      <c r="B270" t="str">
        <f>CoverSheet!$G$7</f>
        <v>v:25-03-c</v>
      </c>
      <c r="C270" t="str">
        <f>IF(CoverSheet!$C$29=3,"Q1",IF(CoverSheet!$C$29=6,"Q2",IF(CoverSheet!$C$29=9,"Q3",IF(AND(CoverSheet!$C$29=12,A270="AR"),"Q4","Q4A"))))</f>
        <v>Q4A</v>
      </c>
      <c r="D270" t="str">
        <f>CoverSheet!$C$15</f>
        <v/>
      </c>
      <c r="E270" t="s">
        <v>750</v>
      </c>
      <c r="F270" t="s">
        <v>1241</v>
      </c>
      <c r="G270" t="s">
        <v>1242</v>
      </c>
      <c r="H270">
        <f>Input!N108</f>
        <v>0</v>
      </c>
    </row>
    <row r="271" spans="1:9" x14ac:dyDescent="0.35">
      <c r="A271" t="str">
        <f>IF(CoverSheet!$C$9="Annual Return","AR",IF(CoverSheet!$C$9="Interim Return","IR",IF(CoverSheet!$C$9="Audited Annual Return","AAR","")))</f>
        <v/>
      </c>
      <c r="B271" t="str">
        <f>CoverSheet!$G$7</f>
        <v>v:25-03-c</v>
      </c>
      <c r="C271" t="str">
        <f>IF(CoverSheet!$C$29=3,"Q1",IF(CoverSheet!$C$29=6,"Q2",IF(CoverSheet!$C$29=9,"Q3",IF(AND(CoverSheet!$C$29=12,A271="AR"),"Q4","Q4A"))))</f>
        <v>Q4A</v>
      </c>
      <c r="D271" t="str">
        <f>CoverSheet!$C$15</f>
        <v/>
      </c>
      <c r="E271" t="s">
        <v>750</v>
      </c>
      <c r="F271" t="s">
        <v>1243</v>
      </c>
      <c r="G271" t="s">
        <v>1244</v>
      </c>
      <c r="H271">
        <f>Input!P110</f>
        <v>0</v>
      </c>
    </row>
    <row r="272" spans="1:9" x14ac:dyDescent="0.35">
      <c r="A272" t="str">
        <f>IF(CoverSheet!$C$9="Annual Return","AR",IF(CoverSheet!$C$9="Interim Return","IR",IF(CoverSheet!$C$9="Audited Annual Return","AAR","")))</f>
        <v/>
      </c>
      <c r="B272" t="str">
        <f>CoverSheet!$G$7</f>
        <v>v:25-03-c</v>
      </c>
      <c r="C272" t="str">
        <f>IF(CoverSheet!$C$29=3,"Q1",IF(CoverSheet!$C$29=6,"Q2",IF(CoverSheet!$C$29=9,"Q3",IF(AND(CoverSheet!$C$29=12,A272="AR"),"Q4","Q4A"))))</f>
        <v>Q4A</v>
      </c>
      <c r="D272" t="str">
        <f>CoverSheet!$C$15</f>
        <v/>
      </c>
      <c r="E272" t="s">
        <v>750</v>
      </c>
      <c r="F272" t="s">
        <v>1245</v>
      </c>
      <c r="G272" t="s">
        <v>1246</v>
      </c>
      <c r="H272">
        <f>Input!L110</f>
        <v>0</v>
      </c>
    </row>
    <row r="273" spans="1:8" x14ac:dyDescent="0.35">
      <c r="A273" t="str">
        <f>IF(CoverSheet!$C$9="Annual Return","AR",IF(CoverSheet!$C$9="Interim Return","IR",IF(CoverSheet!$C$9="Audited Annual Return","AAR","")))</f>
        <v/>
      </c>
      <c r="B273" t="str">
        <f>CoverSheet!$G$7</f>
        <v>v:25-03-c</v>
      </c>
      <c r="C273" t="str">
        <f>IF(CoverSheet!$C$29=3,"Q1",IF(CoverSheet!$C$29=6,"Q2",IF(CoverSheet!$C$29=9,"Q3",IF(AND(CoverSheet!$C$29=12,A273="AR"),"Q4","Q4A"))))</f>
        <v>Q4A</v>
      </c>
      <c r="D273" t="str">
        <f>CoverSheet!$C$15</f>
        <v/>
      </c>
      <c r="E273" t="s">
        <v>750</v>
      </c>
      <c r="F273" t="s">
        <v>1247</v>
      </c>
      <c r="G273" t="s">
        <v>1248</v>
      </c>
      <c r="H273">
        <f>Input!M110</f>
        <v>0</v>
      </c>
    </row>
    <row r="274" spans="1:8" x14ac:dyDescent="0.35">
      <c r="A274" t="str">
        <f>IF(CoverSheet!$C$9="Annual Return","AR",IF(CoverSheet!$C$9="Interim Return","IR",IF(CoverSheet!$C$9="Audited Annual Return","AAR","")))</f>
        <v/>
      </c>
      <c r="B274" t="str">
        <f>CoverSheet!$G$7</f>
        <v>v:25-03-c</v>
      </c>
      <c r="C274" t="str">
        <f>IF(CoverSheet!$C$29=3,"Q1",IF(CoverSheet!$C$29=6,"Q2",IF(CoverSheet!$C$29=9,"Q3",IF(AND(CoverSheet!$C$29=12,A274="AR"),"Q4","Q4A"))))</f>
        <v>Q4A</v>
      </c>
      <c r="D274" t="str">
        <f>CoverSheet!$C$15</f>
        <v/>
      </c>
      <c r="E274" t="s">
        <v>750</v>
      </c>
      <c r="F274" t="s">
        <v>1249</v>
      </c>
      <c r="G274" t="s">
        <v>1250</v>
      </c>
      <c r="H274">
        <f>Input!N110</f>
        <v>0</v>
      </c>
    </row>
    <row r="275" spans="1:8" x14ac:dyDescent="0.35">
      <c r="A275" t="str">
        <f>IF(CoverSheet!$C$9="Annual Return","AR",IF(CoverSheet!$C$9="Interim Return","IR",IF(CoverSheet!$C$9="Audited Annual Return","AAR","")))</f>
        <v/>
      </c>
      <c r="B275" t="str">
        <f>CoverSheet!$G$7</f>
        <v>v:25-03-c</v>
      </c>
      <c r="C275" t="str">
        <f>IF(CoverSheet!$C$29=3,"Q1",IF(CoverSheet!$C$29=6,"Q2",IF(CoverSheet!$C$29=9,"Q3",IF(AND(CoverSheet!$C$29=12,A275="AR"),"Q4","Q4A"))))</f>
        <v>Q4A</v>
      </c>
      <c r="D275" t="str">
        <f>CoverSheet!$C$15</f>
        <v/>
      </c>
      <c r="E275" t="s">
        <v>750</v>
      </c>
      <c r="F275" t="s">
        <v>424</v>
      </c>
      <c r="G275" t="s">
        <v>1251</v>
      </c>
      <c r="H275">
        <f>Input!P111</f>
        <v>0</v>
      </c>
    </row>
    <row r="276" spans="1:8" x14ac:dyDescent="0.35">
      <c r="A276" t="str">
        <f>IF(CoverSheet!$C$9="Annual Return","AR",IF(CoverSheet!$C$9="Interim Return","IR",IF(CoverSheet!$C$9="Audited Annual Return","AAR","")))</f>
        <v/>
      </c>
      <c r="B276" t="str">
        <f>CoverSheet!$G$7</f>
        <v>v:25-03-c</v>
      </c>
      <c r="C276" t="str">
        <f>IF(CoverSheet!$C$29=3,"Q1",IF(CoverSheet!$C$29=6,"Q2",IF(CoverSheet!$C$29=9,"Q3",IF(AND(CoverSheet!$C$29=12,A276="AR"),"Q4","Q4A"))))</f>
        <v>Q4A</v>
      </c>
      <c r="D276" t="str">
        <f>CoverSheet!$C$15</f>
        <v/>
      </c>
      <c r="E276" t="s">
        <v>750</v>
      </c>
      <c r="F276" t="s">
        <v>1252</v>
      </c>
      <c r="G276" t="s">
        <v>1253</v>
      </c>
      <c r="H276">
        <f>Input!L111</f>
        <v>0</v>
      </c>
    </row>
    <row r="277" spans="1:8" x14ac:dyDescent="0.35">
      <c r="A277" t="str">
        <f>IF(CoverSheet!$C$9="Annual Return","AR",IF(CoverSheet!$C$9="Interim Return","IR",IF(CoverSheet!$C$9="Audited Annual Return","AAR","")))</f>
        <v/>
      </c>
      <c r="B277" t="str">
        <f>CoverSheet!$G$7</f>
        <v>v:25-03-c</v>
      </c>
      <c r="C277" t="str">
        <f>IF(CoverSheet!$C$29=3,"Q1",IF(CoverSheet!$C$29=6,"Q2",IF(CoverSheet!$C$29=9,"Q3",IF(AND(CoverSheet!$C$29=12,A277="AR"),"Q4","Q4A"))))</f>
        <v>Q4A</v>
      </c>
      <c r="D277" t="str">
        <f>CoverSheet!$C$15</f>
        <v/>
      </c>
      <c r="E277" t="s">
        <v>750</v>
      </c>
      <c r="F277" t="s">
        <v>1254</v>
      </c>
      <c r="G277" t="s">
        <v>1255</v>
      </c>
      <c r="H277">
        <f>Input!M111</f>
        <v>0</v>
      </c>
    </row>
    <row r="278" spans="1:8" x14ac:dyDescent="0.35">
      <c r="A278" t="str">
        <f>IF(CoverSheet!$C$9="Annual Return","AR",IF(CoverSheet!$C$9="Interim Return","IR",IF(CoverSheet!$C$9="Audited Annual Return","AAR","")))</f>
        <v/>
      </c>
      <c r="B278" t="str">
        <f>CoverSheet!$G$7</f>
        <v>v:25-03-c</v>
      </c>
      <c r="C278" t="str">
        <f>IF(CoverSheet!$C$29=3,"Q1",IF(CoverSheet!$C$29=6,"Q2",IF(CoverSheet!$C$29=9,"Q3",IF(AND(CoverSheet!$C$29=12,A278="AR"),"Q4","Q4A"))))</f>
        <v>Q4A</v>
      </c>
      <c r="D278" t="str">
        <f>CoverSheet!$C$15</f>
        <v/>
      </c>
      <c r="E278" t="s">
        <v>750</v>
      </c>
      <c r="F278" t="s">
        <v>1256</v>
      </c>
      <c r="G278" t="s">
        <v>1257</v>
      </c>
      <c r="H278">
        <f>Input!N111</f>
        <v>0</v>
      </c>
    </row>
    <row r="279" spans="1:8" x14ac:dyDescent="0.35">
      <c r="A279" t="str">
        <f>IF(CoverSheet!$C$9="Annual Return","AR",IF(CoverSheet!$C$9="Interim Return","IR",IF(CoverSheet!$C$9="Audited Annual Return","AAR","")))</f>
        <v/>
      </c>
      <c r="B279" t="str">
        <f>CoverSheet!$G$7</f>
        <v>v:25-03-c</v>
      </c>
      <c r="C279" t="str">
        <f>IF(CoverSheet!$C$29=3,"Q1",IF(CoverSheet!$C$29=6,"Q2",IF(CoverSheet!$C$29=9,"Q3",IF(AND(CoverSheet!$C$29=12,A279="AR"),"Q4","Q4A"))))</f>
        <v>Q4A</v>
      </c>
      <c r="D279" t="str">
        <f>CoverSheet!$C$15</f>
        <v/>
      </c>
      <c r="E279" t="s">
        <v>750</v>
      </c>
      <c r="F279" t="s">
        <v>426</v>
      </c>
      <c r="G279" t="s">
        <v>1258</v>
      </c>
      <c r="H279">
        <f>Input!P112</f>
        <v>0</v>
      </c>
    </row>
    <row r="280" spans="1:8" x14ac:dyDescent="0.35">
      <c r="A280" t="str">
        <f>IF(CoverSheet!$C$9="Annual Return","AR",IF(CoverSheet!$C$9="Interim Return","IR",IF(CoverSheet!$C$9="Audited Annual Return","AAR","")))</f>
        <v/>
      </c>
      <c r="B280" t="str">
        <f>CoverSheet!$G$7</f>
        <v>v:25-03-c</v>
      </c>
      <c r="C280" t="str">
        <f>IF(CoverSheet!$C$29=3,"Q1",IF(CoverSheet!$C$29=6,"Q2",IF(CoverSheet!$C$29=9,"Q3",IF(AND(CoverSheet!$C$29=12,A280="AR"),"Q4","Q4A"))))</f>
        <v>Q4A</v>
      </c>
      <c r="D280" t="str">
        <f>CoverSheet!$C$15</f>
        <v/>
      </c>
      <c r="E280" t="s">
        <v>750</v>
      </c>
      <c r="F280" t="s">
        <v>1259</v>
      </c>
      <c r="G280" t="s">
        <v>1260</v>
      </c>
      <c r="H280">
        <f>Input!L112</f>
        <v>0</v>
      </c>
    </row>
    <row r="281" spans="1:8" x14ac:dyDescent="0.35">
      <c r="A281" t="str">
        <f>IF(CoverSheet!$C$9="Annual Return","AR",IF(CoverSheet!$C$9="Interim Return","IR",IF(CoverSheet!$C$9="Audited Annual Return","AAR","")))</f>
        <v/>
      </c>
      <c r="B281" t="str">
        <f>CoverSheet!$G$7</f>
        <v>v:25-03-c</v>
      </c>
      <c r="C281" t="str">
        <f>IF(CoverSheet!$C$29=3,"Q1",IF(CoverSheet!$C$29=6,"Q2",IF(CoverSheet!$C$29=9,"Q3",IF(AND(CoverSheet!$C$29=12,A281="AR"),"Q4","Q4A"))))</f>
        <v>Q4A</v>
      </c>
      <c r="D281" t="str">
        <f>CoverSheet!$C$15</f>
        <v/>
      </c>
      <c r="E281" t="s">
        <v>750</v>
      </c>
      <c r="F281" t="s">
        <v>1261</v>
      </c>
      <c r="G281" t="s">
        <v>1262</v>
      </c>
      <c r="H281">
        <f>Input!M112</f>
        <v>0</v>
      </c>
    </row>
    <row r="282" spans="1:8" x14ac:dyDescent="0.35">
      <c r="A282" t="str">
        <f>IF(CoverSheet!$C$9="Annual Return","AR",IF(CoverSheet!$C$9="Interim Return","IR",IF(CoverSheet!$C$9="Audited Annual Return","AAR","")))</f>
        <v/>
      </c>
      <c r="B282" t="str">
        <f>CoverSheet!$G$7</f>
        <v>v:25-03-c</v>
      </c>
      <c r="C282" t="str">
        <f>IF(CoverSheet!$C$29=3,"Q1",IF(CoverSheet!$C$29=6,"Q2",IF(CoverSheet!$C$29=9,"Q3",IF(AND(CoverSheet!$C$29=12,A282="AR"),"Q4","Q4A"))))</f>
        <v>Q4A</v>
      </c>
      <c r="D282" t="str">
        <f>CoverSheet!$C$15</f>
        <v/>
      </c>
      <c r="E282" t="s">
        <v>750</v>
      </c>
      <c r="F282" t="s">
        <v>1263</v>
      </c>
      <c r="G282" t="s">
        <v>1264</v>
      </c>
      <c r="H282">
        <f>Input!N112</f>
        <v>0</v>
      </c>
    </row>
    <row r="283" spans="1:8" x14ac:dyDescent="0.35">
      <c r="A283" t="str">
        <f>IF(CoverSheet!$C$9="Annual Return","AR",IF(CoverSheet!$C$9="Interim Return","IR",IF(CoverSheet!$C$9="Audited Annual Return","AAR","")))</f>
        <v/>
      </c>
      <c r="B283" t="str">
        <f>CoverSheet!$G$7</f>
        <v>v:25-03-c</v>
      </c>
      <c r="C283" t="str">
        <f>IF(CoverSheet!$C$29=3,"Q1",IF(CoverSheet!$C$29=6,"Q2",IF(CoverSheet!$C$29=9,"Q3",IF(AND(CoverSheet!$C$29=12,A283="AR"),"Q4","Q4A"))))</f>
        <v>Q4A</v>
      </c>
      <c r="D283" t="str">
        <f>CoverSheet!$C$15</f>
        <v/>
      </c>
      <c r="E283" t="s">
        <v>750</v>
      </c>
      <c r="F283" t="s">
        <v>428</v>
      </c>
      <c r="G283" t="s">
        <v>1265</v>
      </c>
      <c r="H283">
        <f>Input!P113</f>
        <v>0</v>
      </c>
    </row>
    <row r="284" spans="1:8" x14ac:dyDescent="0.35">
      <c r="A284" t="str">
        <f>IF(CoverSheet!$C$9="Annual Return","AR",IF(CoverSheet!$C$9="Interim Return","IR",IF(CoverSheet!$C$9="Audited Annual Return","AAR","")))</f>
        <v/>
      </c>
      <c r="B284" t="str">
        <f>CoverSheet!$G$7</f>
        <v>v:25-03-c</v>
      </c>
      <c r="C284" t="str">
        <f>IF(CoverSheet!$C$29=3,"Q1",IF(CoverSheet!$C$29=6,"Q2",IF(CoverSheet!$C$29=9,"Q3",IF(AND(CoverSheet!$C$29=12,A284="AR"),"Q4","Q4A"))))</f>
        <v>Q4A</v>
      </c>
      <c r="D284" t="str">
        <f>CoverSheet!$C$15</f>
        <v/>
      </c>
      <c r="E284" t="s">
        <v>750</v>
      </c>
      <c r="F284" t="s">
        <v>1266</v>
      </c>
      <c r="G284" t="s">
        <v>1267</v>
      </c>
      <c r="H284">
        <f>Input!L113</f>
        <v>0</v>
      </c>
    </row>
    <row r="285" spans="1:8" x14ac:dyDescent="0.35">
      <c r="A285" t="str">
        <f>IF(CoverSheet!$C$9="Annual Return","AR",IF(CoverSheet!$C$9="Interim Return","IR",IF(CoverSheet!$C$9="Audited Annual Return","AAR","")))</f>
        <v/>
      </c>
      <c r="B285" t="str">
        <f>CoverSheet!$G$7</f>
        <v>v:25-03-c</v>
      </c>
      <c r="C285" t="str">
        <f>IF(CoverSheet!$C$29=3,"Q1",IF(CoverSheet!$C$29=6,"Q2",IF(CoverSheet!$C$29=9,"Q3",IF(AND(CoverSheet!$C$29=12,A285="AR"),"Q4","Q4A"))))</f>
        <v>Q4A</v>
      </c>
      <c r="D285" t="str">
        <f>CoverSheet!$C$15</f>
        <v/>
      </c>
      <c r="E285" t="s">
        <v>750</v>
      </c>
      <c r="F285" t="s">
        <v>1268</v>
      </c>
      <c r="G285" t="s">
        <v>1269</v>
      </c>
      <c r="H285">
        <f>Input!M113</f>
        <v>0</v>
      </c>
    </row>
    <row r="286" spans="1:8" x14ac:dyDescent="0.35">
      <c r="A286" t="str">
        <f>IF(CoverSheet!$C$9="Annual Return","AR",IF(CoverSheet!$C$9="Interim Return","IR",IF(CoverSheet!$C$9="Audited Annual Return","AAR","")))</f>
        <v/>
      </c>
      <c r="B286" t="str">
        <f>CoverSheet!$G$7</f>
        <v>v:25-03-c</v>
      </c>
      <c r="C286" t="str">
        <f>IF(CoverSheet!$C$29=3,"Q1",IF(CoverSheet!$C$29=6,"Q2",IF(CoverSheet!$C$29=9,"Q3",IF(AND(CoverSheet!$C$29=12,A286="AR"),"Q4","Q4A"))))</f>
        <v>Q4A</v>
      </c>
      <c r="D286" t="str">
        <f>CoverSheet!$C$15</f>
        <v/>
      </c>
      <c r="E286" t="s">
        <v>750</v>
      </c>
      <c r="F286" t="s">
        <v>1270</v>
      </c>
      <c r="G286" t="s">
        <v>1271</v>
      </c>
      <c r="H286">
        <f>Input!N113</f>
        <v>0</v>
      </c>
    </row>
    <row r="287" spans="1:8" x14ac:dyDescent="0.35">
      <c r="A287" t="str">
        <f>IF(CoverSheet!$C$9="Annual Return","AR",IF(CoverSheet!$C$9="Interim Return","IR",IF(CoverSheet!$C$9="Audited Annual Return","AAR","")))</f>
        <v/>
      </c>
      <c r="B287" t="str">
        <f>CoverSheet!$G$7</f>
        <v>v:25-03-c</v>
      </c>
      <c r="C287" t="str">
        <f>IF(CoverSheet!$C$29=3,"Q1",IF(CoverSheet!$C$29=6,"Q2",IF(CoverSheet!$C$29=9,"Q3",IF(AND(CoverSheet!$C$29=12,A287="AR"),"Q4","Q4A"))))</f>
        <v>Q4A</v>
      </c>
      <c r="D287" t="str">
        <f>CoverSheet!$C$15</f>
        <v/>
      </c>
      <c r="E287" t="s">
        <v>750</v>
      </c>
      <c r="F287" t="s">
        <v>430</v>
      </c>
      <c r="G287" t="s">
        <v>1272</v>
      </c>
      <c r="H287">
        <f>Input!P114</f>
        <v>0</v>
      </c>
    </row>
    <row r="288" spans="1:8" x14ac:dyDescent="0.35">
      <c r="A288" t="str">
        <f>IF(CoverSheet!$C$9="Annual Return","AR",IF(CoverSheet!$C$9="Interim Return","IR",IF(CoverSheet!$C$9="Audited Annual Return","AAR","")))</f>
        <v/>
      </c>
      <c r="B288" t="str">
        <f>CoverSheet!$G$7</f>
        <v>v:25-03-c</v>
      </c>
      <c r="C288" t="str">
        <f>IF(CoverSheet!$C$29=3,"Q1",IF(CoverSheet!$C$29=6,"Q2",IF(CoverSheet!$C$29=9,"Q3",IF(AND(CoverSheet!$C$29=12,A288="AR"),"Q4","Q4A"))))</f>
        <v>Q4A</v>
      </c>
      <c r="D288" t="str">
        <f>CoverSheet!$C$15</f>
        <v/>
      </c>
      <c r="E288" t="s">
        <v>750</v>
      </c>
      <c r="F288" t="s">
        <v>1273</v>
      </c>
      <c r="G288" t="s">
        <v>1274</v>
      </c>
      <c r="H288">
        <f>Input!L114</f>
        <v>0</v>
      </c>
    </row>
    <row r="289" spans="1:8" x14ac:dyDescent="0.35">
      <c r="A289" t="str">
        <f>IF(CoverSheet!$C$9="Annual Return","AR",IF(CoverSheet!$C$9="Interim Return","IR",IF(CoverSheet!$C$9="Audited Annual Return","AAR","")))</f>
        <v/>
      </c>
      <c r="B289" t="str">
        <f>CoverSheet!$G$7</f>
        <v>v:25-03-c</v>
      </c>
      <c r="C289" t="str">
        <f>IF(CoverSheet!$C$29=3,"Q1",IF(CoverSheet!$C$29=6,"Q2",IF(CoverSheet!$C$29=9,"Q3",IF(AND(CoverSheet!$C$29=12,A289="AR"),"Q4","Q4A"))))</f>
        <v>Q4A</v>
      </c>
      <c r="D289" t="str">
        <f>CoverSheet!$C$15</f>
        <v/>
      </c>
      <c r="E289" t="s">
        <v>750</v>
      </c>
      <c r="F289" t="s">
        <v>1275</v>
      </c>
      <c r="G289" t="s">
        <v>1276</v>
      </c>
      <c r="H289">
        <f>Input!M114</f>
        <v>0</v>
      </c>
    </row>
    <row r="290" spans="1:8" x14ac:dyDescent="0.35">
      <c r="A290" t="str">
        <f>IF(CoverSheet!$C$9="Annual Return","AR",IF(CoverSheet!$C$9="Interim Return","IR",IF(CoverSheet!$C$9="Audited Annual Return","AAR","")))</f>
        <v/>
      </c>
      <c r="B290" t="str">
        <f>CoverSheet!$G$7</f>
        <v>v:25-03-c</v>
      </c>
      <c r="C290" t="str">
        <f>IF(CoverSheet!$C$29=3,"Q1",IF(CoverSheet!$C$29=6,"Q2",IF(CoverSheet!$C$29=9,"Q3",IF(AND(CoverSheet!$C$29=12,A290="AR"),"Q4","Q4A"))))</f>
        <v>Q4A</v>
      </c>
      <c r="D290" t="str">
        <f>CoverSheet!$C$15</f>
        <v/>
      </c>
      <c r="E290" t="s">
        <v>750</v>
      </c>
      <c r="F290" t="s">
        <v>1277</v>
      </c>
      <c r="G290" t="s">
        <v>1278</v>
      </c>
      <c r="H290">
        <f>Input!N114</f>
        <v>0</v>
      </c>
    </row>
    <row r="291" spans="1:8" x14ac:dyDescent="0.35">
      <c r="A291" t="str">
        <f>IF(CoverSheet!$C$9="Annual Return","AR",IF(CoverSheet!$C$9="Interim Return","IR",IF(CoverSheet!$C$9="Audited Annual Return","AAR","")))</f>
        <v/>
      </c>
      <c r="B291" t="str">
        <f>CoverSheet!$G$7</f>
        <v>v:25-03-c</v>
      </c>
      <c r="C291" t="str">
        <f>IF(CoverSheet!$C$29=3,"Q1",IF(CoverSheet!$C$29=6,"Q2",IF(CoverSheet!$C$29=9,"Q3",IF(AND(CoverSheet!$C$29=12,A291="AR"),"Q4","Q4A"))))</f>
        <v>Q4A</v>
      </c>
      <c r="D291" t="str">
        <f>CoverSheet!$C$15</f>
        <v/>
      </c>
      <c r="E291" t="s">
        <v>750</v>
      </c>
      <c r="F291" t="s">
        <v>432</v>
      </c>
      <c r="G291" t="s">
        <v>1279</v>
      </c>
      <c r="H291">
        <f>Input!P115</f>
        <v>0</v>
      </c>
    </row>
    <row r="292" spans="1:8" x14ac:dyDescent="0.35">
      <c r="A292" t="str">
        <f>IF(CoverSheet!$C$9="Annual Return","AR",IF(CoverSheet!$C$9="Interim Return","IR",IF(CoverSheet!$C$9="Audited Annual Return","AAR","")))</f>
        <v/>
      </c>
      <c r="B292" t="str">
        <f>CoverSheet!$G$7</f>
        <v>v:25-03-c</v>
      </c>
      <c r="C292" t="str">
        <f>IF(CoverSheet!$C$29=3,"Q1",IF(CoverSheet!$C$29=6,"Q2",IF(CoverSheet!$C$29=9,"Q3",IF(AND(CoverSheet!$C$29=12,A292="AR"),"Q4","Q4A"))))</f>
        <v>Q4A</v>
      </c>
      <c r="D292" t="str">
        <f>CoverSheet!$C$15</f>
        <v/>
      </c>
      <c r="E292" t="s">
        <v>750</v>
      </c>
      <c r="F292" t="s">
        <v>1280</v>
      </c>
      <c r="G292" t="s">
        <v>1281</v>
      </c>
      <c r="H292">
        <f>Input!L115</f>
        <v>0</v>
      </c>
    </row>
    <row r="293" spans="1:8" x14ac:dyDescent="0.35">
      <c r="A293" t="str">
        <f>IF(CoverSheet!$C$9="Annual Return","AR",IF(CoverSheet!$C$9="Interim Return","IR",IF(CoverSheet!$C$9="Audited Annual Return","AAR","")))</f>
        <v/>
      </c>
      <c r="B293" t="str">
        <f>CoverSheet!$G$7</f>
        <v>v:25-03-c</v>
      </c>
      <c r="C293" t="str">
        <f>IF(CoverSheet!$C$29=3,"Q1",IF(CoverSheet!$C$29=6,"Q2",IF(CoverSheet!$C$29=9,"Q3",IF(AND(CoverSheet!$C$29=12,A293="AR"),"Q4","Q4A"))))</f>
        <v>Q4A</v>
      </c>
      <c r="D293" t="str">
        <f>CoverSheet!$C$15</f>
        <v/>
      </c>
      <c r="E293" t="s">
        <v>750</v>
      </c>
      <c r="F293" t="s">
        <v>1282</v>
      </c>
      <c r="G293" t="s">
        <v>1283</v>
      </c>
      <c r="H293">
        <f>Input!M115</f>
        <v>0</v>
      </c>
    </row>
    <row r="294" spans="1:8" x14ac:dyDescent="0.35">
      <c r="A294" t="str">
        <f>IF(CoverSheet!$C$9="Annual Return","AR",IF(CoverSheet!$C$9="Interim Return","IR",IF(CoverSheet!$C$9="Audited Annual Return","AAR","")))</f>
        <v/>
      </c>
      <c r="B294" t="str">
        <f>CoverSheet!$G$7</f>
        <v>v:25-03-c</v>
      </c>
      <c r="C294" t="str">
        <f>IF(CoverSheet!$C$29=3,"Q1",IF(CoverSheet!$C$29=6,"Q2",IF(CoverSheet!$C$29=9,"Q3",IF(AND(CoverSheet!$C$29=12,A294="AR"),"Q4","Q4A"))))</f>
        <v>Q4A</v>
      </c>
      <c r="D294" t="str">
        <f>CoverSheet!$C$15</f>
        <v/>
      </c>
      <c r="E294" t="s">
        <v>750</v>
      </c>
      <c r="F294" t="s">
        <v>1284</v>
      </c>
      <c r="G294" t="s">
        <v>1285</v>
      </c>
      <c r="H294">
        <f>Input!N115</f>
        <v>0</v>
      </c>
    </row>
    <row r="295" spans="1:8" x14ac:dyDescent="0.35">
      <c r="A295" t="str">
        <f>IF(CoverSheet!$C$9="Annual Return","AR",IF(CoverSheet!$C$9="Interim Return","IR",IF(CoverSheet!$C$9="Audited Annual Return","AAR","")))</f>
        <v/>
      </c>
      <c r="B295" t="str">
        <f>CoverSheet!$G$7</f>
        <v>v:25-03-c</v>
      </c>
      <c r="C295" t="str">
        <f>IF(CoverSheet!$C$29=3,"Q1",IF(CoverSheet!$C$29=6,"Q2",IF(CoverSheet!$C$29=9,"Q3",IF(AND(CoverSheet!$C$29=12,A295="AR"),"Q4","Q4A"))))</f>
        <v>Q4A</v>
      </c>
      <c r="D295" t="str">
        <f>CoverSheet!$C$15</f>
        <v/>
      </c>
      <c r="E295" t="s">
        <v>750</v>
      </c>
      <c r="F295" t="s">
        <v>434</v>
      </c>
      <c r="G295" t="s">
        <v>1286</v>
      </c>
      <c r="H295">
        <f>Input!P116</f>
        <v>0</v>
      </c>
    </row>
    <row r="296" spans="1:8" x14ac:dyDescent="0.35">
      <c r="A296" t="str">
        <f>IF(CoverSheet!$C$9="Annual Return","AR",IF(CoverSheet!$C$9="Interim Return","IR",IF(CoverSheet!$C$9="Audited Annual Return","AAR","")))</f>
        <v/>
      </c>
      <c r="B296" t="str">
        <f>CoverSheet!$G$7</f>
        <v>v:25-03-c</v>
      </c>
      <c r="C296" t="str">
        <f>IF(CoverSheet!$C$29=3,"Q1",IF(CoverSheet!$C$29=6,"Q2",IF(CoverSheet!$C$29=9,"Q3",IF(AND(CoverSheet!$C$29=12,A296="AR"),"Q4","Q4A"))))</f>
        <v>Q4A</v>
      </c>
      <c r="D296" t="str">
        <f>CoverSheet!$C$15</f>
        <v/>
      </c>
      <c r="E296" t="s">
        <v>750</v>
      </c>
      <c r="F296" t="s">
        <v>1287</v>
      </c>
      <c r="G296" t="s">
        <v>1288</v>
      </c>
      <c r="H296">
        <f>Input!L116</f>
        <v>0</v>
      </c>
    </row>
    <row r="297" spans="1:8" x14ac:dyDescent="0.35">
      <c r="A297" t="str">
        <f>IF(CoverSheet!$C$9="Annual Return","AR",IF(CoverSheet!$C$9="Interim Return","IR",IF(CoverSheet!$C$9="Audited Annual Return","AAR","")))</f>
        <v/>
      </c>
      <c r="B297" t="str">
        <f>CoverSheet!$G$7</f>
        <v>v:25-03-c</v>
      </c>
      <c r="C297" t="str">
        <f>IF(CoverSheet!$C$29=3,"Q1",IF(CoverSheet!$C$29=6,"Q2",IF(CoverSheet!$C$29=9,"Q3",IF(AND(CoverSheet!$C$29=12,A297="AR"),"Q4","Q4A"))))</f>
        <v>Q4A</v>
      </c>
      <c r="D297" t="str">
        <f>CoverSheet!$C$15</f>
        <v/>
      </c>
      <c r="E297" t="s">
        <v>750</v>
      </c>
      <c r="F297" t="s">
        <v>1289</v>
      </c>
      <c r="G297" t="s">
        <v>1290</v>
      </c>
      <c r="H297">
        <f>Input!M116</f>
        <v>0</v>
      </c>
    </row>
    <row r="298" spans="1:8" x14ac:dyDescent="0.35">
      <c r="A298" t="str">
        <f>IF(CoverSheet!$C$9="Annual Return","AR",IF(CoverSheet!$C$9="Interim Return","IR",IF(CoverSheet!$C$9="Audited Annual Return","AAR","")))</f>
        <v/>
      </c>
      <c r="B298" t="str">
        <f>CoverSheet!$G$7</f>
        <v>v:25-03-c</v>
      </c>
      <c r="C298" t="str">
        <f>IF(CoverSheet!$C$29=3,"Q1",IF(CoverSheet!$C$29=6,"Q2",IF(CoverSheet!$C$29=9,"Q3",IF(AND(CoverSheet!$C$29=12,A298="AR"),"Q4","Q4A"))))</f>
        <v>Q4A</v>
      </c>
      <c r="D298" t="str">
        <f>CoverSheet!$C$15</f>
        <v/>
      </c>
      <c r="E298" t="s">
        <v>750</v>
      </c>
      <c r="F298" t="s">
        <v>1291</v>
      </c>
      <c r="G298" t="s">
        <v>1292</v>
      </c>
      <c r="H298">
        <f>Input!N116</f>
        <v>0</v>
      </c>
    </row>
    <row r="299" spans="1:8" x14ac:dyDescent="0.35">
      <c r="A299" t="str">
        <f>IF(CoverSheet!$C$9="Annual Return","AR",IF(CoverSheet!$C$9="Interim Return","IR",IF(CoverSheet!$C$9="Audited Annual Return","AAR","")))</f>
        <v/>
      </c>
      <c r="B299" t="str">
        <f>CoverSheet!$G$7</f>
        <v>v:25-03-c</v>
      </c>
      <c r="C299" t="str">
        <f>IF(CoverSheet!$C$29=3,"Q1",IF(CoverSheet!$C$29=6,"Q2",IF(CoverSheet!$C$29=9,"Q3",IF(AND(CoverSheet!$C$29=12,A299="AR"),"Q4","Q4A"))))</f>
        <v>Q4A</v>
      </c>
      <c r="D299" t="str">
        <f>CoverSheet!$C$15</f>
        <v/>
      </c>
      <c r="E299" t="s">
        <v>750</v>
      </c>
      <c r="F299" t="s">
        <v>436</v>
      </c>
      <c r="G299" t="s">
        <v>1293</v>
      </c>
      <c r="H299">
        <f>Input!P117</f>
        <v>0</v>
      </c>
    </row>
    <row r="300" spans="1:8" x14ac:dyDescent="0.35">
      <c r="A300" t="str">
        <f>IF(CoverSheet!$C$9="Annual Return","AR",IF(CoverSheet!$C$9="Interim Return","IR",IF(CoverSheet!$C$9="Audited Annual Return","AAR","")))</f>
        <v/>
      </c>
      <c r="B300" t="str">
        <f>CoverSheet!$G$7</f>
        <v>v:25-03-c</v>
      </c>
      <c r="C300" t="str">
        <f>IF(CoverSheet!$C$29=3,"Q1",IF(CoverSheet!$C$29=6,"Q2",IF(CoverSheet!$C$29=9,"Q3",IF(AND(CoverSheet!$C$29=12,A300="AR"),"Q4","Q4A"))))</f>
        <v>Q4A</v>
      </c>
      <c r="D300" t="str">
        <f>CoverSheet!$C$15</f>
        <v/>
      </c>
      <c r="E300" t="s">
        <v>750</v>
      </c>
      <c r="F300" t="s">
        <v>1294</v>
      </c>
      <c r="G300" t="s">
        <v>1295</v>
      </c>
      <c r="H300">
        <f>Input!L117</f>
        <v>0</v>
      </c>
    </row>
    <row r="301" spans="1:8" x14ac:dyDescent="0.35">
      <c r="A301" t="str">
        <f>IF(CoverSheet!$C$9="Annual Return","AR",IF(CoverSheet!$C$9="Interim Return","IR",IF(CoverSheet!$C$9="Audited Annual Return","AAR","")))</f>
        <v/>
      </c>
      <c r="B301" t="str">
        <f>CoverSheet!$G$7</f>
        <v>v:25-03-c</v>
      </c>
      <c r="C301" t="str">
        <f>IF(CoverSheet!$C$29=3,"Q1",IF(CoverSheet!$C$29=6,"Q2",IF(CoverSheet!$C$29=9,"Q3",IF(AND(CoverSheet!$C$29=12,A301="AR"),"Q4","Q4A"))))</f>
        <v>Q4A</v>
      </c>
      <c r="D301" t="str">
        <f>CoverSheet!$C$15</f>
        <v/>
      </c>
      <c r="E301" t="s">
        <v>750</v>
      </c>
      <c r="F301" t="s">
        <v>1296</v>
      </c>
      <c r="G301" t="s">
        <v>1297</v>
      </c>
      <c r="H301">
        <f>Input!M117</f>
        <v>0</v>
      </c>
    </row>
    <row r="302" spans="1:8" x14ac:dyDescent="0.35">
      <c r="A302" t="str">
        <f>IF(CoverSheet!$C$9="Annual Return","AR",IF(CoverSheet!$C$9="Interim Return","IR",IF(CoverSheet!$C$9="Audited Annual Return","AAR","")))</f>
        <v/>
      </c>
      <c r="B302" t="str">
        <f>CoverSheet!$G$7</f>
        <v>v:25-03-c</v>
      </c>
      <c r="C302" t="str">
        <f>IF(CoverSheet!$C$29=3,"Q1",IF(CoverSheet!$C$29=6,"Q2",IF(CoverSheet!$C$29=9,"Q3",IF(AND(CoverSheet!$C$29=12,A302="AR"),"Q4","Q4A"))))</f>
        <v>Q4A</v>
      </c>
      <c r="D302" t="str">
        <f>CoverSheet!$C$15</f>
        <v/>
      </c>
      <c r="E302" t="s">
        <v>750</v>
      </c>
      <c r="F302" t="s">
        <v>1298</v>
      </c>
      <c r="G302" t="s">
        <v>1299</v>
      </c>
      <c r="H302">
        <f>Input!N117</f>
        <v>0</v>
      </c>
    </row>
    <row r="303" spans="1:8" x14ac:dyDescent="0.35">
      <c r="A303" t="str">
        <f>IF(CoverSheet!$C$9="Annual Return","AR",IF(CoverSheet!$C$9="Interim Return","IR",IF(CoverSheet!$C$9="Audited Annual Return","AAR","")))</f>
        <v/>
      </c>
      <c r="B303" t="str">
        <f>CoverSheet!$G$7</f>
        <v>v:25-03-c</v>
      </c>
      <c r="C303" t="str">
        <f>IF(CoverSheet!$C$29=3,"Q1",IF(CoverSheet!$C$29=6,"Q2",IF(CoverSheet!$C$29=9,"Q3",IF(AND(CoverSheet!$C$29=12,A303="AR"),"Q4","Q4A"))))</f>
        <v>Q4A</v>
      </c>
      <c r="D303" t="str">
        <f>CoverSheet!$C$15</f>
        <v/>
      </c>
      <c r="E303" t="s">
        <v>750</v>
      </c>
      <c r="F303" t="s">
        <v>438</v>
      </c>
      <c r="G303" t="s">
        <v>1300</v>
      </c>
      <c r="H303">
        <f>Input!P118</f>
        <v>0</v>
      </c>
    </row>
    <row r="304" spans="1:8" x14ac:dyDescent="0.35">
      <c r="A304" t="str">
        <f>IF(CoverSheet!$C$9="Annual Return","AR",IF(CoverSheet!$C$9="Interim Return","IR",IF(CoverSheet!$C$9="Audited Annual Return","AAR","")))</f>
        <v/>
      </c>
      <c r="B304" t="str">
        <f>CoverSheet!$G$7</f>
        <v>v:25-03-c</v>
      </c>
      <c r="C304" t="str">
        <f>IF(CoverSheet!$C$29=3,"Q1",IF(CoverSheet!$C$29=6,"Q2",IF(CoverSheet!$C$29=9,"Q3",IF(AND(CoverSheet!$C$29=12,A304="AR"),"Q4","Q4A"))))</f>
        <v>Q4A</v>
      </c>
      <c r="D304" t="str">
        <f>CoverSheet!$C$15</f>
        <v/>
      </c>
      <c r="E304" t="s">
        <v>750</v>
      </c>
      <c r="F304" t="s">
        <v>1301</v>
      </c>
      <c r="G304" t="s">
        <v>1302</v>
      </c>
      <c r="H304">
        <f>Input!L118</f>
        <v>0</v>
      </c>
    </row>
    <row r="305" spans="1:8" x14ac:dyDescent="0.35">
      <c r="A305" t="str">
        <f>IF(CoverSheet!$C$9="Annual Return","AR",IF(CoverSheet!$C$9="Interim Return","IR",IF(CoverSheet!$C$9="Audited Annual Return","AAR","")))</f>
        <v/>
      </c>
      <c r="B305" t="str">
        <f>CoverSheet!$G$7</f>
        <v>v:25-03-c</v>
      </c>
      <c r="C305" t="str">
        <f>IF(CoverSheet!$C$29=3,"Q1",IF(CoverSheet!$C$29=6,"Q2",IF(CoverSheet!$C$29=9,"Q3",IF(AND(CoverSheet!$C$29=12,A305="AR"),"Q4","Q4A"))))</f>
        <v>Q4A</v>
      </c>
      <c r="D305" t="str">
        <f>CoverSheet!$C$15</f>
        <v/>
      </c>
      <c r="E305" t="s">
        <v>750</v>
      </c>
      <c r="F305" t="s">
        <v>1303</v>
      </c>
      <c r="G305" t="s">
        <v>1304</v>
      </c>
      <c r="H305">
        <f>Input!M118</f>
        <v>0</v>
      </c>
    </row>
    <row r="306" spans="1:8" x14ac:dyDescent="0.35">
      <c r="A306" t="str">
        <f>IF(CoverSheet!$C$9="Annual Return","AR",IF(CoverSheet!$C$9="Interim Return","IR",IF(CoverSheet!$C$9="Audited Annual Return","AAR","")))</f>
        <v/>
      </c>
      <c r="B306" t="str">
        <f>CoverSheet!$G$7</f>
        <v>v:25-03-c</v>
      </c>
      <c r="C306" t="str">
        <f>IF(CoverSheet!$C$29=3,"Q1",IF(CoverSheet!$C$29=6,"Q2",IF(CoverSheet!$C$29=9,"Q3",IF(AND(CoverSheet!$C$29=12,A306="AR"),"Q4","Q4A"))))</f>
        <v>Q4A</v>
      </c>
      <c r="D306" t="str">
        <f>CoverSheet!$C$15</f>
        <v/>
      </c>
      <c r="E306" t="s">
        <v>750</v>
      </c>
      <c r="F306" t="s">
        <v>1305</v>
      </c>
      <c r="G306" t="s">
        <v>1306</v>
      </c>
      <c r="H306">
        <f>Input!N118</f>
        <v>0</v>
      </c>
    </row>
    <row r="307" spans="1:8" x14ac:dyDescent="0.35">
      <c r="A307" t="str">
        <f>IF(CoverSheet!$C$9="Annual Return","AR",IF(CoverSheet!$C$9="Interim Return","IR",IF(CoverSheet!$C$9="Audited Annual Return","AAR","")))</f>
        <v/>
      </c>
      <c r="B307" t="str">
        <f>CoverSheet!$G$7</f>
        <v>v:25-03-c</v>
      </c>
      <c r="C307" t="str">
        <f>IF(CoverSheet!$C$29=3,"Q1",IF(CoverSheet!$C$29=6,"Q2",IF(CoverSheet!$C$29=9,"Q3",IF(AND(CoverSheet!$C$29=12,A307="AR"),"Q4","Q4A"))))</f>
        <v>Q4A</v>
      </c>
      <c r="D307" t="str">
        <f>CoverSheet!$C$15</f>
        <v/>
      </c>
      <c r="E307" t="s">
        <v>750</v>
      </c>
      <c r="F307" t="s">
        <v>440</v>
      </c>
      <c r="G307" t="s">
        <v>1307</v>
      </c>
      <c r="H307">
        <f>Input!P119</f>
        <v>0</v>
      </c>
    </row>
    <row r="308" spans="1:8" x14ac:dyDescent="0.35">
      <c r="A308" t="str">
        <f>IF(CoverSheet!$C$9="Annual Return","AR",IF(CoverSheet!$C$9="Interim Return","IR",IF(CoverSheet!$C$9="Audited Annual Return","AAR","")))</f>
        <v/>
      </c>
      <c r="B308" t="str">
        <f>CoverSheet!$G$7</f>
        <v>v:25-03-c</v>
      </c>
      <c r="C308" t="str">
        <f>IF(CoverSheet!$C$29=3,"Q1",IF(CoverSheet!$C$29=6,"Q2",IF(CoverSheet!$C$29=9,"Q3",IF(AND(CoverSheet!$C$29=12,A308="AR"),"Q4","Q4A"))))</f>
        <v>Q4A</v>
      </c>
      <c r="D308" t="str">
        <f>CoverSheet!$C$15</f>
        <v/>
      </c>
      <c r="E308" t="s">
        <v>750</v>
      </c>
      <c r="F308" t="s">
        <v>1308</v>
      </c>
      <c r="G308" t="s">
        <v>1309</v>
      </c>
      <c r="H308">
        <f>Input!L119</f>
        <v>0</v>
      </c>
    </row>
    <row r="309" spans="1:8" x14ac:dyDescent="0.35">
      <c r="A309" t="str">
        <f>IF(CoverSheet!$C$9="Annual Return","AR",IF(CoverSheet!$C$9="Interim Return","IR",IF(CoverSheet!$C$9="Audited Annual Return","AAR","")))</f>
        <v/>
      </c>
      <c r="B309" t="str">
        <f>CoverSheet!$G$7</f>
        <v>v:25-03-c</v>
      </c>
      <c r="C309" t="str">
        <f>IF(CoverSheet!$C$29=3,"Q1",IF(CoverSheet!$C$29=6,"Q2",IF(CoverSheet!$C$29=9,"Q3",IF(AND(CoverSheet!$C$29=12,A309="AR"),"Q4","Q4A"))))</f>
        <v>Q4A</v>
      </c>
      <c r="D309" t="str">
        <f>CoverSheet!$C$15</f>
        <v/>
      </c>
      <c r="E309" t="s">
        <v>750</v>
      </c>
      <c r="F309" t="s">
        <v>1310</v>
      </c>
      <c r="G309" t="s">
        <v>1311</v>
      </c>
      <c r="H309">
        <f>Input!M119</f>
        <v>0</v>
      </c>
    </row>
    <row r="310" spans="1:8" x14ac:dyDescent="0.35">
      <c r="A310" t="str">
        <f>IF(CoverSheet!$C$9="Annual Return","AR",IF(CoverSheet!$C$9="Interim Return","IR",IF(CoverSheet!$C$9="Audited Annual Return","AAR","")))</f>
        <v/>
      </c>
      <c r="B310" t="str">
        <f>CoverSheet!$G$7</f>
        <v>v:25-03-c</v>
      </c>
      <c r="C310" t="str">
        <f>IF(CoverSheet!$C$29=3,"Q1",IF(CoverSheet!$C$29=6,"Q2",IF(CoverSheet!$C$29=9,"Q3",IF(AND(CoverSheet!$C$29=12,A310="AR"),"Q4","Q4A"))))</f>
        <v>Q4A</v>
      </c>
      <c r="D310" t="str">
        <f>CoverSheet!$C$15</f>
        <v/>
      </c>
      <c r="E310" t="s">
        <v>750</v>
      </c>
      <c r="F310" t="s">
        <v>1312</v>
      </c>
      <c r="G310" t="s">
        <v>1313</v>
      </c>
      <c r="H310">
        <f>Input!N119</f>
        <v>0</v>
      </c>
    </row>
    <row r="311" spans="1:8" x14ac:dyDescent="0.35">
      <c r="A311" t="str">
        <f>IF(CoverSheet!$C$9="Annual Return","AR",IF(CoverSheet!$C$9="Interim Return","IR",IF(CoverSheet!$C$9="Audited Annual Return","AAR","")))</f>
        <v/>
      </c>
      <c r="B311" t="str">
        <f>CoverSheet!$G$7</f>
        <v>v:25-03-c</v>
      </c>
      <c r="C311" t="str">
        <f>IF(CoverSheet!$C$29=3,"Q1",IF(CoverSheet!$C$29=6,"Q2",IF(CoverSheet!$C$29=9,"Q3",IF(AND(CoverSheet!$C$29=12,A311="AR"),"Q4","Q4A"))))</f>
        <v>Q4A</v>
      </c>
      <c r="D311" t="str">
        <f>CoverSheet!$C$15</f>
        <v/>
      </c>
      <c r="E311" t="s">
        <v>750</v>
      </c>
      <c r="F311" t="s">
        <v>442</v>
      </c>
      <c r="G311" t="s">
        <v>1314</v>
      </c>
      <c r="H311">
        <f>Input!P120</f>
        <v>0</v>
      </c>
    </row>
    <row r="312" spans="1:8" x14ac:dyDescent="0.35">
      <c r="A312" t="str">
        <f>IF(CoverSheet!$C$9="Annual Return","AR",IF(CoverSheet!$C$9="Interim Return","IR",IF(CoverSheet!$C$9="Audited Annual Return","AAR","")))</f>
        <v/>
      </c>
      <c r="B312" t="str">
        <f>CoverSheet!$G$7</f>
        <v>v:25-03-c</v>
      </c>
      <c r="C312" t="str">
        <f>IF(CoverSheet!$C$29=3,"Q1",IF(CoverSheet!$C$29=6,"Q2",IF(CoverSheet!$C$29=9,"Q3",IF(AND(CoverSheet!$C$29=12,A312="AR"),"Q4","Q4A"))))</f>
        <v>Q4A</v>
      </c>
      <c r="D312" t="str">
        <f>CoverSheet!$C$15</f>
        <v/>
      </c>
      <c r="E312" t="s">
        <v>750</v>
      </c>
      <c r="F312" t="s">
        <v>1315</v>
      </c>
      <c r="G312" t="s">
        <v>1316</v>
      </c>
      <c r="H312">
        <f>Input!L120</f>
        <v>0</v>
      </c>
    </row>
    <row r="313" spans="1:8" x14ac:dyDescent="0.35">
      <c r="A313" t="str">
        <f>IF(CoverSheet!$C$9="Annual Return","AR",IF(CoverSheet!$C$9="Interim Return","IR",IF(CoverSheet!$C$9="Audited Annual Return","AAR","")))</f>
        <v/>
      </c>
      <c r="B313" t="str">
        <f>CoverSheet!$G$7</f>
        <v>v:25-03-c</v>
      </c>
      <c r="C313" t="str">
        <f>IF(CoverSheet!$C$29=3,"Q1",IF(CoverSheet!$C$29=6,"Q2",IF(CoverSheet!$C$29=9,"Q3",IF(AND(CoverSheet!$C$29=12,A313="AR"),"Q4","Q4A"))))</f>
        <v>Q4A</v>
      </c>
      <c r="D313" t="str">
        <f>CoverSheet!$C$15</f>
        <v/>
      </c>
      <c r="E313" t="s">
        <v>750</v>
      </c>
      <c r="F313" t="s">
        <v>1317</v>
      </c>
      <c r="G313" t="s">
        <v>1318</v>
      </c>
      <c r="H313">
        <f>Input!M120</f>
        <v>0</v>
      </c>
    </row>
    <row r="314" spans="1:8" x14ac:dyDescent="0.35">
      <c r="A314" t="str">
        <f>IF(CoverSheet!$C$9="Annual Return","AR",IF(CoverSheet!$C$9="Interim Return","IR",IF(CoverSheet!$C$9="Audited Annual Return","AAR","")))</f>
        <v/>
      </c>
      <c r="B314" t="str">
        <f>CoverSheet!$G$7</f>
        <v>v:25-03-c</v>
      </c>
      <c r="C314" t="str">
        <f>IF(CoverSheet!$C$29=3,"Q1",IF(CoverSheet!$C$29=6,"Q2",IF(CoverSheet!$C$29=9,"Q3",IF(AND(CoverSheet!$C$29=12,A314="AR"),"Q4","Q4A"))))</f>
        <v>Q4A</v>
      </c>
      <c r="D314" t="str">
        <f>CoverSheet!$C$15</f>
        <v/>
      </c>
      <c r="E314" t="s">
        <v>750</v>
      </c>
      <c r="F314" t="s">
        <v>1319</v>
      </c>
      <c r="G314" t="s">
        <v>1320</v>
      </c>
      <c r="H314">
        <f>Input!N120</f>
        <v>0</v>
      </c>
    </row>
    <row r="315" spans="1:8" x14ac:dyDescent="0.35">
      <c r="A315" t="str">
        <f>IF(CoverSheet!$C$9="Annual Return","AR",IF(CoverSheet!$C$9="Interim Return","IR",IF(CoverSheet!$C$9="Audited Annual Return","AAR","")))</f>
        <v/>
      </c>
      <c r="B315" t="str">
        <f>CoverSheet!$G$7</f>
        <v>v:25-03-c</v>
      </c>
      <c r="C315" t="str">
        <f>IF(CoverSheet!$C$29=3,"Q1",IF(CoverSheet!$C$29=6,"Q2",IF(CoverSheet!$C$29=9,"Q3",IF(AND(CoverSheet!$C$29=12,A315="AR"),"Q4","Q4A"))))</f>
        <v>Q4A</v>
      </c>
      <c r="D315" t="str">
        <f>CoverSheet!$C$15</f>
        <v/>
      </c>
      <c r="E315" t="s">
        <v>750</v>
      </c>
      <c r="F315" t="s">
        <v>444</v>
      </c>
      <c r="G315" t="s">
        <v>1321</v>
      </c>
      <c r="H315">
        <f>Input!P121</f>
        <v>0</v>
      </c>
    </row>
    <row r="316" spans="1:8" x14ac:dyDescent="0.35">
      <c r="A316" t="str">
        <f>IF(CoverSheet!$C$9="Annual Return","AR",IF(CoverSheet!$C$9="Interim Return","IR",IF(CoverSheet!$C$9="Audited Annual Return","AAR","")))</f>
        <v/>
      </c>
      <c r="B316" t="str">
        <f>CoverSheet!$G$7</f>
        <v>v:25-03-c</v>
      </c>
      <c r="C316" t="str">
        <f>IF(CoverSheet!$C$29=3,"Q1",IF(CoverSheet!$C$29=6,"Q2",IF(CoverSheet!$C$29=9,"Q3",IF(AND(CoverSheet!$C$29=12,A316="AR"),"Q4","Q4A"))))</f>
        <v>Q4A</v>
      </c>
      <c r="D316" t="str">
        <f>CoverSheet!$C$15</f>
        <v/>
      </c>
      <c r="E316" t="s">
        <v>750</v>
      </c>
      <c r="F316" t="s">
        <v>1322</v>
      </c>
      <c r="G316" t="s">
        <v>1323</v>
      </c>
      <c r="H316">
        <f>Input!L121</f>
        <v>0</v>
      </c>
    </row>
    <row r="317" spans="1:8" x14ac:dyDescent="0.35">
      <c r="A317" t="str">
        <f>IF(CoverSheet!$C$9="Annual Return","AR",IF(CoverSheet!$C$9="Interim Return","IR",IF(CoverSheet!$C$9="Audited Annual Return","AAR","")))</f>
        <v/>
      </c>
      <c r="B317" t="str">
        <f>CoverSheet!$G$7</f>
        <v>v:25-03-c</v>
      </c>
      <c r="C317" t="str">
        <f>IF(CoverSheet!$C$29=3,"Q1",IF(CoverSheet!$C$29=6,"Q2",IF(CoverSheet!$C$29=9,"Q3",IF(AND(CoverSheet!$C$29=12,A317="AR"),"Q4","Q4A"))))</f>
        <v>Q4A</v>
      </c>
      <c r="D317" t="str">
        <f>CoverSheet!$C$15</f>
        <v/>
      </c>
      <c r="E317" t="s">
        <v>750</v>
      </c>
      <c r="F317" t="s">
        <v>1324</v>
      </c>
      <c r="G317" t="s">
        <v>1325</v>
      </c>
      <c r="H317">
        <f>Input!M121</f>
        <v>0</v>
      </c>
    </row>
    <row r="318" spans="1:8" x14ac:dyDescent="0.35">
      <c r="A318" t="str">
        <f>IF(CoverSheet!$C$9="Annual Return","AR",IF(CoverSheet!$C$9="Interim Return","IR",IF(CoverSheet!$C$9="Audited Annual Return","AAR","")))</f>
        <v/>
      </c>
      <c r="B318" t="str">
        <f>CoverSheet!$G$7</f>
        <v>v:25-03-c</v>
      </c>
      <c r="C318" t="str">
        <f>IF(CoverSheet!$C$29=3,"Q1",IF(CoverSheet!$C$29=6,"Q2",IF(CoverSheet!$C$29=9,"Q3",IF(AND(CoverSheet!$C$29=12,A318="AR"),"Q4","Q4A"))))</f>
        <v>Q4A</v>
      </c>
      <c r="D318" t="str">
        <f>CoverSheet!$C$15</f>
        <v/>
      </c>
      <c r="E318" t="s">
        <v>750</v>
      </c>
      <c r="F318" t="s">
        <v>1326</v>
      </c>
      <c r="G318" t="s">
        <v>1327</v>
      </c>
      <c r="H318">
        <f>Input!N121</f>
        <v>0</v>
      </c>
    </row>
    <row r="319" spans="1:8" x14ac:dyDescent="0.35">
      <c r="A319" t="str">
        <f>IF(CoverSheet!$C$9="Annual Return","AR",IF(CoverSheet!$C$9="Interim Return","IR",IF(CoverSheet!$C$9="Audited Annual Return","AAR","")))</f>
        <v/>
      </c>
      <c r="B319" t="str">
        <f>CoverSheet!$G$7</f>
        <v>v:25-03-c</v>
      </c>
      <c r="C319" t="str">
        <f>IF(CoverSheet!$C$29=3,"Q1",IF(CoverSheet!$C$29=6,"Q2",IF(CoverSheet!$C$29=9,"Q3",IF(AND(CoverSheet!$C$29=12,A319="AR"),"Q4","Q4A"))))</f>
        <v>Q4A</v>
      </c>
      <c r="D319" t="str">
        <f>CoverSheet!$C$15</f>
        <v/>
      </c>
      <c r="E319" t="s">
        <v>750</v>
      </c>
      <c r="F319" t="s">
        <v>446</v>
      </c>
      <c r="G319" t="s">
        <v>1328</v>
      </c>
      <c r="H319">
        <f>Input!P122</f>
        <v>0</v>
      </c>
    </row>
    <row r="320" spans="1:8" x14ac:dyDescent="0.35">
      <c r="A320" t="str">
        <f>IF(CoverSheet!$C$9="Annual Return","AR",IF(CoverSheet!$C$9="Interim Return","IR",IF(CoverSheet!$C$9="Audited Annual Return","AAR","")))</f>
        <v/>
      </c>
      <c r="B320" t="str">
        <f>CoverSheet!$G$7</f>
        <v>v:25-03-c</v>
      </c>
      <c r="C320" t="str">
        <f>IF(CoverSheet!$C$29=3,"Q1",IF(CoverSheet!$C$29=6,"Q2",IF(CoverSheet!$C$29=9,"Q3",IF(AND(CoverSheet!$C$29=12,A320="AR"),"Q4","Q4A"))))</f>
        <v>Q4A</v>
      </c>
      <c r="D320" t="str">
        <f>CoverSheet!$C$15</f>
        <v/>
      </c>
      <c r="E320" t="s">
        <v>750</v>
      </c>
      <c r="F320" t="s">
        <v>1329</v>
      </c>
      <c r="G320" t="s">
        <v>1330</v>
      </c>
      <c r="H320">
        <f>Input!L122</f>
        <v>0</v>
      </c>
    </row>
    <row r="321" spans="1:8" x14ac:dyDescent="0.35">
      <c r="A321" t="str">
        <f>IF(CoverSheet!$C$9="Annual Return","AR",IF(CoverSheet!$C$9="Interim Return","IR",IF(CoverSheet!$C$9="Audited Annual Return","AAR","")))</f>
        <v/>
      </c>
      <c r="B321" t="str">
        <f>CoverSheet!$G$7</f>
        <v>v:25-03-c</v>
      </c>
      <c r="C321" t="str">
        <f>IF(CoverSheet!$C$29=3,"Q1",IF(CoverSheet!$C$29=6,"Q2",IF(CoverSheet!$C$29=9,"Q3",IF(AND(CoverSheet!$C$29=12,A321="AR"),"Q4","Q4A"))))</f>
        <v>Q4A</v>
      </c>
      <c r="D321" t="str">
        <f>CoverSheet!$C$15</f>
        <v/>
      </c>
      <c r="E321" t="s">
        <v>750</v>
      </c>
      <c r="F321" t="s">
        <v>1331</v>
      </c>
      <c r="G321" t="s">
        <v>1332</v>
      </c>
      <c r="H321">
        <f>Input!M122</f>
        <v>0</v>
      </c>
    </row>
    <row r="322" spans="1:8" x14ac:dyDescent="0.35">
      <c r="A322" t="str">
        <f>IF(CoverSheet!$C$9="Annual Return","AR",IF(CoverSheet!$C$9="Interim Return","IR",IF(CoverSheet!$C$9="Audited Annual Return","AAR","")))</f>
        <v/>
      </c>
      <c r="B322" t="str">
        <f>CoverSheet!$G$7</f>
        <v>v:25-03-c</v>
      </c>
      <c r="C322" t="str">
        <f>IF(CoverSheet!$C$29=3,"Q1",IF(CoverSheet!$C$29=6,"Q2",IF(CoverSheet!$C$29=9,"Q3",IF(AND(CoverSheet!$C$29=12,A322="AR"),"Q4","Q4A"))))</f>
        <v>Q4A</v>
      </c>
      <c r="D322" t="str">
        <f>CoverSheet!$C$15</f>
        <v/>
      </c>
      <c r="E322" t="s">
        <v>750</v>
      </c>
      <c r="F322" t="s">
        <v>1333</v>
      </c>
      <c r="G322" t="s">
        <v>1334</v>
      </c>
      <c r="H322">
        <f>Input!N122</f>
        <v>0</v>
      </c>
    </row>
    <row r="323" spans="1:8" x14ac:dyDescent="0.35">
      <c r="A323" t="str">
        <f>IF(CoverSheet!$C$9="Annual Return","AR",IF(CoverSheet!$C$9="Interim Return","IR",IF(CoverSheet!$C$9="Audited Annual Return","AAR","")))</f>
        <v/>
      </c>
      <c r="B323" t="str">
        <f>CoverSheet!$G$7</f>
        <v>v:25-03-c</v>
      </c>
      <c r="C323" t="str">
        <f>IF(CoverSheet!$C$29=3,"Q1",IF(CoverSheet!$C$29=6,"Q2",IF(CoverSheet!$C$29=9,"Q3",IF(AND(CoverSheet!$C$29=12,A323="AR"),"Q4","Q4A"))))</f>
        <v>Q4A</v>
      </c>
      <c r="D323" t="str">
        <f>CoverSheet!$C$15</f>
        <v/>
      </c>
      <c r="E323" t="s">
        <v>750</v>
      </c>
      <c r="F323" t="s">
        <v>448</v>
      </c>
      <c r="G323" t="s">
        <v>1335</v>
      </c>
      <c r="H323">
        <f>Input!P123</f>
        <v>0</v>
      </c>
    </row>
    <row r="324" spans="1:8" x14ac:dyDescent="0.35">
      <c r="A324" t="str">
        <f>IF(CoverSheet!$C$9="Annual Return","AR",IF(CoverSheet!$C$9="Interim Return","IR",IF(CoverSheet!$C$9="Audited Annual Return","AAR","")))</f>
        <v/>
      </c>
      <c r="B324" t="str">
        <f>CoverSheet!$G$7</f>
        <v>v:25-03-c</v>
      </c>
      <c r="C324" t="str">
        <f>IF(CoverSheet!$C$29=3,"Q1",IF(CoverSheet!$C$29=6,"Q2",IF(CoverSheet!$C$29=9,"Q3",IF(AND(CoverSheet!$C$29=12,A324="AR"),"Q4","Q4A"))))</f>
        <v>Q4A</v>
      </c>
      <c r="D324" t="str">
        <f>CoverSheet!$C$15</f>
        <v/>
      </c>
      <c r="E324" t="s">
        <v>750</v>
      </c>
      <c r="F324" t="s">
        <v>1336</v>
      </c>
      <c r="G324" t="s">
        <v>1337</v>
      </c>
      <c r="H324">
        <f>Input!L123</f>
        <v>0</v>
      </c>
    </row>
    <row r="325" spans="1:8" x14ac:dyDescent="0.35">
      <c r="A325" t="str">
        <f>IF(CoverSheet!$C$9="Annual Return","AR",IF(CoverSheet!$C$9="Interim Return","IR",IF(CoverSheet!$C$9="Audited Annual Return","AAR","")))</f>
        <v/>
      </c>
      <c r="B325" t="str">
        <f>CoverSheet!$G$7</f>
        <v>v:25-03-c</v>
      </c>
      <c r="C325" t="str">
        <f>IF(CoverSheet!$C$29=3,"Q1",IF(CoverSheet!$C$29=6,"Q2",IF(CoverSheet!$C$29=9,"Q3",IF(AND(CoverSheet!$C$29=12,A325="AR"),"Q4","Q4A"))))</f>
        <v>Q4A</v>
      </c>
      <c r="D325" t="str">
        <f>CoverSheet!$C$15</f>
        <v/>
      </c>
      <c r="E325" t="s">
        <v>750</v>
      </c>
      <c r="F325" t="s">
        <v>1338</v>
      </c>
      <c r="G325" t="s">
        <v>1339</v>
      </c>
      <c r="H325">
        <f>Input!M123</f>
        <v>0</v>
      </c>
    </row>
    <row r="326" spans="1:8" x14ac:dyDescent="0.35">
      <c r="A326" t="str">
        <f>IF(CoverSheet!$C$9="Annual Return","AR",IF(CoverSheet!$C$9="Interim Return","IR",IF(CoverSheet!$C$9="Audited Annual Return","AAR","")))</f>
        <v/>
      </c>
      <c r="B326" t="str">
        <f>CoverSheet!$G$7</f>
        <v>v:25-03-c</v>
      </c>
      <c r="C326" t="str">
        <f>IF(CoverSheet!$C$29=3,"Q1",IF(CoverSheet!$C$29=6,"Q2",IF(CoverSheet!$C$29=9,"Q3",IF(AND(CoverSheet!$C$29=12,A326="AR"),"Q4","Q4A"))))</f>
        <v>Q4A</v>
      </c>
      <c r="D326" t="str">
        <f>CoverSheet!$C$15</f>
        <v/>
      </c>
      <c r="E326" t="s">
        <v>750</v>
      </c>
      <c r="F326" t="s">
        <v>1340</v>
      </c>
      <c r="G326" t="s">
        <v>1341</v>
      </c>
      <c r="H326">
        <f>Input!N123</f>
        <v>0</v>
      </c>
    </row>
    <row r="327" spans="1:8" x14ac:dyDescent="0.35">
      <c r="A327" t="str">
        <f>IF(CoverSheet!$C$9="Annual Return","AR",IF(CoverSheet!$C$9="Interim Return","IR",IF(CoverSheet!$C$9="Audited Annual Return","AAR","")))</f>
        <v/>
      </c>
      <c r="B327" t="str">
        <f>CoverSheet!$G$7</f>
        <v>v:25-03-c</v>
      </c>
      <c r="C327" t="str">
        <f>IF(CoverSheet!$C$29=3,"Q1",IF(CoverSheet!$C$29=6,"Q2",IF(CoverSheet!$C$29=9,"Q3",IF(AND(CoverSheet!$C$29=12,A327="AR"),"Q4","Q4A"))))</f>
        <v>Q4A</v>
      </c>
      <c r="D327" t="str">
        <f>CoverSheet!$C$15</f>
        <v/>
      </c>
      <c r="E327" t="s">
        <v>750</v>
      </c>
      <c r="F327" t="s">
        <v>450</v>
      </c>
      <c r="G327" t="s">
        <v>1342</v>
      </c>
      <c r="H327">
        <f>Input!P124</f>
        <v>0</v>
      </c>
    </row>
    <row r="328" spans="1:8" x14ac:dyDescent="0.35">
      <c r="A328" t="str">
        <f>IF(CoverSheet!$C$9="Annual Return","AR",IF(CoverSheet!$C$9="Interim Return","IR",IF(CoverSheet!$C$9="Audited Annual Return","AAR","")))</f>
        <v/>
      </c>
      <c r="B328" t="str">
        <f>CoverSheet!$G$7</f>
        <v>v:25-03-c</v>
      </c>
      <c r="C328" t="str">
        <f>IF(CoverSheet!$C$29=3,"Q1",IF(CoverSheet!$C$29=6,"Q2",IF(CoverSheet!$C$29=9,"Q3",IF(AND(CoverSheet!$C$29=12,A328="AR"),"Q4","Q4A"))))</f>
        <v>Q4A</v>
      </c>
      <c r="D328" t="str">
        <f>CoverSheet!$C$15</f>
        <v/>
      </c>
      <c r="E328" t="s">
        <v>750</v>
      </c>
      <c r="F328" t="s">
        <v>1343</v>
      </c>
      <c r="G328" t="s">
        <v>1344</v>
      </c>
      <c r="H328">
        <f>Input!L124</f>
        <v>0</v>
      </c>
    </row>
    <row r="329" spans="1:8" x14ac:dyDescent="0.35">
      <c r="A329" t="str">
        <f>IF(CoverSheet!$C$9="Annual Return","AR",IF(CoverSheet!$C$9="Interim Return","IR",IF(CoverSheet!$C$9="Audited Annual Return","AAR","")))</f>
        <v/>
      </c>
      <c r="B329" t="str">
        <f>CoverSheet!$G$7</f>
        <v>v:25-03-c</v>
      </c>
      <c r="C329" t="str">
        <f>IF(CoverSheet!$C$29=3,"Q1",IF(CoverSheet!$C$29=6,"Q2",IF(CoverSheet!$C$29=9,"Q3",IF(AND(CoverSheet!$C$29=12,A329="AR"),"Q4","Q4A"))))</f>
        <v>Q4A</v>
      </c>
      <c r="D329" t="str">
        <f>CoverSheet!$C$15</f>
        <v/>
      </c>
      <c r="E329" t="s">
        <v>750</v>
      </c>
      <c r="F329" t="s">
        <v>1345</v>
      </c>
      <c r="G329" t="s">
        <v>1346</v>
      </c>
      <c r="H329">
        <f>Input!M124</f>
        <v>0</v>
      </c>
    </row>
    <row r="330" spans="1:8" x14ac:dyDescent="0.35">
      <c r="A330" t="str">
        <f>IF(CoverSheet!$C$9="Annual Return","AR",IF(CoverSheet!$C$9="Interim Return","IR",IF(CoverSheet!$C$9="Audited Annual Return","AAR","")))</f>
        <v/>
      </c>
      <c r="B330" t="str">
        <f>CoverSheet!$G$7</f>
        <v>v:25-03-c</v>
      </c>
      <c r="C330" t="str">
        <f>IF(CoverSheet!$C$29=3,"Q1",IF(CoverSheet!$C$29=6,"Q2",IF(CoverSheet!$C$29=9,"Q3",IF(AND(CoverSheet!$C$29=12,A330="AR"),"Q4","Q4A"))))</f>
        <v>Q4A</v>
      </c>
      <c r="D330" t="str">
        <f>CoverSheet!$C$15</f>
        <v/>
      </c>
      <c r="E330" t="s">
        <v>750</v>
      </c>
      <c r="F330" t="s">
        <v>1347</v>
      </c>
      <c r="G330" t="s">
        <v>1348</v>
      </c>
      <c r="H330">
        <f>Input!N124</f>
        <v>0</v>
      </c>
    </row>
    <row r="331" spans="1:8" x14ac:dyDescent="0.35">
      <c r="A331" t="str">
        <f>IF(CoverSheet!$C$9="Annual Return","AR",IF(CoverSheet!$C$9="Interim Return","IR",IF(CoverSheet!$C$9="Audited Annual Return","AAR","")))</f>
        <v/>
      </c>
      <c r="B331" t="str">
        <f>CoverSheet!$G$7</f>
        <v>v:25-03-c</v>
      </c>
      <c r="C331" t="str">
        <f>IF(CoverSheet!$C$29=3,"Q1",IF(CoverSheet!$C$29=6,"Q2",IF(CoverSheet!$C$29=9,"Q3",IF(AND(CoverSheet!$C$29=12,A331="AR"),"Q4","Q4A"))))</f>
        <v>Q4A</v>
      </c>
      <c r="D331" t="str">
        <f>CoverSheet!$C$15</f>
        <v/>
      </c>
      <c r="E331" t="s">
        <v>750</v>
      </c>
      <c r="F331" t="s">
        <v>452</v>
      </c>
      <c r="G331" t="s">
        <v>1349</v>
      </c>
      <c r="H331">
        <f>Input!P125</f>
        <v>0</v>
      </c>
    </row>
    <row r="332" spans="1:8" x14ac:dyDescent="0.35">
      <c r="A332" t="str">
        <f>IF(CoverSheet!$C$9="Annual Return","AR",IF(CoverSheet!$C$9="Interim Return","IR",IF(CoverSheet!$C$9="Audited Annual Return","AAR","")))</f>
        <v/>
      </c>
      <c r="B332" t="str">
        <f>CoverSheet!$G$7</f>
        <v>v:25-03-c</v>
      </c>
      <c r="C332" t="str">
        <f>IF(CoverSheet!$C$29=3,"Q1",IF(CoverSheet!$C$29=6,"Q2",IF(CoverSheet!$C$29=9,"Q3",IF(AND(CoverSheet!$C$29=12,A332="AR"),"Q4","Q4A"))))</f>
        <v>Q4A</v>
      </c>
      <c r="D332" t="str">
        <f>CoverSheet!$C$15</f>
        <v/>
      </c>
      <c r="E332" t="s">
        <v>750</v>
      </c>
      <c r="F332" t="s">
        <v>1350</v>
      </c>
      <c r="G332" t="s">
        <v>1351</v>
      </c>
      <c r="H332">
        <f>Input!L125</f>
        <v>0</v>
      </c>
    </row>
    <row r="333" spans="1:8" x14ac:dyDescent="0.35">
      <c r="A333" t="str">
        <f>IF(CoverSheet!$C$9="Annual Return","AR",IF(CoverSheet!$C$9="Interim Return","IR",IF(CoverSheet!$C$9="Audited Annual Return","AAR","")))</f>
        <v/>
      </c>
      <c r="B333" t="str">
        <f>CoverSheet!$G$7</f>
        <v>v:25-03-c</v>
      </c>
      <c r="C333" t="str">
        <f>IF(CoverSheet!$C$29=3,"Q1",IF(CoverSheet!$C$29=6,"Q2",IF(CoverSheet!$C$29=9,"Q3",IF(AND(CoverSheet!$C$29=12,A333="AR"),"Q4","Q4A"))))</f>
        <v>Q4A</v>
      </c>
      <c r="D333" t="str">
        <f>CoverSheet!$C$15</f>
        <v/>
      </c>
      <c r="E333" t="s">
        <v>750</v>
      </c>
      <c r="F333" t="s">
        <v>1352</v>
      </c>
      <c r="G333" t="s">
        <v>1353</v>
      </c>
      <c r="H333">
        <f>Input!M125</f>
        <v>0</v>
      </c>
    </row>
    <row r="334" spans="1:8" x14ac:dyDescent="0.35">
      <c r="A334" t="str">
        <f>IF(CoverSheet!$C$9="Annual Return","AR",IF(CoverSheet!$C$9="Interim Return","IR",IF(CoverSheet!$C$9="Audited Annual Return","AAR","")))</f>
        <v/>
      </c>
      <c r="B334" t="str">
        <f>CoverSheet!$G$7</f>
        <v>v:25-03-c</v>
      </c>
      <c r="C334" t="str">
        <f>IF(CoverSheet!$C$29=3,"Q1",IF(CoverSheet!$C$29=6,"Q2",IF(CoverSheet!$C$29=9,"Q3",IF(AND(CoverSheet!$C$29=12,A334="AR"),"Q4","Q4A"))))</f>
        <v>Q4A</v>
      </c>
      <c r="D334" t="str">
        <f>CoverSheet!$C$15</f>
        <v/>
      </c>
      <c r="E334" t="s">
        <v>750</v>
      </c>
      <c r="F334" t="s">
        <v>1354</v>
      </c>
      <c r="G334" t="s">
        <v>1355</v>
      </c>
      <c r="H334">
        <f>Input!N125</f>
        <v>0</v>
      </c>
    </row>
    <row r="335" spans="1:8" x14ac:dyDescent="0.35">
      <c r="A335" t="str">
        <f>IF(CoverSheet!$C$9="Annual Return","AR",IF(CoverSheet!$C$9="Interim Return","IR",IF(CoverSheet!$C$9="Audited Annual Return","AAR","")))</f>
        <v/>
      </c>
      <c r="B335" t="str">
        <f>CoverSheet!$G$7</f>
        <v>v:25-03-c</v>
      </c>
      <c r="C335" t="str">
        <f>IF(CoverSheet!$C$29=3,"Q1",IF(CoverSheet!$C$29=6,"Q2",IF(CoverSheet!$C$29=9,"Q3",IF(AND(CoverSheet!$C$29=12,A335="AR"),"Q4","Q4A"))))</f>
        <v>Q4A</v>
      </c>
      <c r="D335" t="str">
        <f>CoverSheet!$C$15</f>
        <v/>
      </c>
      <c r="E335" t="s">
        <v>750</v>
      </c>
      <c r="F335" t="s">
        <v>454</v>
      </c>
      <c r="G335" t="s">
        <v>1356</v>
      </c>
      <c r="H335">
        <f>Input!P126</f>
        <v>0</v>
      </c>
    </row>
    <row r="336" spans="1:8" x14ac:dyDescent="0.35">
      <c r="A336" t="str">
        <f>IF(CoverSheet!$C$9="Annual Return","AR",IF(CoverSheet!$C$9="Interim Return","IR",IF(CoverSheet!$C$9="Audited Annual Return","AAR","")))</f>
        <v/>
      </c>
      <c r="B336" t="str">
        <f>CoverSheet!$G$7</f>
        <v>v:25-03-c</v>
      </c>
      <c r="C336" t="str">
        <f>IF(CoverSheet!$C$29=3,"Q1",IF(CoverSheet!$C$29=6,"Q2",IF(CoverSheet!$C$29=9,"Q3",IF(AND(CoverSheet!$C$29=12,A336="AR"),"Q4","Q4A"))))</f>
        <v>Q4A</v>
      </c>
      <c r="D336" t="str">
        <f>CoverSheet!$C$15</f>
        <v/>
      </c>
      <c r="E336" t="s">
        <v>750</v>
      </c>
      <c r="F336" t="s">
        <v>1357</v>
      </c>
      <c r="G336" t="s">
        <v>1358</v>
      </c>
      <c r="H336">
        <f>Input!L126</f>
        <v>0</v>
      </c>
    </row>
    <row r="337" spans="1:8" x14ac:dyDescent="0.35">
      <c r="A337" t="str">
        <f>IF(CoverSheet!$C$9="Annual Return","AR",IF(CoverSheet!$C$9="Interim Return","IR",IF(CoverSheet!$C$9="Audited Annual Return","AAR","")))</f>
        <v/>
      </c>
      <c r="B337" t="str">
        <f>CoverSheet!$G$7</f>
        <v>v:25-03-c</v>
      </c>
      <c r="C337" t="str">
        <f>IF(CoverSheet!$C$29=3,"Q1",IF(CoverSheet!$C$29=6,"Q2",IF(CoverSheet!$C$29=9,"Q3",IF(AND(CoverSheet!$C$29=12,A337="AR"),"Q4","Q4A"))))</f>
        <v>Q4A</v>
      </c>
      <c r="D337" t="str">
        <f>CoverSheet!$C$15</f>
        <v/>
      </c>
      <c r="E337" t="s">
        <v>750</v>
      </c>
      <c r="F337" t="s">
        <v>1359</v>
      </c>
      <c r="G337" t="s">
        <v>1360</v>
      </c>
      <c r="H337">
        <f>Input!M126</f>
        <v>0</v>
      </c>
    </row>
    <row r="338" spans="1:8" x14ac:dyDescent="0.35">
      <c r="A338" t="str">
        <f>IF(CoverSheet!$C$9="Annual Return","AR",IF(CoverSheet!$C$9="Interim Return","IR",IF(CoverSheet!$C$9="Audited Annual Return","AAR","")))</f>
        <v/>
      </c>
      <c r="B338" t="str">
        <f>CoverSheet!$G$7</f>
        <v>v:25-03-c</v>
      </c>
      <c r="C338" t="str">
        <f>IF(CoverSheet!$C$29=3,"Q1",IF(CoverSheet!$C$29=6,"Q2",IF(CoverSheet!$C$29=9,"Q3",IF(AND(CoverSheet!$C$29=12,A338="AR"),"Q4","Q4A"))))</f>
        <v>Q4A</v>
      </c>
      <c r="D338" t="str">
        <f>CoverSheet!$C$15</f>
        <v/>
      </c>
      <c r="E338" t="s">
        <v>750</v>
      </c>
      <c r="F338" t="s">
        <v>1361</v>
      </c>
      <c r="G338" t="s">
        <v>1362</v>
      </c>
      <c r="H338">
        <f>Input!N126</f>
        <v>0</v>
      </c>
    </row>
    <row r="339" spans="1:8" x14ac:dyDescent="0.35">
      <c r="A339" t="str">
        <f>IF(CoverSheet!$C$9="Annual Return","AR",IF(CoverSheet!$C$9="Interim Return","IR",IF(CoverSheet!$C$9="Audited Annual Return","AAR","")))</f>
        <v/>
      </c>
      <c r="B339" t="str">
        <f>CoverSheet!$G$7</f>
        <v>v:25-03-c</v>
      </c>
      <c r="C339" t="str">
        <f>IF(CoverSheet!$C$29=3,"Q1",IF(CoverSheet!$C$29=6,"Q2",IF(CoverSheet!$C$29=9,"Q3",IF(AND(CoverSheet!$C$29=12,A339="AR"),"Q4","Q4A"))))</f>
        <v>Q4A</v>
      </c>
      <c r="D339" t="str">
        <f>CoverSheet!$C$15</f>
        <v/>
      </c>
      <c r="E339" t="s">
        <v>750</v>
      </c>
      <c r="F339" t="s">
        <v>456</v>
      </c>
      <c r="G339" t="s">
        <v>1363</v>
      </c>
      <c r="H339">
        <f>Input!P127</f>
        <v>0</v>
      </c>
    </row>
    <row r="340" spans="1:8" x14ac:dyDescent="0.35">
      <c r="A340" t="str">
        <f>IF(CoverSheet!$C$9="Annual Return","AR",IF(CoverSheet!$C$9="Interim Return","IR",IF(CoverSheet!$C$9="Audited Annual Return","AAR","")))</f>
        <v/>
      </c>
      <c r="B340" t="str">
        <f>CoverSheet!$G$7</f>
        <v>v:25-03-c</v>
      </c>
      <c r="C340" t="str">
        <f>IF(CoverSheet!$C$29=3,"Q1",IF(CoverSheet!$C$29=6,"Q2",IF(CoverSheet!$C$29=9,"Q3",IF(AND(CoverSheet!$C$29=12,A340="AR"),"Q4","Q4A"))))</f>
        <v>Q4A</v>
      </c>
      <c r="D340" t="str">
        <f>CoverSheet!$C$15</f>
        <v/>
      </c>
      <c r="E340" t="s">
        <v>750</v>
      </c>
      <c r="F340" t="s">
        <v>1364</v>
      </c>
      <c r="G340" t="s">
        <v>1365</v>
      </c>
      <c r="H340">
        <f>Input!L127</f>
        <v>0</v>
      </c>
    </row>
    <row r="341" spans="1:8" x14ac:dyDescent="0.35">
      <c r="A341" t="str">
        <f>IF(CoverSheet!$C$9="Annual Return","AR",IF(CoverSheet!$C$9="Interim Return","IR",IF(CoverSheet!$C$9="Audited Annual Return","AAR","")))</f>
        <v/>
      </c>
      <c r="B341" t="str">
        <f>CoverSheet!$G$7</f>
        <v>v:25-03-c</v>
      </c>
      <c r="C341" t="str">
        <f>IF(CoverSheet!$C$29=3,"Q1",IF(CoverSheet!$C$29=6,"Q2",IF(CoverSheet!$C$29=9,"Q3",IF(AND(CoverSheet!$C$29=12,A341="AR"),"Q4","Q4A"))))</f>
        <v>Q4A</v>
      </c>
      <c r="D341" t="str">
        <f>CoverSheet!$C$15</f>
        <v/>
      </c>
      <c r="E341" t="s">
        <v>750</v>
      </c>
      <c r="F341" t="s">
        <v>1366</v>
      </c>
      <c r="G341" t="s">
        <v>1367</v>
      </c>
      <c r="H341">
        <f>Input!M127</f>
        <v>0</v>
      </c>
    </row>
    <row r="342" spans="1:8" x14ac:dyDescent="0.35">
      <c r="A342" t="str">
        <f>IF(CoverSheet!$C$9="Annual Return","AR",IF(CoverSheet!$C$9="Interim Return","IR",IF(CoverSheet!$C$9="Audited Annual Return","AAR","")))</f>
        <v/>
      </c>
      <c r="B342" t="str">
        <f>CoverSheet!$G$7</f>
        <v>v:25-03-c</v>
      </c>
      <c r="C342" t="str">
        <f>IF(CoverSheet!$C$29=3,"Q1",IF(CoverSheet!$C$29=6,"Q2",IF(CoverSheet!$C$29=9,"Q3",IF(AND(CoverSheet!$C$29=12,A342="AR"),"Q4","Q4A"))))</f>
        <v>Q4A</v>
      </c>
      <c r="D342" t="str">
        <f>CoverSheet!$C$15</f>
        <v/>
      </c>
      <c r="E342" t="s">
        <v>750</v>
      </c>
      <c r="F342" t="s">
        <v>1368</v>
      </c>
      <c r="G342" t="s">
        <v>1369</v>
      </c>
      <c r="H342">
        <f>Input!N127</f>
        <v>0</v>
      </c>
    </row>
    <row r="343" spans="1:8" x14ac:dyDescent="0.35">
      <c r="A343" t="str">
        <f>IF(CoverSheet!$C$9="Annual Return","AR",IF(CoverSheet!$C$9="Interim Return","IR",IF(CoverSheet!$C$9="Audited Annual Return","AAR","")))</f>
        <v/>
      </c>
      <c r="B343" t="str">
        <f>CoverSheet!$G$7</f>
        <v>v:25-03-c</v>
      </c>
      <c r="C343" t="str">
        <f>IF(CoverSheet!$C$29=3,"Q1",IF(CoverSheet!$C$29=6,"Q2",IF(CoverSheet!$C$29=9,"Q3",IF(AND(CoverSheet!$C$29=12,A343="AR"),"Q4","Q4A"))))</f>
        <v>Q4A</v>
      </c>
      <c r="D343" t="str">
        <f>CoverSheet!$C$15</f>
        <v/>
      </c>
      <c r="E343" t="s">
        <v>750</v>
      </c>
      <c r="F343" t="s">
        <v>458</v>
      </c>
      <c r="G343" t="s">
        <v>459</v>
      </c>
      <c r="H343">
        <f>Input!P128</f>
        <v>0</v>
      </c>
    </row>
    <row r="344" spans="1:8" x14ac:dyDescent="0.35">
      <c r="A344" t="str">
        <f>IF(CoverSheet!$C$9="Annual Return","AR",IF(CoverSheet!$C$9="Interim Return","IR",IF(CoverSheet!$C$9="Audited Annual Return","AAR","")))</f>
        <v/>
      </c>
      <c r="B344" t="str">
        <f>CoverSheet!$G$7</f>
        <v>v:25-03-c</v>
      </c>
      <c r="C344" t="str">
        <f>IF(CoverSheet!$C$29=3,"Q1",IF(CoverSheet!$C$29=6,"Q2",IF(CoverSheet!$C$29=9,"Q3",IF(AND(CoverSheet!$C$29=12,A344="AR"),"Q4","Q4A"))))</f>
        <v>Q4A</v>
      </c>
      <c r="D344" t="str">
        <f>CoverSheet!$C$15</f>
        <v/>
      </c>
      <c r="E344" t="s">
        <v>750</v>
      </c>
      <c r="F344" t="s">
        <v>460</v>
      </c>
      <c r="G344" t="s">
        <v>1370</v>
      </c>
      <c r="H344">
        <f>Input!P129</f>
        <v>0</v>
      </c>
    </row>
    <row r="345" spans="1:8" x14ac:dyDescent="0.35">
      <c r="A345" t="str">
        <f>IF(CoverSheet!$C$9="Annual Return","AR",IF(CoverSheet!$C$9="Interim Return","IR",IF(CoverSheet!$C$9="Audited Annual Return","AAR","")))</f>
        <v/>
      </c>
      <c r="B345" t="str">
        <f>CoverSheet!$G$7</f>
        <v>v:25-03-c</v>
      </c>
      <c r="C345" t="str">
        <f>IF(CoverSheet!$C$29=3,"Q1",IF(CoverSheet!$C$29=6,"Q2",IF(CoverSheet!$C$29=9,"Q3",IF(AND(CoverSheet!$C$29=12,A345="AR"),"Q4","Q4A"))))</f>
        <v>Q4A</v>
      </c>
      <c r="D345" t="str">
        <f>CoverSheet!$C$15</f>
        <v/>
      </c>
      <c r="E345" t="s">
        <v>750</v>
      </c>
      <c r="F345" t="s">
        <v>1371</v>
      </c>
      <c r="G345" t="s">
        <v>1372</v>
      </c>
      <c r="H345">
        <f>Input!L129</f>
        <v>0</v>
      </c>
    </row>
    <row r="346" spans="1:8" x14ac:dyDescent="0.35">
      <c r="A346" t="str">
        <f>IF(CoverSheet!$C$9="Annual Return","AR",IF(CoverSheet!$C$9="Interim Return","IR",IF(CoverSheet!$C$9="Audited Annual Return","AAR","")))</f>
        <v/>
      </c>
      <c r="B346" t="str">
        <f>CoverSheet!$G$7</f>
        <v>v:25-03-c</v>
      </c>
      <c r="C346" t="str">
        <f>IF(CoverSheet!$C$29=3,"Q1",IF(CoverSheet!$C$29=6,"Q2",IF(CoverSheet!$C$29=9,"Q3",IF(AND(CoverSheet!$C$29=12,A346="AR"),"Q4","Q4A"))))</f>
        <v>Q4A</v>
      </c>
      <c r="D346" t="str">
        <f>CoverSheet!$C$15</f>
        <v/>
      </c>
      <c r="E346" t="s">
        <v>750</v>
      </c>
      <c r="F346" t="s">
        <v>1373</v>
      </c>
      <c r="G346" t="s">
        <v>1374</v>
      </c>
      <c r="H346">
        <f>Input!M129</f>
        <v>0</v>
      </c>
    </row>
    <row r="347" spans="1:8" x14ac:dyDescent="0.35">
      <c r="A347" t="str">
        <f>IF(CoverSheet!$C$9="Annual Return","AR",IF(CoverSheet!$C$9="Interim Return","IR",IF(CoverSheet!$C$9="Audited Annual Return","AAR","")))</f>
        <v/>
      </c>
      <c r="B347" t="str">
        <f>CoverSheet!$G$7</f>
        <v>v:25-03-c</v>
      </c>
      <c r="C347" t="str">
        <f>IF(CoverSheet!$C$29=3,"Q1",IF(CoverSheet!$C$29=6,"Q2",IF(CoverSheet!$C$29=9,"Q3",IF(AND(CoverSheet!$C$29=12,A347="AR"),"Q4","Q4A"))))</f>
        <v>Q4A</v>
      </c>
      <c r="D347" t="str">
        <f>CoverSheet!$C$15</f>
        <v/>
      </c>
      <c r="E347" t="s">
        <v>750</v>
      </c>
      <c r="F347" t="s">
        <v>1375</v>
      </c>
      <c r="G347" t="s">
        <v>1376</v>
      </c>
      <c r="H347">
        <f>Input!N129</f>
        <v>0</v>
      </c>
    </row>
    <row r="348" spans="1:8" x14ac:dyDescent="0.35">
      <c r="A348" t="str">
        <f>IF(CoverSheet!$C$9="Annual Return","AR",IF(CoverSheet!$C$9="Interim Return","IR",IF(CoverSheet!$C$9="Audited Annual Return","AAR","")))</f>
        <v/>
      </c>
      <c r="B348" t="str">
        <f>CoverSheet!$G$7</f>
        <v>v:25-03-c</v>
      </c>
      <c r="C348" t="str">
        <f>IF(CoverSheet!$C$29=3,"Q1",IF(CoverSheet!$C$29=6,"Q2",IF(CoverSheet!$C$29=9,"Q3",IF(AND(CoverSheet!$C$29=12,A348="AR"),"Q4","Q4A"))))</f>
        <v>Q4A</v>
      </c>
      <c r="D348" t="str">
        <f>CoverSheet!$C$15</f>
        <v/>
      </c>
      <c r="E348" t="s">
        <v>750</v>
      </c>
      <c r="F348" t="s">
        <v>462</v>
      </c>
      <c r="G348" t="s">
        <v>1377</v>
      </c>
      <c r="H348">
        <f>Input!P130</f>
        <v>0</v>
      </c>
    </row>
    <row r="349" spans="1:8" x14ac:dyDescent="0.35">
      <c r="A349" t="str">
        <f>IF(CoverSheet!$C$9="Annual Return","AR",IF(CoverSheet!$C$9="Interim Return","IR",IF(CoverSheet!$C$9="Audited Annual Return","AAR","")))</f>
        <v/>
      </c>
      <c r="B349" t="str">
        <f>CoverSheet!$G$7</f>
        <v>v:25-03-c</v>
      </c>
      <c r="C349" t="str">
        <f>IF(CoverSheet!$C$29=3,"Q1",IF(CoverSheet!$C$29=6,"Q2",IF(CoverSheet!$C$29=9,"Q3",IF(AND(CoverSheet!$C$29=12,A349="AR"),"Q4","Q4A"))))</f>
        <v>Q4A</v>
      </c>
      <c r="D349" t="str">
        <f>CoverSheet!$C$15</f>
        <v/>
      </c>
      <c r="E349" t="s">
        <v>750</v>
      </c>
      <c r="F349" t="s">
        <v>1378</v>
      </c>
      <c r="G349" t="s">
        <v>1379</v>
      </c>
      <c r="H349">
        <f>Input!L130</f>
        <v>0</v>
      </c>
    </row>
    <row r="350" spans="1:8" x14ac:dyDescent="0.35">
      <c r="A350" t="str">
        <f>IF(CoverSheet!$C$9="Annual Return","AR",IF(CoverSheet!$C$9="Interim Return","IR",IF(CoverSheet!$C$9="Audited Annual Return","AAR","")))</f>
        <v/>
      </c>
      <c r="B350" t="str">
        <f>CoverSheet!$G$7</f>
        <v>v:25-03-c</v>
      </c>
      <c r="C350" t="str">
        <f>IF(CoverSheet!$C$29=3,"Q1",IF(CoverSheet!$C$29=6,"Q2",IF(CoverSheet!$C$29=9,"Q3",IF(AND(CoverSheet!$C$29=12,A350="AR"),"Q4","Q4A"))))</f>
        <v>Q4A</v>
      </c>
      <c r="D350" t="str">
        <f>CoverSheet!$C$15</f>
        <v/>
      </c>
      <c r="E350" t="s">
        <v>750</v>
      </c>
      <c r="F350" t="s">
        <v>1380</v>
      </c>
      <c r="G350" t="s">
        <v>1381</v>
      </c>
      <c r="H350">
        <f>Input!M130</f>
        <v>0</v>
      </c>
    </row>
    <row r="351" spans="1:8" x14ac:dyDescent="0.35">
      <c r="A351" t="str">
        <f>IF(CoverSheet!$C$9="Annual Return","AR",IF(CoverSheet!$C$9="Interim Return","IR",IF(CoverSheet!$C$9="Audited Annual Return","AAR","")))</f>
        <v/>
      </c>
      <c r="B351" t="str">
        <f>CoverSheet!$G$7</f>
        <v>v:25-03-c</v>
      </c>
      <c r="C351" t="str">
        <f>IF(CoverSheet!$C$29=3,"Q1",IF(CoverSheet!$C$29=6,"Q2",IF(CoverSheet!$C$29=9,"Q3",IF(AND(CoverSheet!$C$29=12,A351="AR"),"Q4","Q4A"))))</f>
        <v>Q4A</v>
      </c>
      <c r="D351" t="str">
        <f>CoverSheet!$C$15</f>
        <v/>
      </c>
      <c r="E351" t="s">
        <v>750</v>
      </c>
      <c r="F351" t="s">
        <v>1382</v>
      </c>
      <c r="G351" t="s">
        <v>1383</v>
      </c>
      <c r="H351">
        <f>Input!N130</f>
        <v>0</v>
      </c>
    </row>
    <row r="352" spans="1:8" x14ac:dyDescent="0.35">
      <c r="A352" t="str">
        <f>IF(CoverSheet!$C$9="Annual Return","AR",IF(CoverSheet!$C$9="Interim Return","IR",IF(CoverSheet!$C$9="Audited Annual Return","AAR","")))</f>
        <v/>
      </c>
      <c r="B352" t="str">
        <f>CoverSheet!$G$7</f>
        <v>v:25-03-c</v>
      </c>
      <c r="C352" t="str">
        <f>IF(CoverSheet!$C$29=3,"Q1",IF(CoverSheet!$C$29=6,"Q2",IF(CoverSheet!$C$29=9,"Q3",IF(AND(CoverSheet!$C$29=12,A352="AR"),"Q4","Q4A"))))</f>
        <v>Q4A</v>
      </c>
      <c r="D352" t="str">
        <f>CoverSheet!$C$15</f>
        <v/>
      </c>
      <c r="E352" t="s">
        <v>750</v>
      </c>
      <c r="F352" t="s">
        <v>464</v>
      </c>
      <c r="G352" t="s">
        <v>1384</v>
      </c>
      <c r="H352">
        <f>Input!P131</f>
        <v>0</v>
      </c>
    </row>
    <row r="353" spans="1:8" x14ac:dyDescent="0.35">
      <c r="A353" t="str">
        <f>IF(CoverSheet!$C$9="Annual Return","AR",IF(CoverSheet!$C$9="Interim Return","IR",IF(CoverSheet!$C$9="Audited Annual Return","AAR","")))</f>
        <v/>
      </c>
      <c r="B353" t="str">
        <f>CoverSheet!$G$7</f>
        <v>v:25-03-c</v>
      </c>
      <c r="C353" t="str">
        <f>IF(CoverSheet!$C$29=3,"Q1",IF(CoverSheet!$C$29=6,"Q2",IF(CoverSheet!$C$29=9,"Q3",IF(AND(CoverSheet!$C$29=12,A353="AR"),"Q4","Q4A"))))</f>
        <v>Q4A</v>
      </c>
      <c r="D353" t="str">
        <f>CoverSheet!$C$15</f>
        <v/>
      </c>
      <c r="E353" t="s">
        <v>750</v>
      </c>
      <c r="F353" t="s">
        <v>1385</v>
      </c>
      <c r="G353" t="s">
        <v>1386</v>
      </c>
      <c r="H353">
        <f>Input!L131</f>
        <v>0</v>
      </c>
    </row>
    <row r="354" spans="1:8" x14ac:dyDescent="0.35">
      <c r="A354" t="str">
        <f>IF(CoverSheet!$C$9="Annual Return","AR",IF(CoverSheet!$C$9="Interim Return","IR",IF(CoverSheet!$C$9="Audited Annual Return","AAR","")))</f>
        <v/>
      </c>
      <c r="B354" t="str">
        <f>CoverSheet!$G$7</f>
        <v>v:25-03-c</v>
      </c>
      <c r="C354" t="str">
        <f>IF(CoverSheet!$C$29=3,"Q1",IF(CoverSheet!$C$29=6,"Q2",IF(CoverSheet!$C$29=9,"Q3",IF(AND(CoverSheet!$C$29=12,A354="AR"),"Q4","Q4A"))))</f>
        <v>Q4A</v>
      </c>
      <c r="D354" t="str">
        <f>CoverSheet!$C$15</f>
        <v/>
      </c>
      <c r="E354" t="s">
        <v>750</v>
      </c>
      <c r="F354" t="s">
        <v>1387</v>
      </c>
      <c r="G354" t="s">
        <v>1388</v>
      </c>
      <c r="H354">
        <f>Input!M131</f>
        <v>0</v>
      </c>
    </row>
    <row r="355" spans="1:8" x14ac:dyDescent="0.35">
      <c r="A355" t="str">
        <f>IF(CoverSheet!$C$9="Annual Return","AR",IF(CoverSheet!$C$9="Interim Return","IR",IF(CoverSheet!$C$9="Audited Annual Return","AAR","")))</f>
        <v/>
      </c>
      <c r="B355" t="str">
        <f>CoverSheet!$G$7</f>
        <v>v:25-03-c</v>
      </c>
      <c r="C355" t="str">
        <f>IF(CoverSheet!$C$29=3,"Q1",IF(CoverSheet!$C$29=6,"Q2",IF(CoverSheet!$C$29=9,"Q3",IF(AND(CoverSheet!$C$29=12,A355="AR"),"Q4","Q4A"))))</f>
        <v>Q4A</v>
      </c>
      <c r="D355" t="str">
        <f>CoverSheet!$C$15</f>
        <v/>
      </c>
      <c r="E355" t="s">
        <v>750</v>
      </c>
      <c r="F355" t="s">
        <v>1389</v>
      </c>
      <c r="G355" t="s">
        <v>1390</v>
      </c>
      <c r="H355">
        <f>Input!N131</f>
        <v>0</v>
      </c>
    </row>
    <row r="356" spans="1:8" x14ac:dyDescent="0.35">
      <c r="A356" t="str">
        <f>IF(CoverSheet!$C$9="Annual Return","AR",IF(CoverSheet!$C$9="Interim Return","IR",IF(CoverSheet!$C$9="Audited Annual Return","AAR","")))</f>
        <v/>
      </c>
      <c r="B356" t="str">
        <f>CoverSheet!$G$7</f>
        <v>v:25-03-c</v>
      </c>
      <c r="C356" t="str">
        <f>IF(CoverSheet!$C$29=3,"Q1",IF(CoverSheet!$C$29=6,"Q2",IF(CoverSheet!$C$29=9,"Q3",IF(AND(CoverSheet!$C$29=12,A356="AR"),"Q4","Q4A"))))</f>
        <v>Q4A</v>
      </c>
      <c r="D356" t="str">
        <f>CoverSheet!$C$15</f>
        <v/>
      </c>
      <c r="E356" t="s">
        <v>750</v>
      </c>
      <c r="F356" t="s">
        <v>466</v>
      </c>
      <c r="G356" t="s">
        <v>1391</v>
      </c>
      <c r="H356">
        <f>Input!P132</f>
        <v>0</v>
      </c>
    </row>
    <row r="357" spans="1:8" x14ac:dyDescent="0.35">
      <c r="A357" t="str">
        <f>IF(CoverSheet!$C$9="Annual Return","AR",IF(CoverSheet!$C$9="Interim Return","IR",IF(CoverSheet!$C$9="Audited Annual Return","AAR","")))</f>
        <v/>
      </c>
      <c r="B357" t="str">
        <f>CoverSheet!$G$7</f>
        <v>v:25-03-c</v>
      </c>
      <c r="C357" t="str">
        <f>IF(CoverSheet!$C$29=3,"Q1",IF(CoverSheet!$C$29=6,"Q2",IF(CoverSheet!$C$29=9,"Q3",IF(AND(CoverSheet!$C$29=12,A357="AR"),"Q4","Q4A"))))</f>
        <v>Q4A</v>
      </c>
      <c r="D357" t="str">
        <f>CoverSheet!$C$15</f>
        <v/>
      </c>
      <c r="E357" t="s">
        <v>750</v>
      </c>
      <c r="F357" t="s">
        <v>1392</v>
      </c>
      <c r="G357" t="s">
        <v>1393</v>
      </c>
      <c r="H357">
        <f>Input!L132</f>
        <v>0</v>
      </c>
    </row>
    <row r="358" spans="1:8" x14ac:dyDescent="0.35">
      <c r="A358" t="str">
        <f>IF(CoverSheet!$C$9="Annual Return","AR",IF(CoverSheet!$C$9="Interim Return","IR",IF(CoverSheet!$C$9="Audited Annual Return","AAR","")))</f>
        <v/>
      </c>
      <c r="B358" t="str">
        <f>CoverSheet!$G$7</f>
        <v>v:25-03-c</v>
      </c>
      <c r="C358" t="str">
        <f>IF(CoverSheet!$C$29=3,"Q1",IF(CoverSheet!$C$29=6,"Q2",IF(CoverSheet!$C$29=9,"Q3",IF(AND(CoverSheet!$C$29=12,A358="AR"),"Q4","Q4A"))))</f>
        <v>Q4A</v>
      </c>
      <c r="D358" t="str">
        <f>CoverSheet!$C$15</f>
        <v/>
      </c>
      <c r="E358" t="s">
        <v>750</v>
      </c>
      <c r="F358" t="s">
        <v>1394</v>
      </c>
      <c r="G358" t="s">
        <v>1395</v>
      </c>
      <c r="H358">
        <f>Input!M132</f>
        <v>0</v>
      </c>
    </row>
    <row r="359" spans="1:8" x14ac:dyDescent="0.35">
      <c r="A359" t="str">
        <f>IF(CoverSheet!$C$9="Annual Return","AR",IF(CoverSheet!$C$9="Interim Return","IR",IF(CoverSheet!$C$9="Audited Annual Return","AAR","")))</f>
        <v/>
      </c>
      <c r="B359" t="str">
        <f>CoverSheet!$G$7</f>
        <v>v:25-03-c</v>
      </c>
      <c r="C359" t="str">
        <f>IF(CoverSheet!$C$29=3,"Q1",IF(CoverSheet!$C$29=6,"Q2",IF(CoverSheet!$C$29=9,"Q3",IF(AND(CoverSheet!$C$29=12,A359="AR"),"Q4","Q4A"))))</f>
        <v>Q4A</v>
      </c>
      <c r="D359" t="str">
        <f>CoverSheet!$C$15</f>
        <v/>
      </c>
      <c r="E359" t="s">
        <v>750</v>
      </c>
      <c r="F359" t="s">
        <v>1396</v>
      </c>
      <c r="G359" t="s">
        <v>1397</v>
      </c>
      <c r="H359">
        <f>Input!N132</f>
        <v>0</v>
      </c>
    </row>
    <row r="360" spans="1:8" x14ac:dyDescent="0.35">
      <c r="A360" t="str">
        <f>IF(CoverSheet!$C$9="Annual Return","AR",IF(CoverSheet!$C$9="Interim Return","IR",IF(CoverSheet!$C$9="Audited Annual Return","AAR","")))</f>
        <v/>
      </c>
      <c r="B360" t="str">
        <f>CoverSheet!$G$7</f>
        <v>v:25-03-c</v>
      </c>
      <c r="C360" t="str">
        <f>IF(CoverSheet!$C$29=3,"Q1",IF(CoverSheet!$C$29=6,"Q2",IF(CoverSheet!$C$29=9,"Q3",IF(AND(CoverSheet!$C$29=12,A360="AR"),"Q4","Q4A"))))</f>
        <v>Q4A</v>
      </c>
      <c r="D360" t="str">
        <f>CoverSheet!$C$15</f>
        <v/>
      </c>
      <c r="E360" t="s">
        <v>750</v>
      </c>
      <c r="F360" t="s">
        <v>468</v>
      </c>
      <c r="G360" t="s">
        <v>1398</v>
      </c>
      <c r="H360">
        <f>Input!P133</f>
        <v>0</v>
      </c>
    </row>
    <row r="361" spans="1:8" x14ac:dyDescent="0.35">
      <c r="A361" t="str">
        <f>IF(CoverSheet!$C$9="Annual Return","AR",IF(CoverSheet!$C$9="Interim Return","IR",IF(CoverSheet!$C$9="Audited Annual Return","AAR","")))</f>
        <v/>
      </c>
      <c r="B361" t="str">
        <f>CoverSheet!$G$7</f>
        <v>v:25-03-c</v>
      </c>
      <c r="C361" t="str">
        <f>IF(CoverSheet!$C$29=3,"Q1",IF(CoverSheet!$C$29=6,"Q2",IF(CoverSheet!$C$29=9,"Q3",IF(AND(CoverSheet!$C$29=12,A361="AR"),"Q4","Q4A"))))</f>
        <v>Q4A</v>
      </c>
      <c r="D361" t="str">
        <f>CoverSheet!$C$15</f>
        <v/>
      </c>
      <c r="E361" t="s">
        <v>750</v>
      </c>
      <c r="F361" t="s">
        <v>1399</v>
      </c>
      <c r="G361" t="s">
        <v>1400</v>
      </c>
      <c r="H361">
        <f>Input!L133</f>
        <v>0</v>
      </c>
    </row>
    <row r="362" spans="1:8" x14ac:dyDescent="0.35">
      <c r="A362" t="str">
        <f>IF(CoverSheet!$C$9="Annual Return","AR",IF(CoverSheet!$C$9="Interim Return","IR",IF(CoverSheet!$C$9="Audited Annual Return","AAR","")))</f>
        <v/>
      </c>
      <c r="B362" t="str">
        <f>CoverSheet!$G$7</f>
        <v>v:25-03-c</v>
      </c>
      <c r="C362" t="str">
        <f>IF(CoverSheet!$C$29=3,"Q1",IF(CoverSheet!$C$29=6,"Q2",IF(CoverSheet!$C$29=9,"Q3",IF(AND(CoverSheet!$C$29=12,A362="AR"),"Q4","Q4A"))))</f>
        <v>Q4A</v>
      </c>
      <c r="D362" t="str">
        <f>CoverSheet!$C$15</f>
        <v/>
      </c>
      <c r="E362" t="s">
        <v>750</v>
      </c>
      <c r="F362" t="s">
        <v>1401</v>
      </c>
      <c r="G362" t="s">
        <v>1402</v>
      </c>
      <c r="H362">
        <f>Input!M133</f>
        <v>0</v>
      </c>
    </row>
    <row r="363" spans="1:8" x14ac:dyDescent="0.35">
      <c r="A363" t="str">
        <f>IF(CoverSheet!$C$9="Annual Return","AR",IF(CoverSheet!$C$9="Interim Return","IR",IF(CoverSheet!$C$9="Audited Annual Return","AAR","")))</f>
        <v/>
      </c>
      <c r="B363" t="str">
        <f>CoverSheet!$G$7</f>
        <v>v:25-03-c</v>
      </c>
      <c r="C363" t="str">
        <f>IF(CoverSheet!$C$29=3,"Q1",IF(CoverSheet!$C$29=6,"Q2",IF(CoverSheet!$C$29=9,"Q3",IF(AND(CoverSheet!$C$29=12,A363="AR"),"Q4","Q4A"))))</f>
        <v>Q4A</v>
      </c>
      <c r="D363" t="str">
        <f>CoverSheet!$C$15</f>
        <v/>
      </c>
      <c r="E363" t="s">
        <v>750</v>
      </c>
      <c r="F363" t="s">
        <v>1403</v>
      </c>
      <c r="G363" t="s">
        <v>1404</v>
      </c>
      <c r="H363">
        <f>Input!N133</f>
        <v>0</v>
      </c>
    </row>
    <row r="364" spans="1:8" x14ac:dyDescent="0.35">
      <c r="A364" t="str">
        <f>IF(CoverSheet!$C$9="Annual Return","AR",IF(CoverSheet!$C$9="Interim Return","IR",IF(CoverSheet!$C$9="Audited Annual Return","AAR","")))</f>
        <v/>
      </c>
      <c r="B364" t="str">
        <f>CoverSheet!$G$7</f>
        <v>v:25-03-c</v>
      </c>
      <c r="C364" t="str">
        <f>IF(CoverSheet!$C$29=3,"Q1",IF(CoverSheet!$C$29=6,"Q2",IF(CoverSheet!$C$29=9,"Q3",IF(AND(CoverSheet!$C$29=12,A364="AR"),"Q4","Q4A"))))</f>
        <v>Q4A</v>
      </c>
      <c r="D364" t="str">
        <f>CoverSheet!$C$15</f>
        <v/>
      </c>
      <c r="E364" t="s">
        <v>750</v>
      </c>
      <c r="F364" t="s">
        <v>470</v>
      </c>
      <c r="G364" t="s">
        <v>1405</v>
      </c>
      <c r="H364">
        <f>Input!P134</f>
        <v>0</v>
      </c>
    </row>
    <row r="365" spans="1:8" x14ac:dyDescent="0.35">
      <c r="A365" t="str">
        <f>IF(CoverSheet!$C$9="Annual Return","AR",IF(CoverSheet!$C$9="Interim Return","IR",IF(CoverSheet!$C$9="Audited Annual Return","AAR","")))</f>
        <v/>
      </c>
      <c r="B365" t="str">
        <f>CoverSheet!$G$7</f>
        <v>v:25-03-c</v>
      </c>
      <c r="C365" t="str">
        <f>IF(CoverSheet!$C$29=3,"Q1",IF(CoverSheet!$C$29=6,"Q2",IF(CoverSheet!$C$29=9,"Q3",IF(AND(CoverSheet!$C$29=12,A365="AR"),"Q4","Q4A"))))</f>
        <v>Q4A</v>
      </c>
      <c r="D365" t="str">
        <f>CoverSheet!$C$15</f>
        <v/>
      </c>
      <c r="E365" t="s">
        <v>750</v>
      </c>
      <c r="F365" t="s">
        <v>1406</v>
      </c>
      <c r="G365" t="s">
        <v>1407</v>
      </c>
      <c r="H365">
        <f>Input!L134</f>
        <v>0</v>
      </c>
    </row>
    <row r="366" spans="1:8" x14ac:dyDescent="0.35">
      <c r="A366" t="str">
        <f>IF(CoverSheet!$C$9="Annual Return","AR",IF(CoverSheet!$C$9="Interim Return","IR",IF(CoverSheet!$C$9="Audited Annual Return","AAR","")))</f>
        <v/>
      </c>
      <c r="B366" t="str">
        <f>CoverSheet!$G$7</f>
        <v>v:25-03-c</v>
      </c>
      <c r="C366" t="str">
        <f>IF(CoverSheet!$C$29=3,"Q1",IF(CoverSheet!$C$29=6,"Q2",IF(CoverSheet!$C$29=9,"Q3",IF(AND(CoverSheet!$C$29=12,A366="AR"),"Q4","Q4A"))))</f>
        <v>Q4A</v>
      </c>
      <c r="D366" t="str">
        <f>CoverSheet!$C$15</f>
        <v/>
      </c>
      <c r="E366" t="s">
        <v>750</v>
      </c>
      <c r="F366" t="s">
        <v>1408</v>
      </c>
      <c r="G366" t="s">
        <v>1409</v>
      </c>
      <c r="H366">
        <f>Input!M134</f>
        <v>0</v>
      </c>
    </row>
    <row r="367" spans="1:8" x14ac:dyDescent="0.35">
      <c r="A367" t="str">
        <f>IF(CoverSheet!$C$9="Annual Return","AR",IF(CoverSheet!$C$9="Interim Return","IR",IF(CoverSheet!$C$9="Audited Annual Return","AAR","")))</f>
        <v/>
      </c>
      <c r="B367" t="str">
        <f>CoverSheet!$G$7</f>
        <v>v:25-03-c</v>
      </c>
      <c r="C367" t="str">
        <f>IF(CoverSheet!$C$29=3,"Q1",IF(CoverSheet!$C$29=6,"Q2",IF(CoverSheet!$C$29=9,"Q3",IF(AND(CoverSheet!$C$29=12,A367="AR"),"Q4","Q4A"))))</f>
        <v>Q4A</v>
      </c>
      <c r="D367" t="str">
        <f>CoverSheet!$C$15</f>
        <v/>
      </c>
      <c r="E367" t="s">
        <v>750</v>
      </c>
      <c r="F367" t="s">
        <v>1410</v>
      </c>
      <c r="G367" t="s">
        <v>1411</v>
      </c>
      <c r="H367">
        <f>Input!N134</f>
        <v>0</v>
      </c>
    </row>
    <row r="368" spans="1:8" x14ac:dyDescent="0.35">
      <c r="A368" t="str">
        <f>IF(CoverSheet!$C$9="Annual Return","AR",IF(CoverSheet!$C$9="Interim Return","IR",IF(CoverSheet!$C$9="Audited Annual Return","AAR","")))</f>
        <v/>
      </c>
      <c r="B368" t="str">
        <f>CoverSheet!$G$7</f>
        <v>v:25-03-c</v>
      </c>
      <c r="C368" t="str">
        <f>IF(CoverSheet!$C$29=3,"Q1",IF(CoverSheet!$C$29=6,"Q2",IF(CoverSheet!$C$29=9,"Q3",IF(AND(CoverSheet!$C$29=12,A368="AR"),"Q4","Q4A"))))</f>
        <v>Q4A</v>
      </c>
      <c r="D368" t="str">
        <f>CoverSheet!$C$15</f>
        <v/>
      </c>
      <c r="E368" t="s">
        <v>750</v>
      </c>
      <c r="F368" t="s">
        <v>472</v>
      </c>
      <c r="G368" t="s">
        <v>1412</v>
      </c>
      <c r="H368">
        <f>Input!P135</f>
        <v>0</v>
      </c>
    </row>
    <row r="369" spans="1:9" x14ac:dyDescent="0.35">
      <c r="A369" t="str">
        <f>IF(CoverSheet!$C$9="Annual Return","AR",IF(CoverSheet!$C$9="Interim Return","IR",IF(CoverSheet!$C$9="Audited Annual Return","AAR","")))</f>
        <v/>
      </c>
      <c r="B369" t="str">
        <f>CoverSheet!$G$7</f>
        <v>v:25-03-c</v>
      </c>
      <c r="C369" t="str">
        <f>IF(CoverSheet!$C$29=3,"Q1",IF(CoverSheet!$C$29=6,"Q2",IF(CoverSheet!$C$29=9,"Q3",IF(AND(CoverSheet!$C$29=12,A369="AR"),"Q4","Q4A"))))</f>
        <v>Q4A</v>
      </c>
      <c r="D369" t="str">
        <f>CoverSheet!$C$15</f>
        <v/>
      </c>
      <c r="E369" t="s">
        <v>750</v>
      </c>
      <c r="F369" t="s">
        <v>1413</v>
      </c>
      <c r="G369" t="s">
        <v>1414</v>
      </c>
      <c r="H369">
        <f>Input!L135</f>
        <v>0</v>
      </c>
    </row>
    <row r="370" spans="1:9" x14ac:dyDescent="0.35">
      <c r="A370" t="str">
        <f>IF(CoverSheet!$C$9="Annual Return","AR",IF(CoverSheet!$C$9="Interim Return","IR",IF(CoverSheet!$C$9="Audited Annual Return","AAR","")))</f>
        <v/>
      </c>
      <c r="B370" t="str">
        <f>CoverSheet!$G$7</f>
        <v>v:25-03-c</v>
      </c>
      <c r="C370" t="str">
        <f>IF(CoverSheet!$C$29=3,"Q1",IF(CoverSheet!$C$29=6,"Q2",IF(CoverSheet!$C$29=9,"Q3",IF(AND(CoverSheet!$C$29=12,A370="AR"),"Q4","Q4A"))))</f>
        <v>Q4A</v>
      </c>
      <c r="D370" t="str">
        <f>CoverSheet!$C$15</f>
        <v/>
      </c>
      <c r="E370" t="s">
        <v>750</v>
      </c>
      <c r="F370" t="s">
        <v>1415</v>
      </c>
      <c r="G370" t="s">
        <v>1416</v>
      </c>
      <c r="H370">
        <f>Input!M135</f>
        <v>0</v>
      </c>
    </row>
    <row r="371" spans="1:9" x14ac:dyDescent="0.35">
      <c r="A371" t="str">
        <f>IF(CoverSheet!$C$9="Annual Return","AR",IF(CoverSheet!$C$9="Interim Return","IR",IF(CoverSheet!$C$9="Audited Annual Return","AAR","")))</f>
        <v/>
      </c>
      <c r="B371" t="str">
        <f>CoverSheet!$G$7</f>
        <v>v:25-03-c</v>
      </c>
      <c r="C371" t="str">
        <f>IF(CoverSheet!$C$29=3,"Q1",IF(CoverSheet!$C$29=6,"Q2",IF(CoverSheet!$C$29=9,"Q3",IF(AND(CoverSheet!$C$29=12,A371="AR"),"Q4","Q4A"))))</f>
        <v>Q4A</v>
      </c>
      <c r="D371" t="str">
        <f>CoverSheet!$C$15</f>
        <v/>
      </c>
      <c r="E371" t="s">
        <v>750</v>
      </c>
      <c r="F371" t="s">
        <v>1417</v>
      </c>
      <c r="G371" t="s">
        <v>1418</v>
      </c>
      <c r="H371">
        <f>Input!N135</f>
        <v>0</v>
      </c>
    </row>
    <row r="372" spans="1:9" x14ac:dyDescent="0.35">
      <c r="A372" t="str">
        <f>IF(CoverSheet!$C$9="Annual Return","AR",IF(CoverSheet!$C$9="Interim Return","IR",IF(CoverSheet!$C$9="Audited Annual Return","AAR","")))</f>
        <v/>
      </c>
      <c r="B372" t="str">
        <f>CoverSheet!$G$7</f>
        <v>v:25-03-c</v>
      </c>
      <c r="C372" t="str">
        <f>IF(CoverSheet!$C$29=3,"Q1",IF(CoverSheet!$C$29=6,"Q2",IF(CoverSheet!$C$29=9,"Q3",IF(AND(CoverSheet!$C$29=12,A372="AR"),"Q4","Q4A"))))</f>
        <v>Q4A</v>
      </c>
      <c r="D372" t="str">
        <f>CoverSheet!$C$15</f>
        <v/>
      </c>
      <c r="E372" t="s">
        <v>750</v>
      </c>
      <c r="F372" t="s">
        <v>474</v>
      </c>
      <c r="G372" t="s">
        <v>1419</v>
      </c>
      <c r="H372">
        <f>Input!P136</f>
        <v>0</v>
      </c>
    </row>
    <row r="373" spans="1:9" x14ac:dyDescent="0.35">
      <c r="A373" t="str">
        <f>IF(CoverSheet!$C$9="Annual Return","AR",IF(CoverSheet!$C$9="Interim Return","IR",IF(CoverSheet!$C$9="Audited Annual Return","AAR","")))</f>
        <v/>
      </c>
      <c r="B373" t="str">
        <f>CoverSheet!$G$7</f>
        <v>v:25-03-c</v>
      </c>
      <c r="C373" t="str">
        <f>IF(CoverSheet!$C$29=3,"Q1",IF(CoverSheet!$C$29=6,"Q2",IF(CoverSheet!$C$29=9,"Q3",IF(AND(CoverSheet!$C$29=12,A373="AR"),"Q4","Q4A"))))</f>
        <v>Q4A</v>
      </c>
      <c r="D373" t="str">
        <f>CoverSheet!$C$15</f>
        <v/>
      </c>
      <c r="E373" t="s">
        <v>750</v>
      </c>
      <c r="F373" t="s">
        <v>1420</v>
      </c>
      <c r="G373" t="s">
        <v>1421</v>
      </c>
      <c r="H373">
        <f>Input!L136</f>
        <v>0</v>
      </c>
    </row>
    <row r="374" spans="1:9" x14ac:dyDescent="0.35">
      <c r="A374" t="str">
        <f>IF(CoverSheet!$C$9="Annual Return","AR",IF(CoverSheet!$C$9="Interim Return","IR",IF(CoverSheet!$C$9="Audited Annual Return","AAR","")))</f>
        <v/>
      </c>
      <c r="B374" t="str">
        <f>CoverSheet!$G$7</f>
        <v>v:25-03-c</v>
      </c>
      <c r="C374" t="str">
        <f>IF(CoverSheet!$C$29=3,"Q1",IF(CoverSheet!$C$29=6,"Q2",IF(CoverSheet!$C$29=9,"Q3",IF(AND(CoverSheet!$C$29=12,A374="AR"),"Q4","Q4A"))))</f>
        <v>Q4A</v>
      </c>
      <c r="D374" t="str">
        <f>CoverSheet!$C$15</f>
        <v/>
      </c>
      <c r="E374" t="s">
        <v>750</v>
      </c>
      <c r="F374" t="s">
        <v>1422</v>
      </c>
      <c r="G374" t="s">
        <v>1423</v>
      </c>
      <c r="H374">
        <f>Input!M136</f>
        <v>0</v>
      </c>
    </row>
    <row r="375" spans="1:9" x14ac:dyDescent="0.35">
      <c r="A375" t="str">
        <f>IF(CoverSheet!$C$9="Annual Return","AR",IF(CoverSheet!$C$9="Interim Return","IR",IF(CoverSheet!$C$9="Audited Annual Return","AAR","")))</f>
        <v/>
      </c>
      <c r="B375" t="str">
        <f>CoverSheet!$G$7</f>
        <v>v:25-03-c</v>
      </c>
      <c r="C375" t="str">
        <f>IF(CoverSheet!$C$29=3,"Q1",IF(CoverSheet!$C$29=6,"Q2",IF(CoverSheet!$C$29=9,"Q3",IF(AND(CoverSheet!$C$29=12,A375="AR"),"Q4","Q4A"))))</f>
        <v>Q4A</v>
      </c>
      <c r="D375" t="str">
        <f>CoverSheet!$C$15</f>
        <v/>
      </c>
      <c r="E375" t="s">
        <v>750</v>
      </c>
      <c r="F375" t="s">
        <v>1424</v>
      </c>
      <c r="G375" t="s">
        <v>1425</v>
      </c>
      <c r="H375">
        <f>Input!N136</f>
        <v>0</v>
      </c>
    </row>
    <row r="376" spans="1:9" x14ac:dyDescent="0.35">
      <c r="A376" t="str">
        <f>IF(CoverSheet!$C$9="Annual Return","AR",IF(CoverSheet!$C$9="Interim Return","IR",IF(CoverSheet!$C$9="Audited Annual Return","AAR","")))</f>
        <v/>
      </c>
      <c r="B376" t="str">
        <f>CoverSheet!$G$7</f>
        <v>v:25-03-c</v>
      </c>
      <c r="C376" t="str">
        <f>IF(CoverSheet!$C$29=3,"Q1",IF(CoverSheet!$C$29=6,"Q2",IF(CoverSheet!$C$29=9,"Q3",IF(AND(CoverSheet!$C$29=12,A376="AR"),"Q4","Q4A"))))</f>
        <v>Q4A</v>
      </c>
      <c r="D376" t="str">
        <f>CoverSheet!$C$15</f>
        <v/>
      </c>
      <c r="E376" t="s">
        <v>750</v>
      </c>
      <c r="F376" t="s">
        <v>476</v>
      </c>
      <c r="G376" t="s">
        <v>1426</v>
      </c>
      <c r="H376">
        <f>Input!P137</f>
        <v>0</v>
      </c>
    </row>
    <row r="377" spans="1:9" x14ac:dyDescent="0.35">
      <c r="A377" t="str">
        <f>IF(CoverSheet!$C$9="Annual Return","AR",IF(CoverSheet!$C$9="Interim Return","IR",IF(CoverSheet!$C$9="Audited Annual Return","AAR","")))</f>
        <v/>
      </c>
      <c r="B377" t="str">
        <f>CoverSheet!$G$7</f>
        <v>v:25-03-c</v>
      </c>
      <c r="C377" t="str">
        <f>IF(CoverSheet!$C$29=3,"Q1",IF(CoverSheet!$C$29=6,"Q2",IF(CoverSheet!$C$29=9,"Q3",IF(AND(CoverSheet!$C$29=12,A377="AR"),"Q4","Q4A"))))</f>
        <v>Q4A</v>
      </c>
      <c r="D377" t="str">
        <f>CoverSheet!$C$15</f>
        <v/>
      </c>
      <c r="E377" t="s">
        <v>750</v>
      </c>
      <c r="F377" t="s">
        <v>1427</v>
      </c>
      <c r="G377" t="s">
        <v>1428</v>
      </c>
      <c r="H377">
        <f>Input!L137</f>
        <v>0</v>
      </c>
    </row>
    <row r="378" spans="1:9" x14ac:dyDescent="0.35">
      <c r="A378" t="str">
        <f>IF(CoverSheet!$C$9="Annual Return","AR",IF(CoverSheet!$C$9="Interim Return","IR",IF(CoverSheet!$C$9="Audited Annual Return","AAR","")))</f>
        <v/>
      </c>
      <c r="B378" t="str">
        <f>CoverSheet!$G$7</f>
        <v>v:25-03-c</v>
      </c>
      <c r="C378" t="str">
        <f>IF(CoverSheet!$C$29=3,"Q1",IF(CoverSheet!$C$29=6,"Q2",IF(CoverSheet!$C$29=9,"Q3",IF(AND(CoverSheet!$C$29=12,A378="AR"),"Q4","Q4A"))))</f>
        <v>Q4A</v>
      </c>
      <c r="D378" t="str">
        <f>CoverSheet!$C$15</f>
        <v/>
      </c>
      <c r="E378" t="s">
        <v>750</v>
      </c>
      <c r="F378" t="s">
        <v>1429</v>
      </c>
      <c r="G378" t="s">
        <v>1430</v>
      </c>
      <c r="H378">
        <f>Input!M137</f>
        <v>0</v>
      </c>
    </row>
    <row r="379" spans="1:9" x14ac:dyDescent="0.35">
      <c r="A379" t="str">
        <f>IF(CoverSheet!$C$9="Annual Return","AR",IF(CoverSheet!$C$9="Interim Return","IR",IF(CoverSheet!$C$9="Audited Annual Return","AAR","")))</f>
        <v/>
      </c>
      <c r="B379" t="str">
        <f>CoverSheet!$G$7</f>
        <v>v:25-03-c</v>
      </c>
      <c r="C379" t="str">
        <f>IF(CoverSheet!$C$29=3,"Q1",IF(CoverSheet!$C$29=6,"Q2",IF(CoverSheet!$C$29=9,"Q3",IF(AND(CoverSheet!$C$29=12,A379="AR"),"Q4","Q4A"))))</f>
        <v>Q4A</v>
      </c>
      <c r="D379" t="str">
        <f>CoverSheet!$C$15</f>
        <v/>
      </c>
      <c r="E379" t="s">
        <v>750</v>
      </c>
      <c r="F379" t="s">
        <v>1431</v>
      </c>
      <c r="G379" t="s">
        <v>1432</v>
      </c>
      <c r="H379">
        <f>Input!N137</f>
        <v>0</v>
      </c>
    </row>
    <row r="380" spans="1:9" x14ac:dyDescent="0.35">
      <c r="A380" t="str">
        <f>IF(CoverSheet!$C$9="Annual Return","AR",IF(CoverSheet!$C$9="Interim Return","IR",IF(CoverSheet!$C$9="Audited Annual Return","AAR","")))</f>
        <v/>
      </c>
      <c r="B380" t="str">
        <f>CoverSheet!$G$7</f>
        <v>v:25-03-c</v>
      </c>
      <c r="C380" t="str">
        <f>IF(CoverSheet!$C$29=3,"Q1",IF(CoverSheet!$C$29=6,"Q2",IF(CoverSheet!$C$29=9,"Q3",IF(AND(CoverSheet!$C$29=12,A380="AR"),"Q4","Q4A"))))</f>
        <v>Q4A</v>
      </c>
      <c r="D380" t="str">
        <f>CoverSheet!$C$15</f>
        <v/>
      </c>
      <c r="E380" t="s">
        <v>750</v>
      </c>
      <c r="F380" t="s">
        <v>479</v>
      </c>
      <c r="G380" t="s">
        <v>1433</v>
      </c>
      <c r="H380">
        <f>Input!P138</f>
        <v>0</v>
      </c>
    </row>
    <row r="381" spans="1:9" x14ac:dyDescent="0.35">
      <c r="A381" t="str">
        <f>IF(CoverSheet!$C$9="Annual Return","AR",IF(CoverSheet!$C$9="Interim Return","IR",IF(CoverSheet!$C$9="Audited Annual Return","AAR","")))</f>
        <v/>
      </c>
      <c r="B381" t="str">
        <f>CoverSheet!$G$7</f>
        <v>v:25-03-c</v>
      </c>
      <c r="C381" t="str">
        <f>IF(CoverSheet!$C$29=3,"Q1",IF(CoverSheet!$C$29=6,"Q2",IF(CoverSheet!$C$29=9,"Q3",IF(AND(CoverSheet!$C$29=12,A381="AR"),"Q4","Q4A"))))</f>
        <v>Q4A</v>
      </c>
      <c r="D381" t="str">
        <f>CoverSheet!$C$15</f>
        <v/>
      </c>
      <c r="E381" t="s">
        <v>750</v>
      </c>
      <c r="F381" t="s">
        <v>1434</v>
      </c>
      <c r="G381" t="s">
        <v>478</v>
      </c>
      <c r="H381">
        <f>Input!R138</f>
        <v>0</v>
      </c>
      <c r="I381" t="str">
        <f>Input!Y138</f>
        <v>G</v>
      </c>
    </row>
    <row r="382" spans="1:9" x14ac:dyDescent="0.35">
      <c r="A382" t="str">
        <f>IF(CoverSheet!$C$9="Annual Return","AR",IF(CoverSheet!$C$9="Interim Return","IR",IF(CoverSheet!$C$9="Audited Annual Return","AAR","")))</f>
        <v/>
      </c>
      <c r="B382" t="str">
        <f>CoverSheet!$G$7</f>
        <v>v:25-03-c</v>
      </c>
      <c r="C382" t="str">
        <f>IF(CoverSheet!$C$29=3,"Q1",IF(CoverSheet!$C$29=6,"Q2",IF(CoverSheet!$C$29=9,"Q3",IF(AND(CoverSheet!$C$29=12,A382="AR"),"Q4","Q4A"))))</f>
        <v>Q4A</v>
      </c>
      <c r="D382" t="str">
        <f>CoverSheet!$C$15</f>
        <v/>
      </c>
      <c r="E382" t="s">
        <v>750</v>
      </c>
      <c r="F382" t="s">
        <v>1435</v>
      </c>
      <c r="G382" t="s">
        <v>1436</v>
      </c>
      <c r="H382">
        <f>Input!L138</f>
        <v>0</v>
      </c>
    </row>
    <row r="383" spans="1:9" x14ac:dyDescent="0.35">
      <c r="A383" t="str">
        <f>IF(CoverSheet!$C$9="Annual Return","AR",IF(CoverSheet!$C$9="Interim Return","IR",IF(CoverSheet!$C$9="Audited Annual Return","AAR","")))</f>
        <v/>
      </c>
      <c r="B383" t="str">
        <f>CoverSheet!$G$7</f>
        <v>v:25-03-c</v>
      </c>
      <c r="C383" t="str">
        <f>IF(CoverSheet!$C$29=3,"Q1",IF(CoverSheet!$C$29=6,"Q2",IF(CoverSheet!$C$29=9,"Q3",IF(AND(CoverSheet!$C$29=12,A383="AR"),"Q4","Q4A"))))</f>
        <v>Q4A</v>
      </c>
      <c r="D383" t="str">
        <f>CoverSheet!$C$15</f>
        <v/>
      </c>
      <c r="E383" t="s">
        <v>750</v>
      </c>
      <c r="F383" t="s">
        <v>1437</v>
      </c>
      <c r="G383" t="s">
        <v>1438</v>
      </c>
      <c r="H383">
        <f>Input!M138</f>
        <v>0</v>
      </c>
    </row>
    <row r="384" spans="1:9" x14ac:dyDescent="0.35">
      <c r="A384" t="str">
        <f>IF(CoverSheet!$C$9="Annual Return","AR",IF(CoverSheet!$C$9="Interim Return","IR",IF(CoverSheet!$C$9="Audited Annual Return","AAR","")))</f>
        <v/>
      </c>
      <c r="B384" t="str">
        <f>CoverSheet!$G$7</f>
        <v>v:25-03-c</v>
      </c>
      <c r="C384" t="str">
        <f>IF(CoverSheet!$C$29=3,"Q1",IF(CoverSheet!$C$29=6,"Q2",IF(CoverSheet!$C$29=9,"Q3",IF(AND(CoverSheet!$C$29=12,A384="AR"),"Q4","Q4A"))))</f>
        <v>Q4A</v>
      </c>
      <c r="D384" t="str">
        <f>CoverSheet!$C$15</f>
        <v/>
      </c>
      <c r="E384" t="s">
        <v>750</v>
      </c>
      <c r="F384" t="s">
        <v>1439</v>
      </c>
      <c r="G384" t="s">
        <v>1440</v>
      </c>
      <c r="H384">
        <f>Input!N138</f>
        <v>0</v>
      </c>
    </row>
    <row r="385" spans="1:8" x14ac:dyDescent="0.35">
      <c r="A385" t="str">
        <f>IF(CoverSheet!$C$9="Annual Return","AR",IF(CoverSheet!$C$9="Interim Return","IR",IF(CoverSheet!$C$9="Audited Annual Return","AAR","")))</f>
        <v/>
      </c>
      <c r="B385" t="str">
        <f>CoverSheet!$G$7</f>
        <v>v:25-03-c</v>
      </c>
      <c r="C385" t="str">
        <f>IF(CoverSheet!$C$29=3,"Q1",IF(CoverSheet!$C$29=6,"Q2",IF(CoverSheet!$C$29=9,"Q3",IF(AND(CoverSheet!$C$29=12,A385="AR"),"Q4","Q4A"))))</f>
        <v>Q4A</v>
      </c>
      <c r="D385" t="str">
        <f>CoverSheet!$C$15</f>
        <v/>
      </c>
      <c r="E385" t="s">
        <v>750</v>
      </c>
      <c r="F385" t="s">
        <v>1441</v>
      </c>
      <c r="G385" t="s">
        <v>1442</v>
      </c>
      <c r="H385">
        <f>Input!P140</f>
        <v>0</v>
      </c>
    </row>
    <row r="386" spans="1:8" x14ac:dyDescent="0.35">
      <c r="A386" t="str">
        <f>IF(CoverSheet!$C$9="Annual Return","AR",IF(CoverSheet!$C$9="Interim Return","IR",IF(CoverSheet!$C$9="Audited Annual Return","AAR","")))</f>
        <v/>
      </c>
      <c r="B386" t="str">
        <f>CoverSheet!$G$7</f>
        <v>v:25-03-c</v>
      </c>
      <c r="C386" t="str">
        <f>IF(CoverSheet!$C$29=3,"Q1",IF(CoverSheet!$C$29=6,"Q2",IF(CoverSheet!$C$29=9,"Q3",IF(AND(CoverSheet!$C$29=12,A386="AR"),"Q4","Q4A"))))</f>
        <v>Q4A</v>
      </c>
      <c r="D386" t="str">
        <f>CoverSheet!$C$15</f>
        <v/>
      </c>
      <c r="E386" t="s">
        <v>750</v>
      </c>
      <c r="F386" t="s">
        <v>1443</v>
      </c>
      <c r="G386" t="s">
        <v>1444</v>
      </c>
      <c r="H386">
        <f>Input!L140</f>
        <v>0</v>
      </c>
    </row>
    <row r="387" spans="1:8" x14ac:dyDescent="0.35">
      <c r="A387" t="str">
        <f>IF(CoverSheet!$C$9="Annual Return","AR",IF(CoverSheet!$C$9="Interim Return","IR",IF(CoverSheet!$C$9="Audited Annual Return","AAR","")))</f>
        <v/>
      </c>
      <c r="B387" t="str">
        <f>CoverSheet!$G$7</f>
        <v>v:25-03-c</v>
      </c>
      <c r="C387" t="str">
        <f>IF(CoverSheet!$C$29=3,"Q1",IF(CoverSheet!$C$29=6,"Q2",IF(CoverSheet!$C$29=9,"Q3",IF(AND(CoverSheet!$C$29=12,A387="AR"),"Q4","Q4A"))))</f>
        <v>Q4A</v>
      </c>
      <c r="D387" t="str">
        <f>CoverSheet!$C$15</f>
        <v/>
      </c>
      <c r="E387" t="s">
        <v>750</v>
      </c>
      <c r="F387" t="s">
        <v>1445</v>
      </c>
      <c r="G387" t="s">
        <v>1446</v>
      </c>
      <c r="H387">
        <f>Input!M140</f>
        <v>0</v>
      </c>
    </row>
    <row r="388" spans="1:8" x14ac:dyDescent="0.35">
      <c r="A388" t="str">
        <f>IF(CoverSheet!$C$9="Annual Return","AR",IF(CoverSheet!$C$9="Interim Return","IR",IF(CoverSheet!$C$9="Audited Annual Return","AAR","")))</f>
        <v/>
      </c>
      <c r="B388" t="str">
        <f>CoverSheet!$G$7</f>
        <v>v:25-03-c</v>
      </c>
      <c r="C388" t="str">
        <f>IF(CoverSheet!$C$29=3,"Q1",IF(CoverSheet!$C$29=6,"Q2",IF(CoverSheet!$C$29=9,"Q3",IF(AND(CoverSheet!$C$29=12,A388="AR"),"Q4","Q4A"))))</f>
        <v>Q4A</v>
      </c>
      <c r="D388" t="str">
        <f>CoverSheet!$C$15</f>
        <v/>
      </c>
      <c r="E388" t="s">
        <v>750</v>
      </c>
      <c r="F388" t="s">
        <v>1447</v>
      </c>
      <c r="G388" t="s">
        <v>1448</v>
      </c>
      <c r="H388">
        <f>Input!N140</f>
        <v>0</v>
      </c>
    </row>
    <row r="389" spans="1:8" x14ac:dyDescent="0.35">
      <c r="A389" t="str">
        <f>IF(CoverSheet!$C$9="Annual Return","AR",IF(CoverSheet!$C$9="Interim Return","IR",IF(CoverSheet!$C$9="Audited Annual Return","AAR","")))</f>
        <v/>
      </c>
      <c r="B389" t="str">
        <f>CoverSheet!$G$7</f>
        <v>v:25-03-c</v>
      </c>
      <c r="C389" t="str">
        <f>IF(CoverSheet!$C$29=3,"Q1",IF(CoverSheet!$C$29=6,"Q2",IF(CoverSheet!$C$29=9,"Q3",IF(AND(CoverSheet!$C$29=12,A389="AR"),"Q4","Q4A"))))</f>
        <v>Q4A</v>
      </c>
      <c r="D389" t="str">
        <f>CoverSheet!$C$15</f>
        <v/>
      </c>
      <c r="E389" t="s">
        <v>750</v>
      </c>
      <c r="F389" t="s">
        <v>482</v>
      </c>
      <c r="G389" t="s">
        <v>1449</v>
      </c>
      <c r="H389">
        <f>Input!P141</f>
        <v>0</v>
      </c>
    </row>
    <row r="390" spans="1:8" x14ac:dyDescent="0.35">
      <c r="A390" t="str">
        <f>IF(CoverSheet!$C$9="Annual Return","AR",IF(CoverSheet!$C$9="Interim Return","IR",IF(CoverSheet!$C$9="Audited Annual Return","AAR","")))</f>
        <v/>
      </c>
      <c r="B390" t="str">
        <f>CoverSheet!$G$7</f>
        <v>v:25-03-c</v>
      </c>
      <c r="C390" t="str">
        <f>IF(CoverSheet!$C$29=3,"Q1",IF(CoverSheet!$C$29=6,"Q2",IF(CoverSheet!$C$29=9,"Q3",IF(AND(CoverSheet!$C$29=12,A390="AR"),"Q4","Q4A"))))</f>
        <v>Q4A</v>
      </c>
      <c r="D390" t="str">
        <f>CoverSheet!$C$15</f>
        <v/>
      </c>
      <c r="E390" t="s">
        <v>750</v>
      </c>
      <c r="F390" t="s">
        <v>1450</v>
      </c>
      <c r="G390" t="s">
        <v>1451</v>
      </c>
      <c r="H390">
        <f>Input!L141</f>
        <v>0</v>
      </c>
    </row>
    <row r="391" spans="1:8" x14ac:dyDescent="0.35">
      <c r="A391" t="str">
        <f>IF(CoverSheet!$C$9="Annual Return","AR",IF(CoverSheet!$C$9="Interim Return","IR",IF(CoverSheet!$C$9="Audited Annual Return","AAR","")))</f>
        <v/>
      </c>
      <c r="B391" t="str">
        <f>CoverSheet!$G$7</f>
        <v>v:25-03-c</v>
      </c>
      <c r="C391" t="str">
        <f>IF(CoverSheet!$C$29=3,"Q1",IF(CoverSheet!$C$29=6,"Q2",IF(CoverSheet!$C$29=9,"Q3",IF(AND(CoverSheet!$C$29=12,A391="AR"),"Q4","Q4A"))))</f>
        <v>Q4A</v>
      </c>
      <c r="D391" t="str">
        <f>CoverSheet!$C$15</f>
        <v/>
      </c>
      <c r="E391" t="s">
        <v>750</v>
      </c>
      <c r="F391" t="s">
        <v>1452</v>
      </c>
      <c r="G391" t="s">
        <v>1453</v>
      </c>
      <c r="H391">
        <f>Input!M141</f>
        <v>0</v>
      </c>
    </row>
    <row r="392" spans="1:8" x14ac:dyDescent="0.35">
      <c r="A392" t="str">
        <f>IF(CoverSheet!$C$9="Annual Return","AR",IF(CoverSheet!$C$9="Interim Return","IR",IF(CoverSheet!$C$9="Audited Annual Return","AAR","")))</f>
        <v/>
      </c>
      <c r="B392" t="str">
        <f>CoverSheet!$G$7</f>
        <v>v:25-03-c</v>
      </c>
      <c r="C392" t="str">
        <f>IF(CoverSheet!$C$29=3,"Q1",IF(CoverSheet!$C$29=6,"Q2",IF(CoverSheet!$C$29=9,"Q3",IF(AND(CoverSheet!$C$29=12,A392="AR"),"Q4","Q4A"))))</f>
        <v>Q4A</v>
      </c>
      <c r="D392" t="str">
        <f>CoverSheet!$C$15</f>
        <v/>
      </c>
      <c r="E392" t="s">
        <v>750</v>
      </c>
      <c r="F392" t="s">
        <v>1454</v>
      </c>
      <c r="G392" t="s">
        <v>1455</v>
      </c>
      <c r="H392">
        <f>Input!N141</f>
        <v>0</v>
      </c>
    </row>
    <row r="393" spans="1:8" x14ac:dyDescent="0.35">
      <c r="A393" t="str">
        <f>IF(CoverSheet!$C$9="Annual Return","AR",IF(CoverSheet!$C$9="Interim Return","IR",IF(CoverSheet!$C$9="Audited Annual Return","AAR","")))</f>
        <v/>
      </c>
      <c r="B393" t="str">
        <f>CoverSheet!$G$7</f>
        <v>v:25-03-c</v>
      </c>
      <c r="C393" t="str">
        <f>IF(CoverSheet!$C$29=3,"Q1",IF(CoverSheet!$C$29=6,"Q2",IF(CoverSheet!$C$29=9,"Q3",IF(AND(CoverSheet!$C$29=12,A393="AR"),"Q4","Q4A"))))</f>
        <v>Q4A</v>
      </c>
      <c r="D393" t="str">
        <f>CoverSheet!$C$15</f>
        <v/>
      </c>
      <c r="E393" t="s">
        <v>750</v>
      </c>
      <c r="F393" t="s">
        <v>484</v>
      </c>
      <c r="G393" t="s">
        <v>1456</v>
      </c>
      <c r="H393">
        <f>Input!P142</f>
        <v>0</v>
      </c>
    </row>
    <row r="394" spans="1:8" x14ac:dyDescent="0.35">
      <c r="A394" t="str">
        <f>IF(CoverSheet!$C$9="Annual Return","AR",IF(CoverSheet!$C$9="Interim Return","IR",IF(CoverSheet!$C$9="Audited Annual Return","AAR","")))</f>
        <v/>
      </c>
      <c r="B394" t="str">
        <f>CoverSheet!$G$7</f>
        <v>v:25-03-c</v>
      </c>
      <c r="C394" t="str">
        <f>IF(CoverSheet!$C$29=3,"Q1",IF(CoverSheet!$C$29=6,"Q2",IF(CoverSheet!$C$29=9,"Q3",IF(AND(CoverSheet!$C$29=12,A394="AR"),"Q4","Q4A"))))</f>
        <v>Q4A</v>
      </c>
      <c r="D394" t="str">
        <f>CoverSheet!$C$15</f>
        <v/>
      </c>
      <c r="E394" t="s">
        <v>750</v>
      </c>
      <c r="F394" t="s">
        <v>1457</v>
      </c>
      <c r="G394" t="s">
        <v>1458</v>
      </c>
      <c r="H394">
        <f>Input!L142</f>
        <v>0</v>
      </c>
    </row>
    <row r="395" spans="1:8" x14ac:dyDescent="0.35">
      <c r="A395" t="str">
        <f>IF(CoverSheet!$C$9="Annual Return","AR",IF(CoverSheet!$C$9="Interim Return","IR",IF(CoverSheet!$C$9="Audited Annual Return","AAR","")))</f>
        <v/>
      </c>
      <c r="B395" t="str">
        <f>CoverSheet!$G$7</f>
        <v>v:25-03-c</v>
      </c>
      <c r="C395" t="str">
        <f>IF(CoverSheet!$C$29=3,"Q1",IF(CoverSheet!$C$29=6,"Q2",IF(CoverSheet!$C$29=9,"Q3",IF(AND(CoverSheet!$C$29=12,A395="AR"),"Q4","Q4A"))))</f>
        <v>Q4A</v>
      </c>
      <c r="D395" t="str">
        <f>CoverSheet!$C$15</f>
        <v/>
      </c>
      <c r="E395" t="s">
        <v>750</v>
      </c>
      <c r="F395" t="s">
        <v>1459</v>
      </c>
      <c r="G395" t="s">
        <v>1460</v>
      </c>
      <c r="H395">
        <f>Input!M142</f>
        <v>0</v>
      </c>
    </row>
    <row r="396" spans="1:8" x14ac:dyDescent="0.35">
      <c r="A396" t="str">
        <f>IF(CoverSheet!$C$9="Annual Return","AR",IF(CoverSheet!$C$9="Interim Return","IR",IF(CoverSheet!$C$9="Audited Annual Return","AAR","")))</f>
        <v/>
      </c>
      <c r="B396" t="str">
        <f>CoverSheet!$G$7</f>
        <v>v:25-03-c</v>
      </c>
      <c r="C396" t="str">
        <f>IF(CoverSheet!$C$29=3,"Q1",IF(CoverSheet!$C$29=6,"Q2",IF(CoverSheet!$C$29=9,"Q3",IF(AND(CoverSheet!$C$29=12,A396="AR"),"Q4","Q4A"))))</f>
        <v>Q4A</v>
      </c>
      <c r="D396" t="str">
        <f>CoverSheet!$C$15</f>
        <v/>
      </c>
      <c r="E396" t="s">
        <v>750</v>
      </c>
      <c r="F396" t="s">
        <v>1461</v>
      </c>
      <c r="G396" t="s">
        <v>1462</v>
      </c>
      <c r="H396">
        <f>Input!N142</f>
        <v>0</v>
      </c>
    </row>
    <row r="397" spans="1:8" x14ac:dyDescent="0.35">
      <c r="A397" t="str">
        <f>IF(CoverSheet!$C$9="Annual Return","AR",IF(CoverSheet!$C$9="Interim Return","IR",IF(CoverSheet!$C$9="Audited Annual Return","AAR","")))</f>
        <v/>
      </c>
      <c r="B397" t="str">
        <f>CoverSheet!$G$7</f>
        <v>v:25-03-c</v>
      </c>
      <c r="C397" t="str">
        <f>IF(CoverSheet!$C$29=3,"Q1",IF(CoverSheet!$C$29=6,"Q2",IF(CoverSheet!$C$29=9,"Q3",IF(AND(CoverSheet!$C$29=12,A397="AR"),"Q4","Q4A"))))</f>
        <v>Q4A</v>
      </c>
      <c r="D397" t="str">
        <f>CoverSheet!$C$15</f>
        <v/>
      </c>
      <c r="E397" t="s">
        <v>750</v>
      </c>
      <c r="F397" t="s">
        <v>486</v>
      </c>
      <c r="G397" t="s">
        <v>1463</v>
      </c>
      <c r="H397">
        <f>Input!P143</f>
        <v>0</v>
      </c>
    </row>
    <row r="398" spans="1:8" x14ac:dyDescent="0.35">
      <c r="A398" t="str">
        <f>IF(CoverSheet!$C$9="Annual Return","AR",IF(CoverSheet!$C$9="Interim Return","IR",IF(CoverSheet!$C$9="Audited Annual Return","AAR","")))</f>
        <v/>
      </c>
      <c r="B398" t="str">
        <f>CoverSheet!$G$7</f>
        <v>v:25-03-c</v>
      </c>
      <c r="C398" t="str">
        <f>IF(CoverSheet!$C$29=3,"Q1",IF(CoverSheet!$C$29=6,"Q2",IF(CoverSheet!$C$29=9,"Q3",IF(AND(CoverSheet!$C$29=12,A398="AR"),"Q4","Q4A"))))</f>
        <v>Q4A</v>
      </c>
      <c r="D398" t="str">
        <f>CoverSheet!$C$15</f>
        <v/>
      </c>
      <c r="E398" t="s">
        <v>750</v>
      </c>
      <c r="F398" t="s">
        <v>1464</v>
      </c>
      <c r="G398" t="s">
        <v>1465</v>
      </c>
      <c r="H398">
        <f>Input!L143</f>
        <v>0</v>
      </c>
    </row>
    <row r="399" spans="1:8" x14ac:dyDescent="0.35">
      <c r="A399" t="str">
        <f>IF(CoverSheet!$C$9="Annual Return","AR",IF(CoverSheet!$C$9="Interim Return","IR",IF(CoverSheet!$C$9="Audited Annual Return","AAR","")))</f>
        <v/>
      </c>
      <c r="B399" t="str">
        <f>CoverSheet!$G$7</f>
        <v>v:25-03-c</v>
      </c>
      <c r="C399" t="str">
        <f>IF(CoverSheet!$C$29=3,"Q1",IF(CoverSheet!$C$29=6,"Q2",IF(CoverSheet!$C$29=9,"Q3",IF(AND(CoverSheet!$C$29=12,A399="AR"),"Q4","Q4A"))))</f>
        <v>Q4A</v>
      </c>
      <c r="D399" t="str">
        <f>CoverSheet!$C$15</f>
        <v/>
      </c>
      <c r="E399" t="s">
        <v>750</v>
      </c>
      <c r="F399" t="s">
        <v>1466</v>
      </c>
      <c r="G399" t="s">
        <v>1467</v>
      </c>
      <c r="H399">
        <f>Input!M143</f>
        <v>0</v>
      </c>
    </row>
    <row r="400" spans="1:8" x14ac:dyDescent="0.35">
      <c r="A400" t="str">
        <f>IF(CoverSheet!$C$9="Annual Return","AR",IF(CoverSheet!$C$9="Interim Return","IR",IF(CoverSheet!$C$9="Audited Annual Return","AAR","")))</f>
        <v/>
      </c>
      <c r="B400" t="str">
        <f>CoverSheet!$G$7</f>
        <v>v:25-03-c</v>
      </c>
      <c r="C400" t="str">
        <f>IF(CoverSheet!$C$29=3,"Q1",IF(CoverSheet!$C$29=6,"Q2",IF(CoverSheet!$C$29=9,"Q3",IF(AND(CoverSheet!$C$29=12,A400="AR"),"Q4","Q4A"))))</f>
        <v>Q4A</v>
      </c>
      <c r="D400" t="str">
        <f>CoverSheet!$C$15</f>
        <v/>
      </c>
      <c r="E400" t="s">
        <v>750</v>
      </c>
      <c r="F400" t="s">
        <v>1468</v>
      </c>
      <c r="G400" t="s">
        <v>1469</v>
      </c>
      <c r="H400">
        <f>Input!N143</f>
        <v>0</v>
      </c>
    </row>
    <row r="401" spans="1:9" x14ac:dyDescent="0.35">
      <c r="A401" t="str">
        <f>IF(CoverSheet!$C$9="Annual Return","AR",IF(CoverSheet!$C$9="Interim Return","IR",IF(CoverSheet!$C$9="Audited Annual Return","AAR","")))</f>
        <v/>
      </c>
      <c r="B401" t="str">
        <f>CoverSheet!$G$7</f>
        <v>v:25-03-c</v>
      </c>
      <c r="C401" t="str">
        <f>IF(CoverSheet!$C$29=3,"Q1",IF(CoverSheet!$C$29=6,"Q2",IF(CoverSheet!$C$29=9,"Q3",IF(AND(CoverSheet!$C$29=12,A401="AR"),"Q4","Q4A"))))</f>
        <v>Q4A</v>
      </c>
      <c r="D401" t="str">
        <f>CoverSheet!$C$15</f>
        <v/>
      </c>
      <c r="E401" t="s">
        <v>750</v>
      </c>
      <c r="F401" t="s">
        <v>488</v>
      </c>
      <c r="G401" t="s">
        <v>1470</v>
      </c>
      <c r="H401">
        <f>Input!P144</f>
        <v>0</v>
      </c>
    </row>
    <row r="402" spans="1:9" x14ac:dyDescent="0.35">
      <c r="A402" t="str">
        <f>IF(CoverSheet!$C$9="Annual Return","AR",IF(CoverSheet!$C$9="Interim Return","IR",IF(CoverSheet!$C$9="Audited Annual Return","AAR","")))</f>
        <v/>
      </c>
      <c r="B402" t="str">
        <f>CoverSheet!$G$7</f>
        <v>v:25-03-c</v>
      </c>
      <c r="C402" t="str">
        <f>IF(CoverSheet!$C$29=3,"Q1",IF(CoverSheet!$C$29=6,"Q2",IF(CoverSheet!$C$29=9,"Q3",IF(AND(CoverSheet!$C$29=12,A402="AR"),"Q4","Q4A"))))</f>
        <v>Q4A</v>
      </c>
      <c r="D402" t="str">
        <f>CoverSheet!$C$15</f>
        <v/>
      </c>
      <c r="E402" t="s">
        <v>750</v>
      </c>
      <c r="F402" t="s">
        <v>1471</v>
      </c>
      <c r="G402" t="s">
        <v>1472</v>
      </c>
      <c r="H402">
        <f>Input!L144</f>
        <v>0</v>
      </c>
    </row>
    <row r="403" spans="1:9" x14ac:dyDescent="0.35">
      <c r="A403" t="str">
        <f>IF(CoverSheet!$C$9="Annual Return","AR",IF(CoverSheet!$C$9="Interim Return","IR",IF(CoverSheet!$C$9="Audited Annual Return","AAR","")))</f>
        <v/>
      </c>
      <c r="B403" t="str">
        <f>CoverSheet!$G$7</f>
        <v>v:25-03-c</v>
      </c>
      <c r="C403" t="str">
        <f>IF(CoverSheet!$C$29=3,"Q1",IF(CoverSheet!$C$29=6,"Q2",IF(CoverSheet!$C$29=9,"Q3",IF(AND(CoverSheet!$C$29=12,A403="AR"),"Q4","Q4A"))))</f>
        <v>Q4A</v>
      </c>
      <c r="D403" t="str">
        <f>CoverSheet!$C$15</f>
        <v/>
      </c>
      <c r="E403" t="s">
        <v>750</v>
      </c>
      <c r="F403" t="s">
        <v>1473</v>
      </c>
      <c r="G403" t="s">
        <v>1474</v>
      </c>
      <c r="H403">
        <f>Input!M144</f>
        <v>0</v>
      </c>
    </row>
    <row r="404" spans="1:9" x14ac:dyDescent="0.35">
      <c r="A404" t="str">
        <f>IF(CoverSheet!$C$9="Annual Return","AR",IF(CoverSheet!$C$9="Interim Return","IR",IF(CoverSheet!$C$9="Audited Annual Return","AAR","")))</f>
        <v/>
      </c>
      <c r="B404" t="str">
        <f>CoverSheet!$G$7</f>
        <v>v:25-03-c</v>
      </c>
      <c r="C404" t="str">
        <f>IF(CoverSheet!$C$29=3,"Q1",IF(CoverSheet!$C$29=6,"Q2",IF(CoverSheet!$C$29=9,"Q3",IF(AND(CoverSheet!$C$29=12,A404="AR"),"Q4","Q4A"))))</f>
        <v>Q4A</v>
      </c>
      <c r="D404" t="str">
        <f>CoverSheet!$C$15</f>
        <v/>
      </c>
      <c r="E404" t="s">
        <v>750</v>
      </c>
      <c r="F404" t="s">
        <v>1475</v>
      </c>
      <c r="G404" t="s">
        <v>1476</v>
      </c>
      <c r="H404">
        <f>Input!N144</f>
        <v>0</v>
      </c>
    </row>
    <row r="405" spans="1:9" s="374" customFormat="1" x14ac:dyDescent="0.35">
      <c r="A405" t="str">
        <f>IF(CoverSheet!$C$9="Annual Return","AR",IF(CoverSheet!$C$9="Interim Return","IR",IF(CoverSheet!$C$9="Audited Annual Return","AAR","")))</f>
        <v/>
      </c>
      <c r="B405" t="str">
        <f>CoverSheet!$G$7</f>
        <v>v:25-03-c</v>
      </c>
      <c r="C405" t="str">
        <f>IF(CoverSheet!$C$29=3,"Q1",IF(CoverSheet!$C$29=6,"Q2",IF(CoverSheet!$C$29=9,"Q3",IF(AND(CoverSheet!$C$29=12,A405="AR"),"Q4","Q4A"))))</f>
        <v>Q4A</v>
      </c>
      <c r="D405" t="str">
        <f>CoverSheet!$C$15</f>
        <v/>
      </c>
      <c r="E405" t="s">
        <v>750</v>
      </c>
      <c r="F405" t="s">
        <v>490</v>
      </c>
      <c r="G405" t="s">
        <v>1477</v>
      </c>
      <c r="H405">
        <f>Input!P145</f>
        <v>0</v>
      </c>
      <c r="I405"/>
    </row>
    <row r="406" spans="1:9" s="374" customFormat="1" x14ac:dyDescent="0.35">
      <c r="A406" t="str">
        <f>IF(CoverSheet!$C$9="Annual Return","AR",IF(CoverSheet!$C$9="Interim Return","IR",IF(CoverSheet!$C$9="Audited Annual Return","AAR","")))</f>
        <v/>
      </c>
      <c r="B406" t="str">
        <f>CoverSheet!$G$7</f>
        <v>v:25-03-c</v>
      </c>
      <c r="C406" t="str">
        <f>IF(CoverSheet!$C$29=3,"Q1",IF(CoverSheet!$C$29=6,"Q2",IF(CoverSheet!$C$29=9,"Q3",IF(AND(CoverSheet!$C$29=12,A406="AR"),"Q4","Q4A"))))</f>
        <v>Q4A</v>
      </c>
      <c r="D406" t="str">
        <f>CoverSheet!$C$15</f>
        <v/>
      </c>
      <c r="E406" t="s">
        <v>750</v>
      </c>
      <c r="F406" t="s">
        <v>1478</v>
      </c>
      <c r="G406" t="s">
        <v>1479</v>
      </c>
      <c r="H406">
        <f>Input!L145</f>
        <v>0</v>
      </c>
      <c r="I406"/>
    </row>
    <row r="407" spans="1:9" s="374" customFormat="1" x14ac:dyDescent="0.35">
      <c r="A407" t="str">
        <f>IF(CoverSheet!$C$9="Annual Return","AR",IF(CoverSheet!$C$9="Interim Return","IR",IF(CoverSheet!$C$9="Audited Annual Return","AAR","")))</f>
        <v/>
      </c>
      <c r="B407" t="str">
        <f>CoverSheet!$G$7</f>
        <v>v:25-03-c</v>
      </c>
      <c r="C407" t="str">
        <f>IF(CoverSheet!$C$29=3,"Q1",IF(CoverSheet!$C$29=6,"Q2",IF(CoverSheet!$C$29=9,"Q3",IF(AND(CoverSheet!$C$29=12,A407="AR"),"Q4","Q4A"))))</f>
        <v>Q4A</v>
      </c>
      <c r="D407" t="str">
        <f>CoverSheet!$C$15</f>
        <v/>
      </c>
      <c r="E407" t="s">
        <v>750</v>
      </c>
      <c r="F407" t="s">
        <v>1480</v>
      </c>
      <c r="G407" t="s">
        <v>1481</v>
      </c>
      <c r="H407">
        <f>Input!M145</f>
        <v>0</v>
      </c>
      <c r="I407"/>
    </row>
    <row r="408" spans="1:9" s="374" customFormat="1" x14ac:dyDescent="0.35">
      <c r="A408" t="str">
        <f>IF(CoverSheet!$C$9="Annual Return","AR",IF(CoverSheet!$C$9="Interim Return","IR",IF(CoverSheet!$C$9="Audited Annual Return","AAR","")))</f>
        <v/>
      </c>
      <c r="B408" t="str">
        <f>CoverSheet!$G$7</f>
        <v>v:25-03-c</v>
      </c>
      <c r="C408" t="str">
        <f>IF(CoverSheet!$C$29=3,"Q1",IF(CoverSheet!$C$29=6,"Q2",IF(CoverSheet!$C$29=9,"Q3",IF(AND(CoverSheet!$C$29=12,A408="AR"),"Q4","Q4A"))))</f>
        <v>Q4A</v>
      </c>
      <c r="D408" t="str">
        <f>CoverSheet!$C$15</f>
        <v/>
      </c>
      <c r="E408" t="s">
        <v>750</v>
      </c>
      <c r="F408" t="s">
        <v>1482</v>
      </c>
      <c r="G408" t="s">
        <v>1483</v>
      </c>
      <c r="H408">
        <f>Input!N145</f>
        <v>0</v>
      </c>
      <c r="I408"/>
    </row>
    <row r="409" spans="1:9" s="374" customFormat="1" x14ac:dyDescent="0.35">
      <c r="A409" t="str">
        <f>IF(CoverSheet!$C$9="Annual Return","AR",IF(CoverSheet!$C$9="Interim Return","IR",IF(CoverSheet!$C$9="Audited Annual Return","AAR","")))</f>
        <v/>
      </c>
      <c r="B409" t="str">
        <f>CoverSheet!$G$7</f>
        <v>v:25-03-c</v>
      </c>
      <c r="C409" t="str">
        <f>IF(CoverSheet!$C$29=3,"Q1",IF(CoverSheet!$C$29=6,"Q2",IF(CoverSheet!$C$29=9,"Q3",IF(AND(CoverSheet!$C$29=12,A409="AR"),"Q4","Q4A"))))</f>
        <v>Q4A</v>
      </c>
      <c r="D409" t="str">
        <f>CoverSheet!$C$15</f>
        <v/>
      </c>
      <c r="E409" t="s">
        <v>750</v>
      </c>
      <c r="F409" t="s">
        <v>492</v>
      </c>
      <c r="G409" t="s">
        <v>1484</v>
      </c>
      <c r="H409">
        <f>Input!P146</f>
        <v>0</v>
      </c>
      <c r="I409"/>
    </row>
    <row r="410" spans="1:9" s="374" customFormat="1" x14ac:dyDescent="0.35">
      <c r="A410" t="str">
        <f>IF(CoverSheet!$C$9="Annual Return","AR",IF(CoverSheet!$C$9="Interim Return","IR",IF(CoverSheet!$C$9="Audited Annual Return","AAR","")))</f>
        <v/>
      </c>
      <c r="B410" t="str">
        <f>CoverSheet!$G$7</f>
        <v>v:25-03-c</v>
      </c>
      <c r="C410" t="str">
        <f>IF(CoverSheet!$C$29=3,"Q1",IF(CoverSheet!$C$29=6,"Q2",IF(CoverSheet!$C$29=9,"Q3",IF(AND(CoverSheet!$C$29=12,A410="AR"),"Q4","Q4A"))))</f>
        <v>Q4A</v>
      </c>
      <c r="D410" t="str">
        <f>CoverSheet!$C$15</f>
        <v/>
      </c>
      <c r="E410" t="s">
        <v>750</v>
      </c>
      <c r="F410" t="s">
        <v>1485</v>
      </c>
      <c r="G410" t="s">
        <v>1486</v>
      </c>
      <c r="H410">
        <f>Input!L146</f>
        <v>0</v>
      </c>
      <c r="I410"/>
    </row>
    <row r="411" spans="1:9" s="374" customFormat="1" x14ac:dyDescent="0.35">
      <c r="A411" t="str">
        <f>IF(CoverSheet!$C$9="Annual Return","AR",IF(CoverSheet!$C$9="Interim Return","IR",IF(CoverSheet!$C$9="Audited Annual Return","AAR","")))</f>
        <v/>
      </c>
      <c r="B411" t="str">
        <f>CoverSheet!$G$7</f>
        <v>v:25-03-c</v>
      </c>
      <c r="C411" t="str">
        <f>IF(CoverSheet!$C$29=3,"Q1",IF(CoverSheet!$C$29=6,"Q2",IF(CoverSheet!$C$29=9,"Q3",IF(AND(CoverSheet!$C$29=12,A411="AR"),"Q4","Q4A"))))</f>
        <v>Q4A</v>
      </c>
      <c r="D411" t="str">
        <f>CoverSheet!$C$15</f>
        <v/>
      </c>
      <c r="E411" t="s">
        <v>750</v>
      </c>
      <c r="F411" t="s">
        <v>1487</v>
      </c>
      <c r="G411" t="s">
        <v>1488</v>
      </c>
      <c r="H411">
        <f>Input!M146</f>
        <v>0</v>
      </c>
      <c r="I411"/>
    </row>
    <row r="412" spans="1:9" s="374" customFormat="1" x14ac:dyDescent="0.35">
      <c r="A412" t="str">
        <f>IF(CoverSheet!$C$9="Annual Return","AR",IF(CoverSheet!$C$9="Interim Return","IR",IF(CoverSheet!$C$9="Audited Annual Return","AAR","")))</f>
        <v/>
      </c>
      <c r="B412" t="str">
        <f>CoverSheet!$G$7</f>
        <v>v:25-03-c</v>
      </c>
      <c r="C412" t="str">
        <f>IF(CoverSheet!$C$29=3,"Q1",IF(CoverSheet!$C$29=6,"Q2",IF(CoverSheet!$C$29=9,"Q3",IF(AND(CoverSheet!$C$29=12,A412="AR"),"Q4","Q4A"))))</f>
        <v>Q4A</v>
      </c>
      <c r="D412" t="str">
        <f>CoverSheet!$C$15</f>
        <v/>
      </c>
      <c r="E412" t="s">
        <v>750</v>
      </c>
      <c r="F412" t="s">
        <v>1489</v>
      </c>
      <c r="G412" t="s">
        <v>1490</v>
      </c>
      <c r="H412">
        <f>Input!N146</f>
        <v>0</v>
      </c>
      <c r="I412"/>
    </row>
    <row r="413" spans="1:9" x14ac:dyDescent="0.35">
      <c r="A413" t="str">
        <f>IF(CoverSheet!$C$9="Annual Return","AR",IF(CoverSheet!$C$9="Interim Return","IR",IF(CoverSheet!$C$9="Audited Annual Return","AAR","")))</f>
        <v/>
      </c>
      <c r="B413" t="str">
        <f>CoverSheet!$G$7</f>
        <v>v:25-03-c</v>
      </c>
      <c r="C413" t="str">
        <f>IF(CoverSheet!$C$29=3,"Q1",IF(CoverSheet!$C$29=6,"Q2",IF(CoverSheet!$C$29=9,"Q3",IF(AND(CoverSheet!$C$29=12,A413="AR"),"Q4","Q4A"))))</f>
        <v>Q4A</v>
      </c>
      <c r="D413" t="str">
        <f>CoverSheet!$C$15</f>
        <v/>
      </c>
      <c r="E413" t="s">
        <v>750</v>
      </c>
      <c r="F413" t="s">
        <v>494</v>
      </c>
      <c r="G413" t="s">
        <v>1491</v>
      </c>
      <c r="H413">
        <f>Input!P147</f>
        <v>0</v>
      </c>
    </row>
    <row r="414" spans="1:9" x14ac:dyDescent="0.35">
      <c r="A414" t="str">
        <f>IF(CoverSheet!$C$9="Annual Return","AR",IF(CoverSheet!$C$9="Interim Return","IR",IF(CoverSheet!$C$9="Audited Annual Return","AAR","")))</f>
        <v/>
      </c>
      <c r="B414" t="str">
        <f>CoverSheet!$G$7</f>
        <v>v:25-03-c</v>
      </c>
      <c r="C414" t="str">
        <f>IF(CoverSheet!$C$29=3,"Q1",IF(CoverSheet!$C$29=6,"Q2",IF(CoverSheet!$C$29=9,"Q3",IF(AND(CoverSheet!$C$29=12,A414="AR"),"Q4","Q4A"))))</f>
        <v>Q4A</v>
      </c>
      <c r="D414" t="str">
        <f>CoverSheet!$C$15</f>
        <v/>
      </c>
      <c r="E414" t="s">
        <v>750</v>
      </c>
      <c r="F414" t="s">
        <v>1492</v>
      </c>
      <c r="G414" t="s">
        <v>1493</v>
      </c>
      <c r="H414">
        <f>Input!L147</f>
        <v>0</v>
      </c>
    </row>
    <row r="415" spans="1:9" x14ac:dyDescent="0.35">
      <c r="A415" t="str">
        <f>IF(CoverSheet!$C$9="Annual Return","AR",IF(CoverSheet!$C$9="Interim Return","IR",IF(CoverSheet!$C$9="Audited Annual Return","AAR","")))</f>
        <v/>
      </c>
      <c r="B415" t="str">
        <f>CoverSheet!$G$7</f>
        <v>v:25-03-c</v>
      </c>
      <c r="C415" t="str">
        <f>IF(CoverSheet!$C$29=3,"Q1",IF(CoverSheet!$C$29=6,"Q2",IF(CoverSheet!$C$29=9,"Q3",IF(AND(CoverSheet!$C$29=12,A415="AR"),"Q4","Q4A"))))</f>
        <v>Q4A</v>
      </c>
      <c r="D415" t="str">
        <f>CoverSheet!$C$15</f>
        <v/>
      </c>
      <c r="E415" t="s">
        <v>750</v>
      </c>
      <c r="F415" t="s">
        <v>1494</v>
      </c>
      <c r="G415" t="s">
        <v>1495</v>
      </c>
      <c r="H415">
        <f>Input!M147</f>
        <v>0</v>
      </c>
    </row>
    <row r="416" spans="1:9" x14ac:dyDescent="0.35">
      <c r="A416" t="str">
        <f>IF(CoverSheet!$C$9="Annual Return","AR",IF(CoverSheet!$C$9="Interim Return","IR",IF(CoverSheet!$C$9="Audited Annual Return","AAR","")))</f>
        <v/>
      </c>
      <c r="B416" t="str">
        <f>CoverSheet!$G$7</f>
        <v>v:25-03-c</v>
      </c>
      <c r="C416" t="str">
        <f>IF(CoverSheet!$C$29=3,"Q1",IF(CoverSheet!$C$29=6,"Q2",IF(CoverSheet!$C$29=9,"Q3",IF(AND(CoverSheet!$C$29=12,A416="AR"),"Q4","Q4A"))))</f>
        <v>Q4A</v>
      </c>
      <c r="D416" t="str">
        <f>CoverSheet!$C$15</f>
        <v/>
      </c>
      <c r="E416" t="s">
        <v>750</v>
      </c>
      <c r="F416" t="s">
        <v>1496</v>
      </c>
      <c r="G416" t="s">
        <v>1497</v>
      </c>
      <c r="H416">
        <f>-Input!N147</f>
        <v>0</v>
      </c>
    </row>
    <row r="417" spans="1:9" x14ac:dyDescent="0.35">
      <c r="A417" t="str">
        <f>IF(CoverSheet!$C$9="Annual Return","AR",IF(CoverSheet!$C$9="Interim Return","IR",IF(CoverSheet!$C$9="Audited Annual Return","AAR","")))</f>
        <v/>
      </c>
      <c r="B417" t="str">
        <f>CoverSheet!$G$7</f>
        <v>v:25-03-c</v>
      </c>
      <c r="C417" t="str">
        <f>IF(CoverSheet!$C$29=3,"Q1",IF(CoverSheet!$C$29=6,"Q2",IF(CoverSheet!$C$29=9,"Q3",IF(AND(CoverSheet!$C$29=12,A417="AR"),"Q4","Q4A"))))</f>
        <v>Q4A</v>
      </c>
      <c r="D417" t="str">
        <f>CoverSheet!$C$15</f>
        <v/>
      </c>
      <c r="E417" t="s">
        <v>750</v>
      </c>
      <c r="F417" t="s">
        <v>496</v>
      </c>
      <c r="G417" t="s">
        <v>1498</v>
      </c>
      <c r="H417">
        <f>Input!P148</f>
        <v>0</v>
      </c>
    </row>
    <row r="418" spans="1:9" x14ac:dyDescent="0.35">
      <c r="A418" t="str">
        <f>IF(CoverSheet!$C$9="Annual Return","AR",IF(CoverSheet!$C$9="Interim Return","IR",IF(CoverSheet!$C$9="Audited Annual Return","AAR","")))</f>
        <v/>
      </c>
      <c r="B418" t="str">
        <f>CoverSheet!$G$7</f>
        <v>v:25-03-c</v>
      </c>
      <c r="C418" t="str">
        <f>IF(CoverSheet!$C$29=3,"Q1",IF(CoverSheet!$C$29=6,"Q2",IF(CoverSheet!$C$29=9,"Q3",IF(AND(CoverSheet!$C$29=12,A418="AR"),"Q4","Q4A"))))</f>
        <v>Q4A</v>
      </c>
      <c r="D418" t="str">
        <f>CoverSheet!$C$15</f>
        <v/>
      </c>
      <c r="E418" t="s">
        <v>750</v>
      </c>
      <c r="F418" t="s">
        <v>1499</v>
      </c>
      <c r="G418" t="s">
        <v>1500</v>
      </c>
      <c r="H418">
        <f>Input!L148</f>
        <v>0</v>
      </c>
    </row>
    <row r="419" spans="1:9" x14ac:dyDescent="0.35">
      <c r="A419" t="str">
        <f>IF(CoverSheet!$C$9="Annual Return","AR",IF(CoverSheet!$C$9="Interim Return","IR",IF(CoverSheet!$C$9="Audited Annual Return","AAR","")))</f>
        <v/>
      </c>
      <c r="B419" t="str">
        <f>CoverSheet!$G$7</f>
        <v>v:25-03-c</v>
      </c>
      <c r="C419" t="str">
        <f>IF(CoverSheet!$C$29=3,"Q1",IF(CoverSheet!$C$29=6,"Q2",IF(CoverSheet!$C$29=9,"Q3",IF(AND(CoverSheet!$C$29=12,A419="AR"),"Q4","Q4A"))))</f>
        <v>Q4A</v>
      </c>
      <c r="D419" t="str">
        <f>CoverSheet!$C$15</f>
        <v/>
      </c>
      <c r="E419" t="s">
        <v>750</v>
      </c>
      <c r="F419" t="s">
        <v>1501</v>
      </c>
      <c r="G419" t="s">
        <v>1502</v>
      </c>
      <c r="H419">
        <f>Input!M148</f>
        <v>0</v>
      </c>
    </row>
    <row r="420" spans="1:9" x14ac:dyDescent="0.35">
      <c r="A420" t="str">
        <f>IF(CoverSheet!$C$9="Annual Return","AR",IF(CoverSheet!$C$9="Interim Return","IR",IF(CoverSheet!$C$9="Audited Annual Return","AAR","")))</f>
        <v/>
      </c>
      <c r="B420" t="str">
        <f>CoverSheet!$G$7</f>
        <v>v:25-03-c</v>
      </c>
      <c r="C420" t="str">
        <f>IF(CoverSheet!$C$29=3,"Q1",IF(CoverSheet!$C$29=6,"Q2",IF(CoverSheet!$C$29=9,"Q3",IF(AND(CoverSheet!$C$29=12,A420="AR"),"Q4","Q4A"))))</f>
        <v>Q4A</v>
      </c>
      <c r="D420" t="str">
        <f>CoverSheet!$C$15</f>
        <v/>
      </c>
      <c r="E420" t="s">
        <v>750</v>
      </c>
      <c r="F420" t="s">
        <v>1503</v>
      </c>
      <c r="G420" t="s">
        <v>1504</v>
      </c>
      <c r="H420">
        <f>Input!N148</f>
        <v>0</v>
      </c>
    </row>
    <row r="421" spans="1:9" x14ac:dyDescent="0.35">
      <c r="A421" t="str">
        <f>IF(CoverSheet!$C$9="Annual Return","AR",IF(CoverSheet!$C$9="Interim Return","IR",IF(CoverSheet!$C$9="Audited Annual Return","AAR","")))</f>
        <v/>
      </c>
      <c r="B421" t="str">
        <f>CoverSheet!$G$7</f>
        <v>v:25-03-c</v>
      </c>
      <c r="C421" t="str">
        <f>IF(CoverSheet!$C$29=3,"Q1",IF(CoverSheet!$C$29=6,"Q2",IF(CoverSheet!$C$29=9,"Q3",IF(AND(CoverSheet!$C$29=12,A421="AR"),"Q4","Q4A"))))</f>
        <v>Q4A</v>
      </c>
      <c r="D421" t="str">
        <f>CoverSheet!$C$15</f>
        <v/>
      </c>
      <c r="E421" t="s">
        <v>750</v>
      </c>
      <c r="F421" t="s">
        <v>498</v>
      </c>
      <c r="G421" t="s">
        <v>1505</v>
      </c>
      <c r="H421">
        <f>Input!P149</f>
        <v>0</v>
      </c>
    </row>
    <row r="422" spans="1:9" x14ac:dyDescent="0.35">
      <c r="A422" t="str">
        <f>IF(CoverSheet!$C$9="Annual Return","AR",IF(CoverSheet!$C$9="Interim Return","IR",IF(CoverSheet!$C$9="Audited Annual Return","AAR","")))</f>
        <v/>
      </c>
      <c r="B422" t="str">
        <f>CoverSheet!$G$7</f>
        <v>v:25-03-c</v>
      </c>
      <c r="C422" t="str">
        <f>IF(CoverSheet!$C$29=3,"Q1",IF(CoverSheet!$C$29=6,"Q2",IF(CoverSheet!$C$29=9,"Q3",IF(AND(CoverSheet!$C$29=12,A422="AR"),"Q4","Q4A"))))</f>
        <v>Q4A</v>
      </c>
      <c r="D422" t="str">
        <f>CoverSheet!$C$15</f>
        <v/>
      </c>
      <c r="E422" t="s">
        <v>750</v>
      </c>
      <c r="F422" t="s">
        <v>1506</v>
      </c>
      <c r="G422" t="s">
        <v>1507</v>
      </c>
      <c r="H422">
        <f>Input!L149</f>
        <v>0</v>
      </c>
    </row>
    <row r="423" spans="1:9" x14ac:dyDescent="0.35">
      <c r="A423" t="str">
        <f>IF(CoverSheet!$C$9="Annual Return","AR",IF(CoverSheet!$C$9="Interim Return","IR",IF(CoverSheet!$C$9="Audited Annual Return","AAR","")))</f>
        <v/>
      </c>
      <c r="B423" t="str">
        <f>CoverSheet!$G$7</f>
        <v>v:25-03-c</v>
      </c>
      <c r="C423" t="str">
        <f>IF(CoverSheet!$C$29=3,"Q1",IF(CoverSheet!$C$29=6,"Q2",IF(CoverSheet!$C$29=9,"Q3",IF(AND(CoverSheet!$C$29=12,A423="AR"),"Q4","Q4A"))))</f>
        <v>Q4A</v>
      </c>
      <c r="D423" t="str">
        <f>CoverSheet!$C$15</f>
        <v/>
      </c>
      <c r="E423" t="s">
        <v>750</v>
      </c>
      <c r="F423" t="s">
        <v>1508</v>
      </c>
      <c r="G423" t="s">
        <v>1509</v>
      </c>
      <c r="H423">
        <f>Input!M149</f>
        <v>0</v>
      </c>
    </row>
    <row r="424" spans="1:9" x14ac:dyDescent="0.35">
      <c r="A424" t="str">
        <f>IF(CoverSheet!$C$9="Annual Return","AR",IF(CoverSheet!$C$9="Interim Return","IR",IF(CoverSheet!$C$9="Audited Annual Return","AAR","")))</f>
        <v/>
      </c>
      <c r="B424" t="str">
        <f>CoverSheet!$G$7</f>
        <v>v:25-03-c</v>
      </c>
      <c r="C424" t="str">
        <f>IF(CoverSheet!$C$29=3,"Q1",IF(CoverSheet!$C$29=6,"Q2",IF(CoverSheet!$C$29=9,"Q3",IF(AND(CoverSheet!$C$29=12,A424="AR"),"Q4","Q4A"))))</f>
        <v>Q4A</v>
      </c>
      <c r="D424" t="str">
        <f>CoverSheet!$C$15</f>
        <v/>
      </c>
      <c r="E424" t="s">
        <v>750</v>
      </c>
      <c r="F424" t="s">
        <v>1510</v>
      </c>
      <c r="G424" t="s">
        <v>1511</v>
      </c>
      <c r="H424">
        <f>Input!N149</f>
        <v>0</v>
      </c>
    </row>
    <row r="425" spans="1:9" x14ac:dyDescent="0.35">
      <c r="A425" t="str">
        <f>IF(CoverSheet!$C$9="Annual Return","AR",IF(CoverSheet!$C$9="Interim Return","IR",IF(CoverSheet!$C$9="Audited Annual Return","AAR","")))</f>
        <v/>
      </c>
      <c r="B425" t="str">
        <f>CoverSheet!$G$7</f>
        <v>v:25-03-c</v>
      </c>
      <c r="C425" t="str">
        <f>IF(CoverSheet!$C$29=3,"Q1",IF(CoverSheet!$C$29=6,"Q2",IF(CoverSheet!$C$29=9,"Q3",IF(AND(CoverSheet!$C$29=12,A425="AR"),"Q4","Q4A"))))</f>
        <v>Q4A</v>
      </c>
      <c r="D425" t="str">
        <f>CoverSheet!$C$15</f>
        <v/>
      </c>
      <c r="E425" t="s">
        <v>750</v>
      </c>
      <c r="F425" t="s">
        <v>501</v>
      </c>
      <c r="G425" t="s">
        <v>1512</v>
      </c>
      <c r="H425">
        <f>Input!P150</f>
        <v>0</v>
      </c>
    </row>
    <row r="426" spans="1:9" x14ac:dyDescent="0.35">
      <c r="A426" t="str">
        <f>IF(CoverSheet!$C$9="Annual Return","AR",IF(CoverSheet!$C$9="Interim Return","IR",IF(CoverSheet!$C$9="Audited Annual Return","AAR","")))</f>
        <v/>
      </c>
      <c r="B426" t="str">
        <f>CoverSheet!$G$7</f>
        <v>v:25-03-c</v>
      </c>
      <c r="C426" t="str">
        <f>IF(CoverSheet!$C$29=3,"Q1",IF(CoverSheet!$C$29=6,"Q2",IF(CoverSheet!$C$29=9,"Q3",IF(AND(CoverSheet!$C$29=12,A426="AR"),"Q4","Q4A"))))</f>
        <v>Q4A</v>
      </c>
      <c r="D426" t="str">
        <f>CoverSheet!$C$15</f>
        <v/>
      </c>
      <c r="E426" t="s">
        <v>750</v>
      </c>
      <c r="F426" t="s">
        <v>1513</v>
      </c>
      <c r="G426" t="s">
        <v>500</v>
      </c>
      <c r="H426">
        <f>Input!R150</f>
        <v>0</v>
      </c>
      <c r="I426" t="str">
        <f>Input!Y150</f>
        <v>G</v>
      </c>
    </row>
    <row r="427" spans="1:9" x14ac:dyDescent="0.35">
      <c r="A427" t="str">
        <f>IF(CoverSheet!$C$9="Annual Return","AR",IF(CoverSheet!$C$9="Interim Return","IR",IF(CoverSheet!$C$9="Audited Annual Return","AAR","")))</f>
        <v/>
      </c>
      <c r="B427" t="str">
        <f>CoverSheet!$G$7</f>
        <v>v:25-03-c</v>
      </c>
      <c r="C427" t="str">
        <f>IF(CoverSheet!$C$29=3,"Q1",IF(CoverSheet!$C$29=6,"Q2",IF(CoverSheet!$C$29=9,"Q3",IF(AND(CoverSheet!$C$29=12,A427="AR"),"Q4","Q4A"))))</f>
        <v>Q4A</v>
      </c>
      <c r="D427" t="str">
        <f>CoverSheet!$C$15</f>
        <v/>
      </c>
      <c r="E427" t="s">
        <v>750</v>
      </c>
      <c r="F427" t="s">
        <v>1514</v>
      </c>
      <c r="G427" t="s">
        <v>1515</v>
      </c>
      <c r="H427">
        <f>Input!L150</f>
        <v>0</v>
      </c>
    </row>
    <row r="428" spans="1:9" x14ac:dyDescent="0.35">
      <c r="A428" t="str">
        <f>IF(CoverSheet!$C$9="Annual Return","AR",IF(CoverSheet!$C$9="Interim Return","IR",IF(CoverSheet!$C$9="Audited Annual Return","AAR","")))</f>
        <v/>
      </c>
      <c r="B428" t="str">
        <f>CoverSheet!$G$7</f>
        <v>v:25-03-c</v>
      </c>
      <c r="C428" t="str">
        <f>IF(CoverSheet!$C$29=3,"Q1",IF(CoverSheet!$C$29=6,"Q2",IF(CoverSheet!$C$29=9,"Q3",IF(AND(CoverSheet!$C$29=12,A428="AR"),"Q4","Q4A"))))</f>
        <v>Q4A</v>
      </c>
      <c r="D428" t="str">
        <f>CoverSheet!$C$15</f>
        <v/>
      </c>
      <c r="E428" t="s">
        <v>750</v>
      </c>
      <c r="F428" t="s">
        <v>1516</v>
      </c>
      <c r="G428" t="s">
        <v>1517</v>
      </c>
      <c r="H428">
        <f>Input!M150</f>
        <v>0</v>
      </c>
    </row>
    <row r="429" spans="1:9" x14ac:dyDescent="0.35">
      <c r="A429" t="str">
        <f>IF(CoverSheet!$C$9="Annual Return","AR",IF(CoverSheet!$C$9="Interim Return","IR",IF(CoverSheet!$C$9="Audited Annual Return","AAR","")))</f>
        <v/>
      </c>
      <c r="B429" t="str">
        <f>CoverSheet!$G$7</f>
        <v>v:25-03-c</v>
      </c>
      <c r="C429" t="str">
        <f>IF(CoverSheet!$C$29=3,"Q1",IF(CoverSheet!$C$29=6,"Q2",IF(CoverSheet!$C$29=9,"Q3",IF(AND(CoverSheet!$C$29=12,A429="AR"),"Q4","Q4A"))))</f>
        <v>Q4A</v>
      </c>
      <c r="D429" t="str">
        <f>CoverSheet!$C$15</f>
        <v/>
      </c>
      <c r="E429" t="s">
        <v>750</v>
      </c>
      <c r="F429" t="s">
        <v>1518</v>
      </c>
      <c r="G429" t="s">
        <v>1519</v>
      </c>
      <c r="H429">
        <f>Input!N150</f>
        <v>0</v>
      </c>
    </row>
    <row r="430" spans="1:9" x14ac:dyDescent="0.35">
      <c r="A430" t="str">
        <f>IF(CoverSheet!$C$9="Annual Return","AR",IF(CoverSheet!$C$9="Interim Return","IR",IF(CoverSheet!$C$9="Audited Annual Return","AAR","")))</f>
        <v/>
      </c>
      <c r="B430" t="str">
        <f>CoverSheet!$G$7</f>
        <v>v:25-03-c</v>
      </c>
      <c r="C430" t="str">
        <f>IF(CoverSheet!$C$29=3,"Q1",IF(CoverSheet!$C$29=6,"Q2",IF(CoverSheet!$C$29=9,"Q3",IF(AND(CoverSheet!$C$29=12,A430="AR"),"Q4","Q4A"))))</f>
        <v>Q4A</v>
      </c>
      <c r="D430" t="str">
        <f>CoverSheet!$C$15</f>
        <v/>
      </c>
      <c r="E430" t="s">
        <v>750</v>
      </c>
      <c r="F430" t="s">
        <v>503</v>
      </c>
      <c r="G430" t="s">
        <v>1520</v>
      </c>
      <c r="H430">
        <f>Input!P151</f>
        <v>0</v>
      </c>
    </row>
    <row r="431" spans="1:9" x14ac:dyDescent="0.35">
      <c r="A431" t="str">
        <f>IF(CoverSheet!$C$9="Annual Return","AR",IF(CoverSheet!$C$9="Interim Return","IR",IF(CoverSheet!$C$9="Audited Annual Return","AAR","")))</f>
        <v/>
      </c>
      <c r="B431" t="str">
        <f>CoverSheet!$G$7</f>
        <v>v:25-03-c</v>
      </c>
      <c r="C431" t="str">
        <f>IF(CoverSheet!$C$29=3,"Q1",IF(CoverSheet!$C$29=6,"Q2",IF(CoverSheet!$C$29=9,"Q3",IF(AND(CoverSheet!$C$29=12,A431="AR"),"Q4","Q4A"))))</f>
        <v>Q4A</v>
      </c>
      <c r="D431" t="str">
        <f>CoverSheet!$C$15</f>
        <v/>
      </c>
      <c r="E431" t="s">
        <v>750</v>
      </c>
      <c r="F431" t="s">
        <v>1521</v>
      </c>
      <c r="G431" t="s">
        <v>1522</v>
      </c>
      <c r="H431">
        <f>Input!L151</f>
        <v>0</v>
      </c>
    </row>
    <row r="432" spans="1:9" x14ac:dyDescent="0.35">
      <c r="A432" t="str">
        <f>IF(CoverSheet!$C$9="Annual Return","AR",IF(CoverSheet!$C$9="Interim Return","IR",IF(CoverSheet!$C$9="Audited Annual Return","AAR","")))</f>
        <v/>
      </c>
      <c r="B432" t="str">
        <f>CoverSheet!$G$7</f>
        <v>v:25-03-c</v>
      </c>
      <c r="C432" t="str">
        <f>IF(CoverSheet!$C$29=3,"Q1",IF(CoverSheet!$C$29=6,"Q2",IF(CoverSheet!$C$29=9,"Q3",IF(AND(CoverSheet!$C$29=12,A432="AR"),"Q4","Q4A"))))</f>
        <v>Q4A</v>
      </c>
      <c r="D432" t="str">
        <f>CoverSheet!$C$15</f>
        <v/>
      </c>
      <c r="E432" t="s">
        <v>750</v>
      </c>
      <c r="F432" t="s">
        <v>1523</v>
      </c>
      <c r="G432" t="s">
        <v>1524</v>
      </c>
      <c r="H432">
        <f>Input!M151</f>
        <v>0</v>
      </c>
    </row>
    <row r="433" spans="1:9" x14ac:dyDescent="0.35">
      <c r="A433" t="str">
        <f>IF(CoverSheet!$C$9="Annual Return","AR",IF(CoverSheet!$C$9="Interim Return","IR",IF(CoverSheet!$C$9="Audited Annual Return","AAR","")))</f>
        <v/>
      </c>
      <c r="B433" t="str">
        <f>CoverSheet!$G$7</f>
        <v>v:25-03-c</v>
      </c>
      <c r="C433" t="str">
        <f>IF(CoverSheet!$C$29=3,"Q1",IF(CoverSheet!$C$29=6,"Q2",IF(CoverSheet!$C$29=9,"Q3",IF(AND(CoverSheet!$C$29=12,A433="AR"),"Q4","Q4A"))))</f>
        <v>Q4A</v>
      </c>
      <c r="D433" t="str">
        <f>CoverSheet!$C$15</f>
        <v/>
      </c>
      <c r="E433" t="s">
        <v>750</v>
      </c>
      <c r="F433" t="s">
        <v>1525</v>
      </c>
      <c r="G433" t="s">
        <v>1526</v>
      </c>
      <c r="H433">
        <f>Input!N151</f>
        <v>0</v>
      </c>
    </row>
    <row r="434" spans="1:9" x14ac:dyDescent="0.35">
      <c r="A434" t="str">
        <f>IF(CoverSheet!$C$9="Annual Return","AR",IF(CoverSheet!$C$9="Interim Return","IR",IF(CoverSheet!$C$9="Audited Annual Return","AAR","")))</f>
        <v/>
      </c>
      <c r="B434" t="str">
        <f>CoverSheet!$G$7</f>
        <v>v:25-03-c</v>
      </c>
      <c r="C434" t="str">
        <f>IF(CoverSheet!$C$29=3,"Q1",IF(CoverSheet!$C$29=6,"Q2",IF(CoverSheet!$C$29=9,"Q3",IF(AND(CoverSheet!$C$29=12,A434="AR"),"Q4","Q4A"))))</f>
        <v>Q4A</v>
      </c>
      <c r="D434" t="str">
        <f>CoverSheet!$C$15</f>
        <v/>
      </c>
      <c r="E434" t="s">
        <v>750</v>
      </c>
      <c r="F434" t="s">
        <v>506</v>
      </c>
      <c r="G434" t="s">
        <v>1527</v>
      </c>
      <c r="H434">
        <f>Input!P152</f>
        <v>0</v>
      </c>
    </row>
    <row r="435" spans="1:9" x14ac:dyDescent="0.35">
      <c r="A435" t="str">
        <f>IF(CoverSheet!$C$9="Annual Return","AR",IF(CoverSheet!$C$9="Interim Return","IR",IF(CoverSheet!$C$9="Audited Annual Return","AAR","")))</f>
        <v/>
      </c>
      <c r="B435" t="str">
        <f>CoverSheet!$G$7</f>
        <v>v:25-03-c</v>
      </c>
      <c r="C435" t="str">
        <f>IF(CoverSheet!$C$29=3,"Q1",IF(CoverSheet!$C$29=6,"Q2",IF(CoverSheet!$C$29=9,"Q3",IF(AND(CoverSheet!$C$29=12,A435="AR"),"Q4","Q4A"))))</f>
        <v>Q4A</v>
      </c>
      <c r="D435" t="str">
        <f>CoverSheet!$C$15</f>
        <v/>
      </c>
      <c r="E435" t="s">
        <v>750</v>
      </c>
      <c r="F435" t="s">
        <v>1528</v>
      </c>
      <c r="G435" t="s">
        <v>1529</v>
      </c>
      <c r="H435">
        <f>Input!R152</f>
        <v>0</v>
      </c>
      <c r="I435" t="str">
        <f>Input!Y152</f>
        <v>G</v>
      </c>
    </row>
    <row r="436" spans="1:9" x14ac:dyDescent="0.35">
      <c r="A436" t="str">
        <f>IF(CoverSheet!$C$9="Annual Return","AR",IF(CoverSheet!$C$9="Interim Return","IR",IF(CoverSheet!$C$9="Audited Annual Return","AAR","")))</f>
        <v/>
      </c>
      <c r="B436" t="str">
        <f>CoverSheet!$G$7</f>
        <v>v:25-03-c</v>
      </c>
      <c r="C436" t="str">
        <f>IF(CoverSheet!$C$29=3,"Q1",IF(CoverSheet!$C$29=6,"Q2",IF(CoverSheet!$C$29=9,"Q3",IF(AND(CoverSheet!$C$29=12,A436="AR"),"Q4","Q4A"))))</f>
        <v>Q4A</v>
      </c>
      <c r="D436" t="str">
        <f>CoverSheet!$C$15</f>
        <v/>
      </c>
      <c r="E436" t="s">
        <v>750</v>
      </c>
      <c r="F436" t="s">
        <v>1530</v>
      </c>
      <c r="G436" t="s">
        <v>1531</v>
      </c>
      <c r="H436">
        <f>Input!L152</f>
        <v>0</v>
      </c>
    </row>
    <row r="437" spans="1:9" x14ac:dyDescent="0.35">
      <c r="A437" t="str">
        <f>IF(CoverSheet!$C$9="Annual Return","AR",IF(CoverSheet!$C$9="Interim Return","IR",IF(CoverSheet!$C$9="Audited Annual Return","AAR","")))</f>
        <v/>
      </c>
      <c r="B437" t="str">
        <f>CoverSheet!$G$7</f>
        <v>v:25-03-c</v>
      </c>
      <c r="C437" t="str">
        <f>IF(CoverSheet!$C$29=3,"Q1",IF(CoverSheet!$C$29=6,"Q2",IF(CoverSheet!$C$29=9,"Q3",IF(AND(CoverSheet!$C$29=12,A437="AR"),"Q4","Q4A"))))</f>
        <v>Q4A</v>
      </c>
      <c r="D437" t="str">
        <f>CoverSheet!$C$15</f>
        <v/>
      </c>
      <c r="E437" t="s">
        <v>750</v>
      </c>
      <c r="F437" t="s">
        <v>1532</v>
      </c>
      <c r="G437" t="s">
        <v>1533</v>
      </c>
      <c r="H437">
        <f>Input!M152</f>
        <v>0</v>
      </c>
    </row>
    <row r="438" spans="1:9" x14ac:dyDescent="0.35">
      <c r="A438" t="str">
        <f>IF(CoverSheet!$C$9="Annual Return","AR",IF(CoverSheet!$C$9="Interim Return","IR",IF(CoverSheet!$C$9="Audited Annual Return","AAR","")))</f>
        <v/>
      </c>
      <c r="B438" t="str">
        <f>CoverSheet!$G$7</f>
        <v>v:25-03-c</v>
      </c>
      <c r="C438" t="str">
        <f>IF(CoverSheet!$C$29=3,"Q1",IF(CoverSheet!$C$29=6,"Q2",IF(CoverSheet!$C$29=9,"Q3",IF(AND(CoverSheet!$C$29=12,A438="AR"),"Q4","Q4A"))))</f>
        <v>Q4A</v>
      </c>
      <c r="D438" t="str">
        <f>CoverSheet!$C$15</f>
        <v/>
      </c>
      <c r="E438" t="s">
        <v>750</v>
      </c>
      <c r="F438" t="s">
        <v>1534</v>
      </c>
      <c r="G438" t="s">
        <v>1535</v>
      </c>
      <c r="H438">
        <f>Input!N152</f>
        <v>0</v>
      </c>
    </row>
    <row r="439" spans="1:9" x14ac:dyDescent="0.35">
      <c r="A439" t="str">
        <f>IF(CoverSheet!$C$9="Annual Return","AR",IF(CoverSheet!$C$9="Interim Return","IR",IF(CoverSheet!$C$9="Audited Annual Return","AAR","")))</f>
        <v/>
      </c>
      <c r="B439" t="str">
        <f>CoverSheet!$G$7</f>
        <v>v:25-03-c</v>
      </c>
      <c r="C439" t="str">
        <f>IF(CoverSheet!$C$29=3,"Q1",IF(CoverSheet!$C$29=6,"Q2",IF(CoverSheet!$C$29=9,"Q3",IF(AND(CoverSheet!$C$29=12,A439="AR"),"Q4","Q4A"))))</f>
        <v>Q4A</v>
      </c>
      <c r="D439" t="str">
        <f>CoverSheet!$C$15</f>
        <v/>
      </c>
      <c r="E439" t="s">
        <v>750</v>
      </c>
      <c r="F439" t="s">
        <v>508</v>
      </c>
      <c r="G439" t="s">
        <v>1536</v>
      </c>
      <c r="H439">
        <f>Input!P152</f>
        <v>0</v>
      </c>
    </row>
    <row r="440" spans="1:9" x14ac:dyDescent="0.35">
      <c r="A440" t="str">
        <f>IF(CoverSheet!$C$9="Annual Return","AR",IF(CoverSheet!$C$9="Interim Return","IR",IF(CoverSheet!$C$9="Audited Annual Return","AAR","")))</f>
        <v/>
      </c>
      <c r="B440" t="str">
        <f>CoverSheet!$G$7</f>
        <v>v:25-03-c</v>
      </c>
      <c r="C440" t="str">
        <f>IF(CoverSheet!$C$29=3,"Q1",IF(CoverSheet!$C$29=6,"Q2",IF(CoverSheet!$C$29=9,"Q3",IF(AND(CoverSheet!$C$29=12,A440="AR"),"Q4","Q4A"))))</f>
        <v>Q4A</v>
      </c>
      <c r="D440" t="str">
        <f>CoverSheet!$C$15</f>
        <v/>
      </c>
      <c r="E440" t="s">
        <v>750</v>
      </c>
      <c r="F440" t="s">
        <v>1537</v>
      </c>
      <c r="G440" t="s">
        <v>1538</v>
      </c>
      <c r="H440">
        <f>Input!R153</f>
        <v>0</v>
      </c>
      <c r="I440" t="str">
        <f>Input!Y153</f>
        <v>G</v>
      </c>
    </row>
    <row r="441" spans="1:9" x14ac:dyDescent="0.35">
      <c r="A441" t="str">
        <f>IF(CoverSheet!$C$9="Annual Return","AR",IF(CoverSheet!$C$9="Interim Return","IR",IF(CoverSheet!$C$9="Audited Annual Return","AAR","")))</f>
        <v/>
      </c>
      <c r="B441" t="str">
        <f>CoverSheet!$G$7</f>
        <v>v:25-03-c</v>
      </c>
      <c r="C441" t="str">
        <f>IF(CoverSheet!$C$29=3,"Q1",IF(CoverSheet!$C$29=6,"Q2",IF(CoverSheet!$C$29=9,"Q3",IF(AND(CoverSheet!$C$29=12,A441="AR"),"Q4","Q4A"))))</f>
        <v>Q4A</v>
      </c>
      <c r="D441" t="str">
        <f>CoverSheet!$C$15</f>
        <v/>
      </c>
      <c r="E441" t="s">
        <v>750</v>
      </c>
      <c r="F441" t="s">
        <v>1539</v>
      </c>
      <c r="G441" t="s">
        <v>1540</v>
      </c>
      <c r="H441">
        <f>Input!L153</f>
        <v>0</v>
      </c>
    </row>
    <row r="442" spans="1:9" x14ac:dyDescent="0.35">
      <c r="A442" t="str">
        <f>IF(CoverSheet!$C$9="Annual Return","AR",IF(CoverSheet!$C$9="Interim Return","IR",IF(CoverSheet!$C$9="Audited Annual Return","AAR","")))</f>
        <v/>
      </c>
      <c r="B442" t="str">
        <f>CoverSheet!$G$7</f>
        <v>v:25-03-c</v>
      </c>
      <c r="C442" t="str">
        <f>IF(CoverSheet!$C$29=3,"Q1",IF(CoverSheet!$C$29=6,"Q2",IF(CoverSheet!$C$29=9,"Q3",IF(AND(CoverSheet!$C$29=12,A442="AR"),"Q4","Q4A"))))</f>
        <v>Q4A</v>
      </c>
      <c r="D442" t="str">
        <f>CoverSheet!$C$15</f>
        <v/>
      </c>
      <c r="E442" t="s">
        <v>750</v>
      </c>
      <c r="F442" t="s">
        <v>1541</v>
      </c>
      <c r="G442" t="s">
        <v>1542</v>
      </c>
      <c r="H442">
        <f>Input!M153</f>
        <v>0</v>
      </c>
    </row>
    <row r="443" spans="1:9" x14ac:dyDescent="0.35">
      <c r="A443" t="str">
        <f>IF(CoverSheet!$C$9="Annual Return","AR",IF(CoverSheet!$C$9="Interim Return","IR",IF(CoverSheet!$C$9="Audited Annual Return","AAR","")))</f>
        <v/>
      </c>
      <c r="B443" t="str">
        <f>CoverSheet!$G$7</f>
        <v>v:25-03-c</v>
      </c>
      <c r="C443" t="str">
        <f>IF(CoverSheet!$C$29=3,"Q1",IF(CoverSheet!$C$29=6,"Q2",IF(CoverSheet!$C$29=9,"Q3",IF(AND(CoverSheet!$C$29=12,A443="AR"),"Q4","Q4A"))))</f>
        <v>Q4A</v>
      </c>
      <c r="D443" t="str">
        <f>CoverSheet!$C$15</f>
        <v/>
      </c>
      <c r="E443" t="s">
        <v>750</v>
      </c>
      <c r="F443" t="s">
        <v>1543</v>
      </c>
      <c r="G443" t="s">
        <v>1544</v>
      </c>
      <c r="H443">
        <f>Input!N153</f>
        <v>0</v>
      </c>
    </row>
    <row r="444" spans="1:9" x14ac:dyDescent="0.35">
      <c r="A444" t="str">
        <f>IF(CoverSheet!$C$9="Annual Return","AR",IF(CoverSheet!$C$9="Interim Return","IR",IF(CoverSheet!$C$9="Audited Annual Return","AAR","")))</f>
        <v/>
      </c>
      <c r="B444" t="str">
        <f>CoverSheet!$G$7</f>
        <v>v:25-03-c</v>
      </c>
      <c r="C444" t="str">
        <f>IF(CoverSheet!$C$29=3,"Q1",IF(CoverSheet!$C$29=6,"Q2",IF(CoverSheet!$C$29=9,"Q3",IF(AND(CoverSheet!$C$29=12,A444="AR"),"Q4","Q4A"))))</f>
        <v>Q4A</v>
      </c>
      <c r="D444" t="str">
        <f>CoverSheet!$C$15</f>
        <v/>
      </c>
      <c r="E444" t="s">
        <v>750</v>
      </c>
      <c r="F444" t="s">
        <v>1545</v>
      </c>
      <c r="G444" t="s">
        <v>1546</v>
      </c>
      <c r="H444">
        <f>Input!P155</f>
        <v>0</v>
      </c>
    </row>
    <row r="445" spans="1:9" x14ac:dyDescent="0.35">
      <c r="A445" t="str">
        <f>IF(CoverSheet!$C$9="Annual Return","AR",IF(CoverSheet!$C$9="Interim Return","IR",IF(CoverSheet!$C$9="Audited Annual Return","AAR","")))</f>
        <v/>
      </c>
      <c r="B445" t="str">
        <f>CoverSheet!$G$7</f>
        <v>v:25-03-c</v>
      </c>
      <c r="C445" t="str">
        <f>IF(CoverSheet!$C$29=3,"Q1",IF(CoverSheet!$C$29=6,"Q2",IF(CoverSheet!$C$29=9,"Q3",IF(AND(CoverSheet!$C$29=12,A445="AR"),"Q4","Q4A"))))</f>
        <v>Q4A</v>
      </c>
      <c r="D445" t="str">
        <f>CoverSheet!$C$15</f>
        <v/>
      </c>
      <c r="E445" t="s">
        <v>750</v>
      </c>
      <c r="F445" t="s">
        <v>1547</v>
      </c>
      <c r="G445" t="s">
        <v>1548</v>
      </c>
      <c r="H445">
        <f>Input!L155</f>
        <v>0</v>
      </c>
    </row>
    <row r="446" spans="1:9" x14ac:dyDescent="0.35">
      <c r="A446" t="str">
        <f>IF(CoverSheet!$C$9="Annual Return","AR",IF(CoverSheet!$C$9="Interim Return","IR",IF(CoverSheet!$C$9="Audited Annual Return","AAR","")))</f>
        <v/>
      </c>
      <c r="B446" t="str">
        <f>CoverSheet!$G$7</f>
        <v>v:25-03-c</v>
      </c>
      <c r="C446" t="str">
        <f>IF(CoverSheet!$C$29=3,"Q1",IF(CoverSheet!$C$29=6,"Q2",IF(CoverSheet!$C$29=9,"Q3",IF(AND(CoverSheet!$C$29=12,A446="AR"),"Q4","Q4A"))))</f>
        <v>Q4A</v>
      </c>
      <c r="D446" t="str">
        <f>CoverSheet!$C$15</f>
        <v/>
      </c>
      <c r="E446" t="s">
        <v>750</v>
      </c>
      <c r="F446" t="s">
        <v>1549</v>
      </c>
      <c r="G446" t="s">
        <v>1550</v>
      </c>
      <c r="H446">
        <f>Input!M155</f>
        <v>0</v>
      </c>
    </row>
    <row r="447" spans="1:9" x14ac:dyDescent="0.35">
      <c r="A447" t="str">
        <f>IF(CoverSheet!$C$9="Annual Return","AR",IF(CoverSheet!$C$9="Interim Return","IR",IF(CoverSheet!$C$9="Audited Annual Return","AAR","")))</f>
        <v/>
      </c>
      <c r="B447" t="str">
        <f>CoverSheet!$G$7</f>
        <v>v:25-03-c</v>
      </c>
      <c r="C447" t="str">
        <f>IF(CoverSheet!$C$29=3,"Q1",IF(CoverSheet!$C$29=6,"Q2",IF(CoverSheet!$C$29=9,"Q3",IF(AND(CoverSheet!$C$29=12,A447="AR"),"Q4","Q4A"))))</f>
        <v>Q4A</v>
      </c>
      <c r="D447" t="str">
        <f>CoverSheet!$C$15</f>
        <v/>
      </c>
      <c r="E447" t="s">
        <v>750</v>
      </c>
      <c r="F447" t="s">
        <v>1551</v>
      </c>
      <c r="G447" t="s">
        <v>1552</v>
      </c>
      <c r="H447">
        <f>Input!N155</f>
        <v>0</v>
      </c>
    </row>
    <row r="448" spans="1:9" x14ac:dyDescent="0.35">
      <c r="A448" t="str">
        <f>IF(CoverSheet!$C$9="Annual Return","AR",IF(CoverSheet!$C$9="Interim Return","IR",IF(CoverSheet!$C$9="Audited Annual Return","AAR","")))</f>
        <v/>
      </c>
      <c r="B448" t="str">
        <f>CoverSheet!$G$7</f>
        <v>v:25-03-c</v>
      </c>
      <c r="C448" t="str">
        <f>IF(CoverSheet!$C$29=3,"Q1",IF(CoverSheet!$C$29=6,"Q2",IF(CoverSheet!$C$29=9,"Q3",IF(AND(CoverSheet!$C$29=12,A448="AR"),"Q4","Q4A"))))</f>
        <v>Q4A</v>
      </c>
      <c r="D448" t="str">
        <f>CoverSheet!$C$15</f>
        <v/>
      </c>
      <c r="E448" t="s">
        <v>750</v>
      </c>
      <c r="F448" t="s">
        <v>511</v>
      </c>
      <c r="G448" t="s">
        <v>1553</v>
      </c>
      <c r="H448">
        <f>Input!P156</f>
        <v>0</v>
      </c>
    </row>
    <row r="449" spans="1:9" x14ac:dyDescent="0.35">
      <c r="A449" t="str">
        <f>IF(CoverSheet!$C$9="Annual Return","AR",IF(CoverSheet!$C$9="Interim Return","IR",IF(CoverSheet!$C$9="Audited Annual Return","AAR","")))</f>
        <v/>
      </c>
      <c r="B449" t="str">
        <f>CoverSheet!$G$7</f>
        <v>v:25-03-c</v>
      </c>
      <c r="C449" t="str">
        <f>IF(CoverSheet!$C$29=3,"Q1",IF(CoverSheet!$C$29=6,"Q2",IF(CoverSheet!$C$29=9,"Q3",IF(AND(CoverSheet!$C$29=12,A449="AR"),"Q4","Q4A"))))</f>
        <v>Q4A</v>
      </c>
      <c r="D449" t="str">
        <f>CoverSheet!$C$15</f>
        <v/>
      </c>
      <c r="E449" t="s">
        <v>750</v>
      </c>
      <c r="F449" t="s">
        <v>1554</v>
      </c>
      <c r="G449" t="s">
        <v>1555</v>
      </c>
      <c r="H449">
        <f>Input!L156</f>
        <v>0</v>
      </c>
    </row>
    <row r="450" spans="1:9" x14ac:dyDescent="0.35">
      <c r="A450" t="str">
        <f>IF(CoverSheet!$C$9="Annual Return","AR",IF(CoverSheet!$C$9="Interim Return","IR",IF(CoverSheet!$C$9="Audited Annual Return","AAR","")))</f>
        <v/>
      </c>
      <c r="B450" t="str">
        <f>CoverSheet!$G$7</f>
        <v>v:25-03-c</v>
      </c>
      <c r="C450" t="str">
        <f>IF(CoverSheet!$C$29=3,"Q1",IF(CoverSheet!$C$29=6,"Q2",IF(CoverSheet!$C$29=9,"Q3",IF(AND(CoverSheet!$C$29=12,A450="AR"),"Q4","Q4A"))))</f>
        <v>Q4A</v>
      </c>
      <c r="D450" t="str">
        <f>CoverSheet!$C$15</f>
        <v/>
      </c>
      <c r="E450" t="s">
        <v>750</v>
      </c>
      <c r="F450" t="s">
        <v>1556</v>
      </c>
      <c r="G450" t="s">
        <v>1557</v>
      </c>
      <c r="H450">
        <f>Input!M156</f>
        <v>0</v>
      </c>
    </row>
    <row r="451" spans="1:9" x14ac:dyDescent="0.35">
      <c r="A451" t="str">
        <f>IF(CoverSheet!$C$9="Annual Return","AR",IF(CoverSheet!$C$9="Interim Return","IR",IF(CoverSheet!$C$9="Audited Annual Return","AAR","")))</f>
        <v/>
      </c>
      <c r="B451" t="str">
        <f>CoverSheet!$G$7</f>
        <v>v:25-03-c</v>
      </c>
      <c r="C451" t="str">
        <f>IF(CoverSheet!$C$29=3,"Q1",IF(CoverSheet!$C$29=6,"Q2",IF(CoverSheet!$C$29=9,"Q3",IF(AND(CoverSheet!$C$29=12,A451="AR"),"Q4","Q4A"))))</f>
        <v>Q4A</v>
      </c>
      <c r="D451" t="str">
        <f>CoverSheet!$C$15</f>
        <v/>
      </c>
      <c r="E451" t="s">
        <v>750</v>
      </c>
      <c r="F451" t="s">
        <v>1558</v>
      </c>
      <c r="G451" t="s">
        <v>1559</v>
      </c>
      <c r="H451">
        <f>Input!N156</f>
        <v>0</v>
      </c>
    </row>
    <row r="452" spans="1:9" x14ac:dyDescent="0.35">
      <c r="A452" t="str">
        <f>IF(CoverSheet!$C$9="Annual Return","AR",IF(CoverSheet!$C$9="Interim Return","IR",IF(CoverSheet!$C$9="Audited Annual Return","AAR","")))</f>
        <v/>
      </c>
      <c r="B452" t="str">
        <f>CoverSheet!$G$7</f>
        <v>v:25-03-c</v>
      </c>
      <c r="C452" t="str">
        <f>IF(CoverSheet!$C$29=3,"Q1",IF(CoverSheet!$C$29=6,"Q2",IF(CoverSheet!$C$29=9,"Q3",IF(AND(CoverSheet!$C$29=12,A452="AR"),"Q4","Q4A"))))</f>
        <v>Q4A</v>
      </c>
      <c r="D452" t="str">
        <f>CoverSheet!$C$15</f>
        <v/>
      </c>
      <c r="E452" t="s">
        <v>750</v>
      </c>
      <c r="F452" t="s">
        <v>514</v>
      </c>
      <c r="G452" t="s">
        <v>1560</v>
      </c>
      <c r="H452">
        <f>Input!P157</f>
        <v>0</v>
      </c>
    </row>
    <row r="453" spans="1:9" x14ac:dyDescent="0.35">
      <c r="A453" t="str">
        <f>IF(CoverSheet!$C$9="Annual Return","AR",IF(CoverSheet!$C$9="Interim Return","IR",IF(CoverSheet!$C$9="Audited Annual Return","AAR","")))</f>
        <v/>
      </c>
      <c r="B453" t="str">
        <f>CoverSheet!$G$7</f>
        <v>v:25-03-c</v>
      </c>
      <c r="C453" t="str">
        <f>IF(CoverSheet!$C$29=3,"Q1",IF(CoverSheet!$C$29=6,"Q2",IF(CoverSheet!$C$29=9,"Q3",IF(AND(CoverSheet!$C$29=12,A453="AR"),"Q4","Q4A"))))</f>
        <v>Q4A</v>
      </c>
      <c r="D453" t="str">
        <f>CoverSheet!$C$15</f>
        <v/>
      </c>
      <c r="E453" t="s">
        <v>750</v>
      </c>
      <c r="F453" t="s">
        <v>1561</v>
      </c>
      <c r="G453" t="s">
        <v>1562</v>
      </c>
      <c r="H453">
        <f>Input!R157</f>
        <v>0</v>
      </c>
      <c r="I453" t="str">
        <f>Input!Y157</f>
        <v>G</v>
      </c>
    </row>
    <row r="454" spans="1:9" x14ac:dyDescent="0.35">
      <c r="A454" t="str">
        <f>IF(CoverSheet!$C$9="Annual Return","AR",IF(CoverSheet!$C$9="Interim Return","IR",IF(CoverSheet!$C$9="Audited Annual Return","AAR","")))</f>
        <v/>
      </c>
      <c r="B454" t="str">
        <f>CoverSheet!$G$7</f>
        <v>v:25-03-c</v>
      </c>
      <c r="C454" t="str">
        <f>IF(CoverSheet!$C$29=3,"Q1",IF(CoverSheet!$C$29=6,"Q2",IF(CoverSheet!$C$29=9,"Q3",IF(AND(CoverSheet!$C$29=12,A454="AR"),"Q4","Q4A"))))</f>
        <v>Q4A</v>
      </c>
      <c r="D454" t="str">
        <f>CoverSheet!$C$15</f>
        <v/>
      </c>
      <c r="E454" t="s">
        <v>750</v>
      </c>
      <c r="F454" t="s">
        <v>1563</v>
      </c>
      <c r="G454" t="s">
        <v>1564</v>
      </c>
      <c r="H454">
        <f>Input!L157</f>
        <v>0</v>
      </c>
    </row>
    <row r="455" spans="1:9" x14ac:dyDescent="0.35">
      <c r="A455" t="str">
        <f>IF(CoverSheet!$C$9="Annual Return","AR",IF(CoverSheet!$C$9="Interim Return","IR",IF(CoverSheet!$C$9="Audited Annual Return","AAR","")))</f>
        <v/>
      </c>
      <c r="B455" t="str">
        <f>CoverSheet!$G$7</f>
        <v>v:25-03-c</v>
      </c>
      <c r="C455" t="str">
        <f>IF(CoverSheet!$C$29=3,"Q1",IF(CoverSheet!$C$29=6,"Q2",IF(CoverSheet!$C$29=9,"Q3",IF(AND(CoverSheet!$C$29=12,A455="AR"),"Q4","Q4A"))))</f>
        <v>Q4A</v>
      </c>
      <c r="D455" t="str">
        <f>CoverSheet!$C$15</f>
        <v/>
      </c>
      <c r="E455" t="s">
        <v>750</v>
      </c>
      <c r="F455" t="s">
        <v>1565</v>
      </c>
      <c r="G455" t="s">
        <v>1566</v>
      </c>
      <c r="H455">
        <f>Input!M157</f>
        <v>0</v>
      </c>
    </row>
    <row r="456" spans="1:9" x14ac:dyDescent="0.35">
      <c r="A456" t="str">
        <f>IF(CoverSheet!$C$9="Annual Return","AR",IF(CoverSheet!$C$9="Interim Return","IR",IF(CoverSheet!$C$9="Audited Annual Return","AAR","")))</f>
        <v/>
      </c>
      <c r="B456" t="str">
        <f>CoverSheet!$G$7</f>
        <v>v:25-03-c</v>
      </c>
      <c r="C456" t="str">
        <f>IF(CoverSheet!$C$29=3,"Q1",IF(CoverSheet!$C$29=6,"Q2",IF(CoverSheet!$C$29=9,"Q3",IF(AND(CoverSheet!$C$29=12,A456="AR"),"Q4","Q4A"))))</f>
        <v>Q4A</v>
      </c>
      <c r="D456" t="str">
        <f>CoverSheet!$C$15</f>
        <v/>
      </c>
      <c r="E456" t="s">
        <v>750</v>
      </c>
      <c r="F456" t="s">
        <v>1567</v>
      </c>
      <c r="G456" t="s">
        <v>1568</v>
      </c>
      <c r="H456">
        <f>Input!N157</f>
        <v>0</v>
      </c>
    </row>
    <row r="457" spans="1:9" x14ac:dyDescent="0.35">
      <c r="A457" t="str">
        <f>IF(CoverSheet!$C$9="Annual Return","AR",IF(CoverSheet!$C$9="Interim Return","IR",IF(CoverSheet!$C$9="Audited Annual Return","AAR","")))</f>
        <v/>
      </c>
      <c r="B457" t="str">
        <f>CoverSheet!$G$7</f>
        <v>v:25-03-c</v>
      </c>
      <c r="C457" t="str">
        <f>IF(CoverSheet!$C$29=3,"Q1",IF(CoverSheet!$C$29=6,"Q2",IF(CoverSheet!$C$29=9,"Q3",IF(AND(CoverSheet!$C$29=12,A457="AR"),"Q4","Q4A"))))</f>
        <v>Q4A</v>
      </c>
      <c r="D457" t="str">
        <f>CoverSheet!$C$15</f>
        <v/>
      </c>
      <c r="E457" t="s">
        <v>750</v>
      </c>
      <c r="F457" t="s">
        <v>518</v>
      </c>
      <c r="G457" t="s">
        <v>1569</v>
      </c>
      <c r="H457">
        <f>Input!P162</f>
        <v>0</v>
      </c>
    </row>
    <row r="458" spans="1:9" x14ac:dyDescent="0.35">
      <c r="A458" t="str">
        <f>IF(CoverSheet!$C$9="Annual Return","AR",IF(CoverSheet!$C$9="Interim Return","IR",IF(CoverSheet!$C$9="Audited Annual Return","AAR","")))</f>
        <v/>
      </c>
      <c r="B458" t="str">
        <f>CoverSheet!$G$7</f>
        <v>v:25-03-c</v>
      </c>
      <c r="C458" t="str">
        <f>IF(CoverSheet!$C$29=3,"Q1",IF(CoverSheet!$C$29=6,"Q2",IF(CoverSheet!$C$29=9,"Q3",IF(AND(CoverSheet!$C$29=12,A458="AR"),"Q4","Q4A"))))</f>
        <v>Q4A</v>
      </c>
      <c r="D458" t="str">
        <f>CoverSheet!$C$15</f>
        <v/>
      </c>
      <c r="E458" t="s">
        <v>750</v>
      </c>
      <c r="F458" t="s">
        <v>1570</v>
      </c>
      <c r="G458" t="s">
        <v>1571</v>
      </c>
      <c r="H458">
        <f>Input!L162</f>
        <v>0</v>
      </c>
    </row>
    <row r="459" spans="1:9" x14ac:dyDescent="0.35">
      <c r="A459" t="str">
        <f>IF(CoverSheet!$C$9="Annual Return","AR",IF(CoverSheet!$C$9="Interim Return","IR",IF(CoverSheet!$C$9="Audited Annual Return","AAR","")))</f>
        <v/>
      </c>
      <c r="B459" t="str">
        <f>CoverSheet!$G$7</f>
        <v>v:25-03-c</v>
      </c>
      <c r="C459" t="str">
        <f>IF(CoverSheet!$C$29=3,"Q1",IF(CoverSheet!$C$29=6,"Q2",IF(CoverSheet!$C$29=9,"Q3",IF(AND(CoverSheet!$C$29=12,A459="AR"),"Q4","Q4A"))))</f>
        <v>Q4A</v>
      </c>
      <c r="D459" t="str">
        <f>CoverSheet!$C$15</f>
        <v/>
      </c>
      <c r="E459" t="s">
        <v>750</v>
      </c>
      <c r="F459" t="s">
        <v>1572</v>
      </c>
      <c r="G459" t="s">
        <v>1573</v>
      </c>
      <c r="H459">
        <f>Input!M162</f>
        <v>0</v>
      </c>
    </row>
    <row r="460" spans="1:9" x14ac:dyDescent="0.35">
      <c r="A460" t="str">
        <f>IF(CoverSheet!$C$9="Annual Return","AR",IF(CoverSheet!$C$9="Interim Return","IR",IF(CoverSheet!$C$9="Audited Annual Return","AAR","")))</f>
        <v/>
      </c>
      <c r="B460" t="str">
        <f>CoverSheet!$G$7</f>
        <v>v:25-03-c</v>
      </c>
      <c r="C460" t="str">
        <f>IF(CoverSheet!$C$29=3,"Q1",IF(CoverSheet!$C$29=6,"Q2",IF(CoverSheet!$C$29=9,"Q3",IF(AND(CoverSheet!$C$29=12,A460="AR"),"Q4","Q4A"))))</f>
        <v>Q4A</v>
      </c>
      <c r="D460" t="str">
        <f>CoverSheet!$C$15</f>
        <v/>
      </c>
      <c r="E460" t="s">
        <v>750</v>
      </c>
      <c r="F460" t="s">
        <v>1574</v>
      </c>
      <c r="G460" t="s">
        <v>1575</v>
      </c>
      <c r="H460">
        <f>Input!N162</f>
        <v>0</v>
      </c>
    </row>
    <row r="461" spans="1:9" x14ac:dyDescent="0.35">
      <c r="A461" t="str">
        <f>IF(CoverSheet!$C$9="Annual Return","AR",IF(CoverSheet!$C$9="Interim Return","IR",IF(CoverSheet!$C$9="Audited Annual Return","AAR","")))</f>
        <v/>
      </c>
      <c r="B461" t="str">
        <f>CoverSheet!$G$7</f>
        <v>v:25-03-c</v>
      </c>
      <c r="C461" t="str">
        <f>IF(CoverSheet!$C$29=3,"Q1",IF(CoverSheet!$C$29=6,"Q2",IF(CoverSheet!$C$29=9,"Q3",IF(AND(CoverSheet!$C$29=12,A461="AR"),"Q4","Q4A"))))</f>
        <v>Q4A</v>
      </c>
      <c r="D461" t="str">
        <f>CoverSheet!$C$15</f>
        <v/>
      </c>
      <c r="E461" t="s">
        <v>750</v>
      </c>
      <c r="F461" t="s">
        <v>1576</v>
      </c>
      <c r="G461" t="s">
        <v>1577</v>
      </c>
      <c r="H461">
        <f>Input!P163</f>
        <v>0</v>
      </c>
    </row>
    <row r="462" spans="1:9" x14ac:dyDescent="0.35">
      <c r="A462" t="str">
        <f>IF(CoverSheet!$C$9="Annual Return","AR",IF(CoverSheet!$C$9="Interim Return","IR",IF(CoverSheet!$C$9="Audited Annual Return","AAR","")))</f>
        <v/>
      </c>
      <c r="B462" t="str">
        <f>CoverSheet!$G$7</f>
        <v>v:25-03-c</v>
      </c>
      <c r="C462" t="str">
        <f>IF(CoverSheet!$C$29=3,"Q1",IF(CoverSheet!$C$29=6,"Q2",IF(CoverSheet!$C$29=9,"Q3",IF(AND(CoverSheet!$C$29=12,A462="AR"),"Q4","Q4A"))))</f>
        <v>Q4A</v>
      </c>
      <c r="D462" t="str">
        <f>CoverSheet!$C$15</f>
        <v/>
      </c>
      <c r="E462" t="s">
        <v>750</v>
      </c>
      <c r="F462" t="s">
        <v>1578</v>
      </c>
      <c r="G462" t="s">
        <v>1579</v>
      </c>
      <c r="H462">
        <f>Input!L163</f>
        <v>0</v>
      </c>
    </row>
    <row r="463" spans="1:9" x14ac:dyDescent="0.35">
      <c r="A463" t="str">
        <f>IF(CoverSheet!$C$9="Annual Return","AR",IF(CoverSheet!$C$9="Interim Return","IR",IF(CoverSheet!$C$9="Audited Annual Return","AAR","")))</f>
        <v/>
      </c>
      <c r="B463" t="str">
        <f>CoverSheet!$G$7</f>
        <v>v:25-03-c</v>
      </c>
      <c r="C463" t="str">
        <f>IF(CoverSheet!$C$29=3,"Q1",IF(CoverSheet!$C$29=6,"Q2",IF(CoverSheet!$C$29=9,"Q3",IF(AND(CoverSheet!$C$29=12,A463="AR"),"Q4","Q4A"))))</f>
        <v>Q4A</v>
      </c>
      <c r="D463" t="str">
        <f>CoverSheet!$C$15</f>
        <v/>
      </c>
      <c r="E463" t="s">
        <v>750</v>
      </c>
      <c r="F463" t="s">
        <v>1580</v>
      </c>
      <c r="G463" t="s">
        <v>1581</v>
      </c>
      <c r="H463">
        <f>Input!M163</f>
        <v>0</v>
      </c>
    </row>
    <row r="464" spans="1:9" x14ac:dyDescent="0.35">
      <c r="A464" t="str">
        <f>IF(CoverSheet!$C$9="Annual Return","AR",IF(CoverSheet!$C$9="Interim Return","IR",IF(CoverSheet!$C$9="Audited Annual Return","AAR","")))</f>
        <v/>
      </c>
      <c r="B464" t="str">
        <f>CoverSheet!$G$7</f>
        <v>v:25-03-c</v>
      </c>
      <c r="C464" t="str">
        <f>IF(CoverSheet!$C$29=3,"Q1",IF(CoverSheet!$C$29=6,"Q2",IF(CoverSheet!$C$29=9,"Q3",IF(AND(CoverSheet!$C$29=12,A464="AR"),"Q4","Q4A"))))</f>
        <v>Q4A</v>
      </c>
      <c r="D464" t="str">
        <f>CoverSheet!$C$15</f>
        <v/>
      </c>
      <c r="E464" t="s">
        <v>750</v>
      </c>
      <c r="F464" t="s">
        <v>1582</v>
      </c>
      <c r="G464" t="s">
        <v>1583</v>
      </c>
      <c r="H464">
        <f>Input!N163</f>
        <v>0</v>
      </c>
    </row>
    <row r="465" spans="1:9" x14ac:dyDescent="0.35">
      <c r="A465" t="str">
        <f>IF(CoverSheet!$C$9="Annual Return","AR",IF(CoverSheet!$C$9="Interim Return","IR",IF(CoverSheet!$C$9="Audited Annual Return","AAR","")))</f>
        <v/>
      </c>
      <c r="B465" t="str">
        <f>CoverSheet!$G$7</f>
        <v>v:25-03-c</v>
      </c>
      <c r="C465" t="str">
        <f>IF(CoverSheet!$C$29=3,"Q1",IF(CoverSheet!$C$29=6,"Q2",IF(CoverSheet!$C$29=9,"Q3",IF(AND(CoverSheet!$C$29=12,A465="AR"),"Q4","Q4A"))))</f>
        <v>Q4A</v>
      </c>
      <c r="D465" t="str">
        <f>CoverSheet!$C$15</f>
        <v/>
      </c>
      <c r="E465" t="s">
        <v>750</v>
      </c>
      <c r="F465" t="s">
        <v>1584</v>
      </c>
      <c r="G465" t="s">
        <v>1585</v>
      </c>
      <c r="H465">
        <f>Input!P164</f>
        <v>0</v>
      </c>
    </row>
    <row r="466" spans="1:9" x14ac:dyDescent="0.35">
      <c r="A466" t="str">
        <f>IF(CoverSheet!$C$9="Annual Return","AR",IF(CoverSheet!$C$9="Interim Return","IR",IF(CoverSheet!$C$9="Audited Annual Return","AAR","")))</f>
        <v/>
      </c>
      <c r="B466" t="str">
        <f>CoverSheet!$G$7</f>
        <v>v:25-03-c</v>
      </c>
      <c r="C466" t="str">
        <f>IF(CoverSheet!$C$29=3,"Q1",IF(CoverSheet!$C$29=6,"Q2",IF(CoverSheet!$C$29=9,"Q3",IF(AND(CoverSheet!$C$29=12,A466="AR"),"Q4","Q4A"))))</f>
        <v>Q4A</v>
      </c>
      <c r="D466" t="str">
        <f>CoverSheet!$C$15</f>
        <v/>
      </c>
      <c r="E466" t="s">
        <v>750</v>
      </c>
      <c r="F466" t="s">
        <v>1586</v>
      </c>
      <c r="G466" t="s">
        <v>1587</v>
      </c>
      <c r="H466">
        <f>Input!L164</f>
        <v>0</v>
      </c>
    </row>
    <row r="467" spans="1:9" x14ac:dyDescent="0.35">
      <c r="A467" t="str">
        <f>IF(CoverSheet!$C$9="Annual Return","AR",IF(CoverSheet!$C$9="Interim Return","IR",IF(CoverSheet!$C$9="Audited Annual Return","AAR","")))</f>
        <v/>
      </c>
      <c r="B467" t="str">
        <f>CoverSheet!$G$7</f>
        <v>v:25-03-c</v>
      </c>
      <c r="C467" t="str">
        <f>IF(CoverSheet!$C$29=3,"Q1",IF(CoverSheet!$C$29=6,"Q2",IF(CoverSheet!$C$29=9,"Q3",IF(AND(CoverSheet!$C$29=12,A467="AR"),"Q4","Q4A"))))</f>
        <v>Q4A</v>
      </c>
      <c r="D467" t="str">
        <f>CoverSheet!$C$15</f>
        <v/>
      </c>
      <c r="E467" t="s">
        <v>750</v>
      </c>
      <c r="F467" t="s">
        <v>1588</v>
      </c>
      <c r="G467" t="s">
        <v>1589</v>
      </c>
      <c r="H467">
        <f>Input!M164</f>
        <v>0</v>
      </c>
    </row>
    <row r="468" spans="1:9" x14ac:dyDescent="0.35">
      <c r="A468" t="str">
        <f>IF(CoverSheet!$C$9="Annual Return","AR",IF(CoverSheet!$C$9="Interim Return","IR",IF(CoverSheet!$C$9="Audited Annual Return","AAR","")))</f>
        <v/>
      </c>
      <c r="B468" t="str">
        <f>CoverSheet!$G$7</f>
        <v>v:25-03-c</v>
      </c>
      <c r="C468" t="str">
        <f>IF(CoverSheet!$C$29=3,"Q1",IF(CoverSheet!$C$29=6,"Q2",IF(CoverSheet!$C$29=9,"Q3",IF(AND(CoverSheet!$C$29=12,A468="AR"),"Q4","Q4A"))))</f>
        <v>Q4A</v>
      </c>
      <c r="D468" t="str">
        <f>CoverSheet!$C$15</f>
        <v/>
      </c>
      <c r="E468" t="s">
        <v>750</v>
      </c>
      <c r="F468" t="s">
        <v>1590</v>
      </c>
      <c r="G468" t="s">
        <v>1591</v>
      </c>
      <c r="H468">
        <f>Input!N164</f>
        <v>0</v>
      </c>
    </row>
    <row r="469" spans="1:9" x14ac:dyDescent="0.35">
      <c r="A469" t="str">
        <f>IF(CoverSheet!$C$9="Annual Return","AR",IF(CoverSheet!$C$9="Interim Return","IR",IF(CoverSheet!$C$9="Audited Annual Return","AAR","")))</f>
        <v/>
      </c>
      <c r="B469" t="str">
        <f>CoverSheet!$G$7</f>
        <v>v:25-03-c</v>
      </c>
      <c r="C469" t="str">
        <f>IF(CoverSheet!$C$29=3,"Q1",IF(CoverSheet!$C$29=6,"Q2",IF(CoverSheet!$C$29=9,"Q3",IF(AND(CoverSheet!$C$29=12,A469="AR"),"Q4","Q4A"))))</f>
        <v>Q4A</v>
      </c>
      <c r="D469" t="str">
        <f>CoverSheet!$C$15</f>
        <v/>
      </c>
      <c r="E469" t="s">
        <v>750</v>
      </c>
      <c r="F469" t="s">
        <v>524</v>
      </c>
      <c r="G469" t="s">
        <v>525</v>
      </c>
      <c r="H469">
        <f>Input!P169</f>
        <v>0</v>
      </c>
    </row>
    <row r="470" spans="1:9" x14ac:dyDescent="0.35">
      <c r="A470" t="str">
        <f>IF(CoverSheet!$C$9="Annual Return","AR",IF(CoverSheet!$C$9="Interim Return","IR",IF(CoverSheet!$C$9="Audited Annual Return","AAR","")))</f>
        <v/>
      </c>
      <c r="B470" t="str">
        <f>CoverSheet!$G$7</f>
        <v>v:25-03-c</v>
      </c>
      <c r="C470" t="str">
        <f>IF(CoverSheet!$C$29=3,"Q1",IF(CoverSheet!$C$29=6,"Q2",IF(CoverSheet!$C$29=9,"Q3",IF(AND(CoverSheet!$C$29=12,A470="AR"),"Q4","Q4A"))))</f>
        <v>Q4A</v>
      </c>
      <c r="D470" t="str">
        <f>CoverSheet!$C$15</f>
        <v/>
      </c>
      <c r="E470" t="s">
        <v>750</v>
      </c>
      <c r="F470" t="s">
        <v>526</v>
      </c>
      <c r="G470" t="s">
        <v>527</v>
      </c>
      <c r="H470">
        <f>Input!P170</f>
        <v>0</v>
      </c>
    </row>
    <row r="471" spans="1:9" x14ac:dyDescent="0.35">
      <c r="A471" t="str">
        <f>IF(CoverSheet!$C$9="Annual Return","AR",IF(CoverSheet!$C$9="Interim Return","IR",IF(CoverSheet!$C$9="Audited Annual Return","AAR","")))</f>
        <v/>
      </c>
      <c r="B471" t="str">
        <f>CoverSheet!$G$7</f>
        <v>v:25-03-c</v>
      </c>
      <c r="C471" t="str">
        <f>IF(CoverSheet!$C$29=3,"Q1",IF(CoverSheet!$C$29=6,"Q2",IF(CoverSheet!$C$29=9,"Q3",IF(AND(CoverSheet!$C$29=12,A471="AR"),"Q4","Q4A"))))</f>
        <v>Q4A</v>
      </c>
      <c r="D471" t="str">
        <f>CoverSheet!$C$15</f>
        <v/>
      </c>
      <c r="E471" t="s">
        <v>750</v>
      </c>
      <c r="F471" t="s">
        <v>528</v>
      </c>
      <c r="G471" t="s">
        <v>529</v>
      </c>
      <c r="H471">
        <f>Input!P171</f>
        <v>0</v>
      </c>
    </row>
    <row r="472" spans="1:9" x14ac:dyDescent="0.35">
      <c r="A472" t="str">
        <f>IF(CoverSheet!$C$9="Annual Return","AR",IF(CoverSheet!$C$9="Interim Return","IR",IF(CoverSheet!$C$9="Audited Annual Return","AAR","")))</f>
        <v/>
      </c>
      <c r="B472" t="str">
        <f>CoverSheet!$G$7</f>
        <v>v:25-03-c</v>
      </c>
      <c r="C472" t="str">
        <f>IF(CoverSheet!$C$29=3,"Q1",IF(CoverSheet!$C$29=6,"Q2",IF(CoverSheet!$C$29=9,"Q3",IF(AND(CoverSheet!$C$29=12,A472="AR"),"Q4","Q4A"))))</f>
        <v>Q4A</v>
      </c>
      <c r="D472" t="str">
        <f>CoverSheet!$C$15</f>
        <v/>
      </c>
      <c r="E472" t="s">
        <v>750</v>
      </c>
      <c r="F472" t="s">
        <v>530</v>
      </c>
      <c r="G472" t="s">
        <v>531</v>
      </c>
      <c r="H472">
        <f>Input!P172</f>
        <v>0</v>
      </c>
    </row>
    <row r="473" spans="1:9" x14ac:dyDescent="0.35">
      <c r="A473" t="str">
        <f>IF(CoverSheet!$C$9="Annual Return","AR",IF(CoverSheet!$C$9="Interim Return","IR",IF(CoverSheet!$C$9="Audited Annual Return","AAR","")))</f>
        <v/>
      </c>
      <c r="B473" t="str">
        <f>CoverSheet!$G$7</f>
        <v>v:25-03-c</v>
      </c>
      <c r="C473" t="str">
        <f>IF(CoverSheet!$C$29=3,"Q1",IF(CoverSheet!$C$29=6,"Q2",IF(CoverSheet!$C$29=9,"Q3",IF(AND(CoverSheet!$C$29=12,A473="AR"),"Q4","Q4A"))))</f>
        <v>Q4A</v>
      </c>
      <c r="D473" t="str">
        <f>CoverSheet!$C$15</f>
        <v/>
      </c>
      <c r="E473" t="s">
        <v>750</v>
      </c>
      <c r="F473" t="s">
        <v>532</v>
      </c>
      <c r="G473" t="s">
        <v>533</v>
      </c>
      <c r="H473">
        <f>Input!P173</f>
        <v>0</v>
      </c>
    </row>
    <row r="474" spans="1:9" x14ac:dyDescent="0.35">
      <c r="A474" t="str">
        <f>IF(CoverSheet!$C$9="Annual Return","AR",IF(CoverSheet!$C$9="Interim Return","IR",IF(CoverSheet!$C$9="Audited Annual Return","AAR","")))</f>
        <v/>
      </c>
      <c r="B474" t="str">
        <f>CoverSheet!$G$7</f>
        <v>v:25-03-c</v>
      </c>
      <c r="C474" t="str">
        <f>IF(CoverSheet!$C$29=3,"Q1",IF(CoverSheet!$C$29=6,"Q2",IF(CoverSheet!$C$29=9,"Q3",IF(AND(CoverSheet!$C$29=12,A474="AR"),"Q4","Q4A"))))</f>
        <v>Q4A</v>
      </c>
      <c r="D474" t="str">
        <f>CoverSheet!$C$15</f>
        <v/>
      </c>
      <c r="E474" t="s">
        <v>750</v>
      </c>
      <c r="F474" t="s">
        <v>534</v>
      </c>
      <c r="G474" t="s">
        <v>535</v>
      </c>
      <c r="H474">
        <f>Input!P174</f>
        <v>0</v>
      </c>
    </row>
    <row r="475" spans="1:9" x14ac:dyDescent="0.35">
      <c r="A475" t="str">
        <f>IF(CoverSheet!$C$9="Annual Return","AR",IF(CoverSheet!$C$9="Interim Return","IR",IF(CoverSheet!$C$9="Audited Annual Return","AAR","")))</f>
        <v/>
      </c>
      <c r="B475" t="str">
        <f>CoverSheet!$G$7</f>
        <v>v:25-03-c</v>
      </c>
      <c r="C475" t="str">
        <f>IF(CoverSheet!$C$29=3,"Q1",IF(CoverSheet!$C$29=6,"Q2",IF(CoverSheet!$C$29=9,"Q3",IF(AND(CoverSheet!$C$29=12,A475="AR"),"Q4","Q4A"))))</f>
        <v>Q4A</v>
      </c>
      <c r="D475" t="str">
        <f>CoverSheet!$C$15</f>
        <v/>
      </c>
      <c r="E475" t="s">
        <v>750</v>
      </c>
      <c r="F475" t="s">
        <v>537</v>
      </c>
      <c r="G475" t="s">
        <v>538</v>
      </c>
      <c r="H475">
        <f>Input!P175</f>
        <v>0</v>
      </c>
    </row>
    <row r="476" spans="1:9" x14ac:dyDescent="0.35">
      <c r="A476" t="str">
        <f>IF(CoverSheet!$C$9="Annual Return","AR",IF(CoverSheet!$C$9="Interim Return","IR",IF(CoverSheet!$C$9="Audited Annual Return","AAR","")))</f>
        <v/>
      </c>
      <c r="B476" t="str">
        <f>CoverSheet!$G$7</f>
        <v>v:25-03-c</v>
      </c>
      <c r="C476" t="str">
        <f>IF(CoverSheet!$C$29=3,"Q1",IF(CoverSheet!$C$29=6,"Q2",IF(CoverSheet!$C$29=9,"Q3",IF(AND(CoverSheet!$C$29=12,A476="AR"),"Q4","Q4A"))))</f>
        <v>Q4A</v>
      </c>
      <c r="D476" t="str">
        <f>CoverSheet!$C$15</f>
        <v/>
      </c>
      <c r="E476" t="s">
        <v>750</v>
      </c>
      <c r="F476" t="s">
        <v>1592</v>
      </c>
      <c r="G476" t="s">
        <v>536</v>
      </c>
      <c r="H476">
        <f>Input!R175</f>
        <v>0</v>
      </c>
      <c r="I476" t="str">
        <f>Input!Y175</f>
        <v>G</v>
      </c>
    </row>
    <row r="477" spans="1:9" x14ac:dyDescent="0.35">
      <c r="A477" t="str">
        <f>IF(CoverSheet!$C$9="Annual Return","AR",IF(CoverSheet!$C$9="Interim Return","IR",IF(CoverSheet!$C$9="Audited Annual Return","AAR","")))</f>
        <v/>
      </c>
      <c r="B477" t="str">
        <f>CoverSheet!$G$7</f>
        <v>v:25-03-c</v>
      </c>
      <c r="C477" t="str">
        <f>IF(CoverSheet!$C$29=3,"Q1",IF(CoverSheet!$C$29=6,"Q2",IF(CoverSheet!$C$29=9,"Q3",IF(AND(CoverSheet!$C$29=12,A477="AR"),"Q4","Q4A"))))</f>
        <v>Q4A</v>
      </c>
      <c r="D477" t="str">
        <f>CoverSheet!$C$15</f>
        <v/>
      </c>
      <c r="E477" t="s">
        <v>750</v>
      </c>
      <c r="F477" t="s">
        <v>539</v>
      </c>
      <c r="G477" t="s">
        <v>540</v>
      </c>
      <c r="H477">
        <f>Input!P176</f>
        <v>0</v>
      </c>
    </row>
    <row r="478" spans="1:9" x14ac:dyDescent="0.35">
      <c r="A478" t="str">
        <f>IF(CoverSheet!$C$9="Annual Return","AR",IF(CoverSheet!$C$9="Interim Return","IR",IF(CoverSheet!$C$9="Audited Annual Return","AAR","")))</f>
        <v/>
      </c>
      <c r="B478" t="str">
        <f>CoverSheet!$G$7</f>
        <v>v:25-03-c</v>
      </c>
      <c r="C478" t="str">
        <f>IF(CoverSheet!$C$29=3,"Q1",IF(CoverSheet!$C$29=6,"Q2",IF(CoverSheet!$C$29=9,"Q3",IF(AND(CoverSheet!$C$29=12,A478="AR"),"Q4","Q4A"))))</f>
        <v>Q4A</v>
      </c>
      <c r="D478" t="str">
        <f>CoverSheet!$C$15</f>
        <v/>
      </c>
      <c r="E478" t="s">
        <v>750</v>
      </c>
      <c r="F478" t="s">
        <v>1593</v>
      </c>
      <c r="G478" t="s">
        <v>1594</v>
      </c>
      <c r="H478">
        <f>Input!P181</f>
        <v>0</v>
      </c>
    </row>
    <row r="479" spans="1:9" x14ac:dyDescent="0.35">
      <c r="A479" t="str">
        <f>IF(CoverSheet!$C$9="Annual Return","AR",IF(CoverSheet!$C$9="Interim Return","IR",IF(CoverSheet!$C$9="Audited Annual Return","AAR","")))</f>
        <v/>
      </c>
      <c r="B479" t="str">
        <f>CoverSheet!$G$7</f>
        <v>v:25-03-c</v>
      </c>
      <c r="C479" t="str">
        <f>IF(CoverSheet!$C$29=3,"Q1",IF(CoverSheet!$C$29=6,"Q2",IF(CoverSheet!$C$29=9,"Q3",IF(AND(CoverSheet!$C$29=12,A479="AR"),"Q4","Q4A"))))</f>
        <v>Q4A</v>
      </c>
      <c r="D479" t="str">
        <f>CoverSheet!$C$15</f>
        <v/>
      </c>
      <c r="E479" t="s">
        <v>750</v>
      </c>
      <c r="F479" t="s">
        <v>1595</v>
      </c>
      <c r="G479" t="s">
        <v>1596</v>
      </c>
      <c r="H479">
        <f>Input!L181</f>
        <v>0</v>
      </c>
    </row>
    <row r="480" spans="1:9" x14ac:dyDescent="0.35">
      <c r="A480" t="str">
        <f>IF(CoverSheet!$C$9="Annual Return","AR",IF(CoverSheet!$C$9="Interim Return","IR",IF(CoverSheet!$C$9="Audited Annual Return","AAR","")))</f>
        <v/>
      </c>
      <c r="B480" t="str">
        <f>CoverSheet!$G$7</f>
        <v>v:25-03-c</v>
      </c>
      <c r="C480" t="str">
        <f>IF(CoverSheet!$C$29=3,"Q1",IF(CoverSheet!$C$29=6,"Q2",IF(CoverSheet!$C$29=9,"Q3",IF(AND(CoverSheet!$C$29=12,A480="AR"),"Q4","Q4A"))))</f>
        <v>Q4A</v>
      </c>
      <c r="D480" t="str">
        <f>CoverSheet!$C$15</f>
        <v/>
      </c>
      <c r="E480" t="s">
        <v>750</v>
      </c>
      <c r="F480" t="s">
        <v>1597</v>
      </c>
      <c r="G480" t="s">
        <v>1598</v>
      </c>
      <c r="H480">
        <f>Input!M181</f>
        <v>0</v>
      </c>
    </row>
    <row r="481" spans="1:8" x14ac:dyDescent="0.35">
      <c r="A481" t="str">
        <f>IF(CoverSheet!$C$9="Annual Return","AR",IF(CoverSheet!$C$9="Interim Return","IR",IF(CoverSheet!$C$9="Audited Annual Return","AAR","")))</f>
        <v/>
      </c>
      <c r="B481" t="str">
        <f>CoverSheet!$G$7</f>
        <v>v:25-03-c</v>
      </c>
      <c r="C481" t="str">
        <f>IF(CoverSheet!$C$29=3,"Q1",IF(CoverSheet!$C$29=6,"Q2",IF(CoverSheet!$C$29=9,"Q3",IF(AND(CoverSheet!$C$29=12,A481="AR"),"Q4","Q4A"))))</f>
        <v>Q4A</v>
      </c>
      <c r="D481" t="str">
        <f>CoverSheet!$C$15</f>
        <v/>
      </c>
      <c r="E481" t="s">
        <v>750</v>
      </c>
      <c r="F481" t="s">
        <v>1599</v>
      </c>
      <c r="G481" t="s">
        <v>1600</v>
      </c>
      <c r="H481">
        <f>Input!N181</f>
        <v>0</v>
      </c>
    </row>
    <row r="482" spans="1:8" x14ac:dyDescent="0.35">
      <c r="A482" t="str">
        <f>IF(CoverSheet!$C$9="Annual Return","AR",IF(CoverSheet!$C$9="Interim Return","IR",IF(CoverSheet!$C$9="Audited Annual Return","AAR","")))</f>
        <v/>
      </c>
      <c r="B482" t="str">
        <f>CoverSheet!$G$7</f>
        <v>v:25-03-c</v>
      </c>
      <c r="C482" t="str">
        <f>IF(CoverSheet!$C$29=3,"Q1",IF(CoverSheet!$C$29=6,"Q2",IF(CoverSheet!$C$29=9,"Q3",IF(AND(CoverSheet!$C$29=12,A482="AR"),"Q4","Q4A"))))</f>
        <v>Q4A</v>
      </c>
      <c r="D482" t="str">
        <f>CoverSheet!$C$15</f>
        <v/>
      </c>
      <c r="E482" t="s">
        <v>750</v>
      </c>
      <c r="F482" t="s">
        <v>544</v>
      </c>
      <c r="G482" t="s">
        <v>1601</v>
      </c>
      <c r="H482">
        <f>Input!P182</f>
        <v>0</v>
      </c>
    </row>
    <row r="483" spans="1:8" x14ac:dyDescent="0.35">
      <c r="A483" t="str">
        <f>IF(CoverSheet!$C$9="Annual Return","AR",IF(CoverSheet!$C$9="Interim Return","IR",IF(CoverSheet!$C$9="Audited Annual Return","AAR","")))</f>
        <v/>
      </c>
      <c r="B483" t="str">
        <f>CoverSheet!$G$7</f>
        <v>v:25-03-c</v>
      </c>
      <c r="C483" t="str">
        <f>IF(CoverSheet!$C$29=3,"Q1",IF(CoverSheet!$C$29=6,"Q2",IF(CoverSheet!$C$29=9,"Q3",IF(AND(CoverSheet!$C$29=12,A483="AR"),"Q4","Q4A"))))</f>
        <v>Q4A</v>
      </c>
      <c r="D483" t="str">
        <f>CoverSheet!$C$15</f>
        <v/>
      </c>
      <c r="E483" t="s">
        <v>750</v>
      </c>
      <c r="F483" t="s">
        <v>1602</v>
      </c>
      <c r="G483" t="s">
        <v>1603</v>
      </c>
      <c r="H483">
        <f>Input!L182</f>
        <v>0</v>
      </c>
    </row>
    <row r="484" spans="1:8" x14ac:dyDescent="0.35">
      <c r="A484" t="str">
        <f>IF(CoverSheet!$C$9="Annual Return","AR",IF(CoverSheet!$C$9="Interim Return","IR",IF(CoverSheet!$C$9="Audited Annual Return","AAR","")))</f>
        <v/>
      </c>
      <c r="B484" t="str">
        <f>CoverSheet!$G$7</f>
        <v>v:25-03-c</v>
      </c>
      <c r="C484" t="str">
        <f>IF(CoverSheet!$C$29=3,"Q1",IF(CoverSheet!$C$29=6,"Q2",IF(CoverSheet!$C$29=9,"Q3",IF(AND(CoverSheet!$C$29=12,A484="AR"),"Q4","Q4A"))))</f>
        <v>Q4A</v>
      </c>
      <c r="D484" t="str">
        <f>CoverSheet!$C$15</f>
        <v/>
      </c>
      <c r="E484" t="s">
        <v>750</v>
      </c>
      <c r="F484" t="s">
        <v>1604</v>
      </c>
      <c r="G484" t="s">
        <v>1605</v>
      </c>
      <c r="H484">
        <f>Input!M182</f>
        <v>0</v>
      </c>
    </row>
    <row r="485" spans="1:8" x14ac:dyDescent="0.35">
      <c r="A485" t="str">
        <f>IF(CoverSheet!$C$9="Annual Return","AR",IF(CoverSheet!$C$9="Interim Return","IR",IF(CoverSheet!$C$9="Audited Annual Return","AAR","")))</f>
        <v/>
      </c>
      <c r="B485" t="str">
        <f>CoverSheet!$G$7</f>
        <v>v:25-03-c</v>
      </c>
      <c r="C485" t="str">
        <f>IF(CoverSheet!$C$29=3,"Q1",IF(CoverSheet!$C$29=6,"Q2",IF(CoverSheet!$C$29=9,"Q3",IF(AND(CoverSheet!$C$29=12,A485="AR"),"Q4","Q4A"))))</f>
        <v>Q4A</v>
      </c>
      <c r="D485" t="str">
        <f>CoverSheet!$C$15</f>
        <v/>
      </c>
      <c r="E485" t="s">
        <v>750</v>
      </c>
      <c r="F485" t="s">
        <v>1606</v>
      </c>
      <c r="G485" t="s">
        <v>1607</v>
      </c>
      <c r="H485">
        <f>Input!N182</f>
        <v>0</v>
      </c>
    </row>
    <row r="486" spans="1:8" x14ac:dyDescent="0.35">
      <c r="A486" t="str">
        <f>IF(CoverSheet!$C$9="Annual Return","AR",IF(CoverSheet!$C$9="Interim Return","IR",IF(CoverSheet!$C$9="Audited Annual Return","AAR","")))</f>
        <v/>
      </c>
      <c r="B486" t="str">
        <f>CoverSheet!$G$7</f>
        <v>v:25-03-c</v>
      </c>
      <c r="C486" t="str">
        <f>IF(CoverSheet!$C$29=3,"Q1",IF(CoverSheet!$C$29=6,"Q2",IF(CoverSheet!$C$29=9,"Q3",IF(AND(CoverSheet!$C$29=12,A486="AR"),"Q4","Q4A"))))</f>
        <v>Q4A</v>
      </c>
      <c r="D486" t="str">
        <f>CoverSheet!$C$15</f>
        <v/>
      </c>
      <c r="E486" t="s">
        <v>750</v>
      </c>
      <c r="F486" t="s">
        <v>1608</v>
      </c>
      <c r="G486" t="s">
        <v>1609</v>
      </c>
      <c r="H486">
        <f>Input!P183</f>
        <v>0</v>
      </c>
    </row>
    <row r="487" spans="1:8" x14ac:dyDescent="0.35">
      <c r="A487" t="str">
        <f>IF(CoverSheet!$C$9="Annual Return","AR",IF(CoverSheet!$C$9="Interim Return","IR",IF(CoverSheet!$C$9="Audited Annual Return","AAR","")))</f>
        <v/>
      </c>
      <c r="B487" t="str">
        <f>CoverSheet!$G$7</f>
        <v>v:25-03-c</v>
      </c>
      <c r="C487" t="str">
        <f>IF(CoverSheet!$C$29=3,"Q1",IF(CoverSheet!$C$29=6,"Q2",IF(CoverSheet!$C$29=9,"Q3",IF(AND(CoverSheet!$C$29=12,A487="AR"),"Q4","Q4A"))))</f>
        <v>Q4A</v>
      </c>
      <c r="D487" t="str">
        <f>CoverSheet!$C$15</f>
        <v/>
      </c>
      <c r="E487" t="s">
        <v>750</v>
      </c>
      <c r="F487" t="s">
        <v>1610</v>
      </c>
      <c r="G487" t="s">
        <v>1611</v>
      </c>
      <c r="H487">
        <f>Input!L183</f>
        <v>0</v>
      </c>
    </row>
    <row r="488" spans="1:8" x14ac:dyDescent="0.35">
      <c r="A488" t="str">
        <f>IF(CoverSheet!$C$9="Annual Return","AR",IF(CoverSheet!$C$9="Interim Return","IR",IF(CoverSheet!$C$9="Audited Annual Return","AAR","")))</f>
        <v/>
      </c>
      <c r="B488" t="str">
        <f>CoverSheet!$G$7</f>
        <v>v:25-03-c</v>
      </c>
      <c r="C488" t="str">
        <f>IF(CoverSheet!$C$29=3,"Q1",IF(CoverSheet!$C$29=6,"Q2",IF(CoverSheet!$C$29=9,"Q3",IF(AND(CoverSheet!$C$29=12,A488="AR"),"Q4","Q4A"))))</f>
        <v>Q4A</v>
      </c>
      <c r="D488" t="str">
        <f>CoverSheet!$C$15</f>
        <v/>
      </c>
      <c r="E488" t="s">
        <v>750</v>
      </c>
      <c r="F488" t="s">
        <v>1612</v>
      </c>
      <c r="G488" t="s">
        <v>1613</v>
      </c>
      <c r="H488">
        <f>Input!M183</f>
        <v>0</v>
      </c>
    </row>
    <row r="489" spans="1:8" x14ac:dyDescent="0.35">
      <c r="A489" t="str">
        <f>IF(CoverSheet!$C$9="Annual Return","AR",IF(CoverSheet!$C$9="Interim Return","IR",IF(CoverSheet!$C$9="Audited Annual Return","AAR","")))</f>
        <v/>
      </c>
      <c r="B489" t="str">
        <f>CoverSheet!$G$7</f>
        <v>v:25-03-c</v>
      </c>
      <c r="C489" t="str">
        <f>IF(CoverSheet!$C$29=3,"Q1",IF(CoverSheet!$C$29=6,"Q2",IF(CoverSheet!$C$29=9,"Q3",IF(AND(CoverSheet!$C$29=12,A489="AR"),"Q4","Q4A"))))</f>
        <v>Q4A</v>
      </c>
      <c r="D489" t="str">
        <f>CoverSheet!$C$15</f>
        <v/>
      </c>
      <c r="E489" t="s">
        <v>750</v>
      </c>
      <c r="F489" t="s">
        <v>1614</v>
      </c>
      <c r="G489" t="s">
        <v>1615</v>
      </c>
      <c r="H489">
        <f>Input!N183</f>
        <v>0</v>
      </c>
    </row>
    <row r="490" spans="1:8" x14ac:dyDescent="0.35">
      <c r="A490" t="str">
        <f>IF(CoverSheet!$C$9="Annual Return","AR",IF(CoverSheet!$C$9="Interim Return","IR",IF(CoverSheet!$C$9="Audited Annual Return","AAR","")))</f>
        <v/>
      </c>
      <c r="B490" t="str">
        <f>CoverSheet!$G$7</f>
        <v>v:25-03-c</v>
      </c>
      <c r="C490" t="str">
        <f>IF(CoverSheet!$C$29=3,"Q1",IF(CoverSheet!$C$29=6,"Q2",IF(CoverSheet!$C$29=9,"Q3",IF(AND(CoverSheet!$C$29=12,A490="AR"),"Q4","Q4A"))))</f>
        <v>Q4A</v>
      </c>
      <c r="D490" t="str">
        <f>CoverSheet!$C$15</f>
        <v/>
      </c>
      <c r="E490" t="s">
        <v>750</v>
      </c>
      <c r="F490" t="s">
        <v>1616</v>
      </c>
      <c r="G490" t="s">
        <v>1617</v>
      </c>
      <c r="H490">
        <f>Input!P184</f>
        <v>0</v>
      </c>
    </row>
    <row r="491" spans="1:8" x14ac:dyDescent="0.35">
      <c r="A491" t="str">
        <f>IF(CoverSheet!$C$9="Annual Return","AR",IF(CoverSheet!$C$9="Interim Return","IR",IF(CoverSheet!$C$9="Audited Annual Return","AAR","")))</f>
        <v/>
      </c>
      <c r="B491" t="str">
        <f>CoverSheet!$G$7</f>
        <v>v:25-03-c</v>
      </c>
      <c r="C491" t="str">
        <f>IF(CoverSheet!$C$29=3,"Q1",IF(CoverSheet!$C$29=6,"Q2",IF(CoverSheet!$C$29=9,"Q3",IF(AND(CoverSheet!$C$29=12,A491="AR"),"Q4","Q4A"))))</f>
        <v>Q4A</v>
      </c>
      <c r="D491" t="str">
        <f>CoverSheet!$C$15</f>
        <v/>
      </c>
      <c r="E491" t="s">
        <v>750</v>
      </c>
      <c r="F491" t="s">
        <v>1618</v>
      </c>
      <c r="G491" t="s">
        <v>1619</v>
      </c>
      <c r="H491">
        <f>Input!N184</f>
        <v>0</v>
      </c>
    </row>
    <row r="492" spans="1:8" x14ac:dyDescent="0.35">
      <c r="A492" t="str">
        <f>IF(CoverSheet!$C$9="Annual Return","AR",IF(CoverSheet!$C$9="Interim Return","IR",IF(CoverSheet!$C$9="Audited Annual Return","AAR","")))</f>
        <v/>
      </c>
      <c r="B492" t="str">
        <f>CoverSheet!$G$7</f>
        <v>v:25-03-c</v>
      </c>
      <c r="C492" t="str">
        <f>IF(CoverSheet!$C$29=3,"Q1",IF(CoverSheet!$C$29=6,"Q2",IF(CoverSheet!$C$29=9,"Q3",IF(AND(CoverSheet!$C$29=12,A492="AR"),"Q4","Q4A"))))</f>
        <v>Q4A</v>
      </c>
      <c r="D492" t="str">
        <f>CoverSheet!$C$15</f>
        <v/>
      </c>
      <c r="E492" t="s">
        <v>750</v>
      </c>
      <c r="F492" t="s">
        <v>1620</v>
      </c>
      <c r="G492" t="s">
        <v>1621</v>
      </c>
      <c r="H492">
        <f>Input!M184</f>
        <v>0</v>
      </c>
    </row>
    <row r="493" spans="1:8" x14ac:dyDescent="0.35">
      <c r="A493" t="str">
        <f>IF(CoverSheet!$C$9="Annual Return","AR",IF(CoverSheet!$C$9="Interim Return","IR",IF(CoverSheet!$C$9="Audited Annual Return","AAR","")))</f>
        <v/>
      </c>
      <c r="B493" t="str">
        <f>CoverSheet!$G$7</f>
        <v>v:25-03-c</v>
      </c>
      <c r="C493" t="str">
        <f>IF(CoverSheet!$C$29=3,"Q1",IF(CoverSheet!$C$29=6,"Q2",IF(CoverSheet!$C$29=9,"Q3",IF(AND(CoverSheet!$C$29=12,A493="AR"),"Q4","Q4A"))))</f>
        <v>Q4A</v>
      </c>
      <c r="D493" t="str">
        <f>CoverSheet!$C$15</f>
        <v/>
      </c>
      <c r="E493" t="s">
        <v>750</v>
      </c>
      <c r="F493" t="s">
        <v>1622</v>
      </c>
      <c r="G493" t="s">
        <v>1623</v>
      </c>
      <c r="H493">
        <f>Input!L184</f>
        <v>0</v>
      </c>
    </row>
    <row r="494" spans="1:8" x14ac:dyDescent="0.35">
      <c r="A494" t="str">
        <f>IF(CoverSheet!$C$9="Annual Return","AR",IF(CoverSheet!$C$9="Interim Return","IR",IF(CoverSheet!$C$9="Audited Annual Return","AAR","")))</f>
        <v/>
      </c>
      <c r="B494" t="str">
        <f>CoverSheet!$G$7</f>
        <v>v:25-03-c</v>
      </c>
      <c r="C494" t="str">
        <f>IF(CoverSheet!$C$29=3,"Q1",IF(CoverSheet!$C$29=6,"Q2",IF(CoverSheet!$C$29=9,"Q3",IF(AND(CoverSheet!$C$29=12,A494="AR"),"Q4","Q4A"))))</f>
        <v>Q4A</v>
      </c>
      <c r="D494" t="str">
        <f>CoverSheet!$C$15</f>
        <v/>
      </c>
      <c r="E494" t="s">
        <v>750</v>
      </c>
      <c r="F494" t="s">
        <v>1624</v>
      </c>
      <c r="G494" t="s">
        <v>1625</v>
      </c>
      <c r="H494">
        <f>Input!P186</f>
        <v>0</v>
      </c>
    </row>
    <row r="495" spans="1:8" x14ac:dyDescent="0.35">
      <c r="A495" t="str">
        <f>IF(CoverSheet!$C$9="Annual Return","AR",IF(CoverSheet!$C$9="Interim Return","IR",IF(CoverSheet!$C$9="Audited Annual Return","AAR","")))</f>
        <v/>
      </c>
      <c r="B495" t="str">
        <f>CoverSheet!$G$7</f>
        <v>v:25-03-c</v>
      </c>
      <c r="C495" t="str">
        <f>IF(CoverSheet!$C$29=3,"Q1",IF(CoverSheet!$C$29=6,"Q2",IF(CoverSheet!$C$29=9,"Q3",IF(AND(CoverSheet!$C$29=12,A495="AR"),"Q4","Q4A"))))</f>
        <v>Q4A</v>
      </c>
      <c r="D495" t="str">
        <f>CoverSheet!$C$15</f>
        <v/>
      </c>
      <c r="E495" t="s">
        <v>750</v>
      </c>
      <c r="F495" t="s">
        <v>1626</v>
      </c>
      <c r="G495" t="s">
        <v>1627</v>
      </c>
      <c r="H495">
        <f>Input!L186</f>
        <v>0</v>
      </c>
    </row>
    <row r="496" spans="1:8" x14ac:dyDescent="0.35">
      <c r="A496" t="str">
        <f>IF(CoverSheet!$C$9="Annual Return","AR",IF(CoverSheet!$C$9="Interim Return","IR",IF(CoverSheet!$C$9="Audited Annual Return","AAR","")))</f>
        <v/>
      </c>
      <c r="B496" t="str">
        <f>CoverSheet!$G$7</f>
        <v>v:25-03-c</v>
      </c>
      <c r="C496" t="str">
        <f>IF(CoverSheet!$C$29=3,"Q1",IF(CoverSheet!$C$29=6,"Q2",IF(CoverSheet!$C$29=9,"Q3",IF(AND(CoverSheet!$C$29=12,A496="AR"),"Q4","Q4A"))))</f>
        <v>Q4A</v>
      </c>
      <c r="D496" t="str">
        <f>CoverSheet!$C$15</f>
        <v/>
      </c>
      <c r="E496" t="s">
        <v>750</v>
      </c>
      <c r="F496" t="s">
        <v>1628</v>
      </c>
      <c r="G496" t="s">
        <v>1629</v>
      </c>
      <c r="H496">
        <f>Input!M186</f>
        <v>0</v>
      </c>
    </row>
    <row r="497" spans="1:9" x14ac:dyDescent="0.35">
      <c r="A497" t="str">
        <f>IF(CoverSheet!$C$9="Annual Return","AR",IF(CoverSheet!$C$9="Interim Return","IR",IF(CoverSheet!$C$9="Audited Annual Return","AAR","")))</f>
        <v/>
      </c>
      <c r="B497" t="str">
        <f>CoverSheet!$G$7</f>
        <v>v:25-03-c</v>
      </c>
      <c r="C497" t="str">
        <f>IF(CoverSheet!$C$29=3,"Q1",IF(CoverSheet!$C$29=6,"Q2",IF(CoverSheet!$C$29=9,"Q3",IF(AND(CoverSheet!$C$29=12,A497="AR"),"Q4","Q4A"))))</f>
        <v>Q4A</v>
      </c>
      <c r="D497" t="str">
        <f>CoverSheet!$C$15</f>
        <v/>
      </c>
      <c r="E497" t="s">
        <v>750</v>
      </c>
      <c r="F497" t="s">
        <v>1630</v>
      </c>
      <c r="G497" t="s">
        <v>1631</v>
      </c>
      <c r="H497">
        <f>Input!N186</f>
        <v>0</v>
      </c>
    </row>
    <row r="498" spans="1:9" x14ac:dyDescent="0.35">
      <c r="A498" t="str">
        <f>IF(CoverSheet!$C$9="Annual Return","AR",IF(CoverSheet!$C$9="Interim Return","IR",IF(CoverSheet!$C$9="Audited Annual Return","AAR","")))</f>
        <v/>
      </c>
      <c r="B498" t="str">
        <f>CoverSheet!$G$7</f>
        <v>v:25-03-c</v>
      </c>
      <c r="C498" t="str">
        <f>IF(CoverSheet!$C$29=3,"Q1",IF(CoverSheet!$C$29=6,"Q2",IF(CoverSheet!$C$29=9,"Q3",IF(AND(CoverSheet!$C$29=12,A498="AR"),"Q4","Q4A"))))</f>
        <v>Q4A</v>
      </c>
      <c r="D498" t="str">
        <f>CoverSheet!$C$15</f>
        <v/>
      </c>
      <c r="E498" t="s">
        <v>750</v>
      </c>
      <c r="F498" t="s">
        <v>1632</v>
      </c>
      <c r="G498" t="s">
        <v>1633</v>
      </c>
      <c r="H498">
        <f>Input!P188</f>
        <v>0</v>
      </c>
    </row>
    <row r="499" spans="1:9" x14ac:dyDescent="0.35">
      <c r="A499" t="str">
        <f>IF(CoverSheet!$C$9="Annual Return","AR",IF(CoverSheet!$C$9="Interim Return","IR",IF(CoverSheet!$C$9="Audited Annual Return","AAR","")))</f>
        <v/>
      </c>
      <c r="B499" t="str">
        <f>CoverSheet!$G$7</f>
        <v>v:25-03-c</v>
      </c>
      <c r="C499" t="str">
        <f>IF(CoverSheet!$C$29=3,"Q1",IF(CoverSheet!$C$29=6,"Q2",IF(CoverSheet!$C$29=9,"Q3",IF(AND(CoverSheet!$C$29=12,A499="AR"),"Q4","Q4A"))))</f>
        <v>Q4A</v>
      </c>
      <c r="D499" t="str">
        <f>CoverSheet!$C$15</f>
        <v/>
      </c>
      <c r="E499" t="s">
        <v>750</v>
      </c>
      <c r="F499" t="s">
        <v>1634</v>
      </c>
      <c r="G499" t="s">
        <v>1635</v>
      </c>
      <c r="H499">
        <f>Input!P189</f>
        <v>0</v>
      </c>
    </row>
    <row r="500" spans="1:9" x14ac:dyDescent="0.35">
      <c r="A500" t="str">
        <f>IF(CoverSheet!$C$9="Annual Return","AR",IF(CoverSheet!$C$9="Interim Return","IR",IF(CoverSheet!$C$9="Audited Annual Return","AAR","")))</f>
        <v/>
      </c>
      <c r="B500" t="str">
        <f>CoverSheet!$G$7</f>
        <v>v:25-03-c</v>
      </c>
      <c r="C500" t="str">
        <f>IF(CoverSheet!$C$29=3,"Q1",IF(CoverSheet!$C$29=6,"Q2",IF(CoverSheet!$C$29=9,"Q3",IF(AND(CoverSheet!$C$29=12,A500="AR"),"Q4","Q4A"))))</f>
        <v>Q4A</v>
      </c>
      <c r="D500" t="str">
        <f>CoverSheet!$C$15</f>
        <v/>
      </c>
      <c r="E500" t="s">
        <v>750</v>
      </c>
      <c r="F500" t="s">
        <v>1636</v>
      </c>
      <c r="G500" t="s">
        <v>1637</v>
      </c>
      <c r="H500">
        <f>Input!P190</f>
        <v>0</v>
      </c>
    </row>
    <row r="501" spans="1:9" x14ac:dyDescent="0.35">
      <c r="A501" t="str">
        <f>IF(CoverSheet!$C$9="Annual Return","AR",IF(CoverSheet!$C$9="Interim Return","IR",IF(CoverSheet!$C$9="Audited Annual Return","AAR","")))</f>
        <v/>
      </c>
      <c r="B501" t="str">
        <f>CoverSheet!$G$7</f>
        <v>v:25-03-c</v>
      </c>
      <c r="C501" t="str">
        <f>IF(CoverSheet!$C$29=3,"Q1",IF(CoverSheet!$C$29=6,"Q2",IF(CoverSheet!$C$29=9,"Q3",IF(AND(CoverSheet!$C$29=12,A501="AR"),"Q4","Q4A"))))</f>
        <v>Q4A</v>
      </c>
      <c r="D501" t="str">
        <f>CoverSheet!$C$15</f>
        <v/>
      </c>
      <c r="E501" t="s">
        <v>750</v>
      </c>
      <c r="F501" t="s">
        <v>1638</v>
      </c>
      <c r="G501" t="s">
        <v>1639</v>
      </c>
      <c r="H501">
        <f>Input!R190</f>
        <v>0</v>
      </c>
      <c r="I501" t="str">
        <f>Input!Y190</f>
        <v>G</v>
      </c>
    </row>
    <row r="502" spans="1:9" x14ac:dyDescent="0.35">
      <c r="A502" t="str">
        <f>IF(CoverSheet!$C$9="Annual Return","AR",IF(CoverSheet!$C$9="Interim Return","IR",IF(CoverSheet!$C$9="Audited Annual Return","AAR","")))</f>
        <v/>
      </c>
      <c r="B502" t="str">
        <f>CoverSheet!$G$7</f>
        <v>v:25-03-c</v>
      </c>
      <c r="C502" t="str">
        <f>IF(CoverSheet!$C$29=3,"Q1",IF(CoverSheet!$C$29=6,"Q2",IF(CoverSheet!$C$29=9,"Q3",IF(AND(CoverSheet!$C$29=12,A502="AR"),"Q4","Q4A"))))</f>
        <v>Q4A</v>
      </c>
      <c r="D502" t="str">
        <f>CoverSheet!$C$15</f>
        <v/>
      </c>
      <c r="E502" t="s">
        <v>750</v>
      </c>
      <c r="F502" t="s">
        <v>556</v>
      </c>
      <c r="G502" t="s">
        <v>1640</v>
      </c>
      <c r="H502">
        <f>Input!P192</f>
        <v>0</v>
      </c>
    </row>
    <row r="503" spans="1:9" x14ac:dyDescent="0.35">
      <c r="A503" t="str">
        <f>IF(CoverSheet!$C$9="Annual Return","AR",IF(CoverSheet!$C$9="Interim Return","IR",IF(CoverSheet!$C$9="Audited Annual Return","AAR","")))</f>
        <v/>
      </c>
      <c r="B503" t="str">
        <f>CoverSheet!$G$7</f>
        <v>v:25-03-c</v>
      </c>
      <c r="C503" t="str">
        <f>IF(CoverSheet!$C$29=3,"Q1",IF(CoverSheet!$C$29=6,"Q2",IF(CoverSheet!$C$29=9,"Q3",IF(AND(CoverSheet!$C$29=12,A503="AR"),"Q4","Q4A"))))</f>
        <v>Q4A</v>
      </c>
      <c r="D503" t="str">
        <f>CoverSheet!$C$15</f>
        <v/>
      </c>
      <c r="E503" t="s">
        <v>750</v>
      </c>
      <c r="F503" t="s">
        <v>1641</v>
      </c>
      <c r="G503" t="s">
        <v>1642</v>
      </c>
      <c r="H503">
        <f>Input!L192</f>
        <v>0</v>
      </c>
    </row>
    <row r="504" spans="1:9" x14ac:dyDescent="0.35">
      <c r="A504" t="str">
        <f>IF(CoverSheet!$C$9="Annual Return","AR",IF(CoverSheet!$C$9="Interim Return","IR",IF(CoverSheet!$C$9="Audited Annual Return","AAR","")))</f>
        <v/>
      </c>
      <c r="B504" t="str">
        <f>CoverSheet!$G$7</f>
        <v>v:25-03-c</v>
      </c>
      <c r="C504" t="str">
        <f>IF(CoverSheet!$C$29=3,"Q1",IF(CoverSheet!$C$29=6,"Q2",IF(CoverSheet!$C$29=9,"Q3",IF(AND(CoverSheet!$C$29=12,A504="AR"),"Q4","Q4A"))))</f>
        <v>Q4A</v>
      </c>
      <c r="D504" t="str">
        <f>CoverSheet!$C$15</f>
        <v/>
      </c>
      <c r="E504" t="s">
        <v>750</v>
      </c>
      <c r="F504" t="s">
        <v>1643</v>
      </c>
      <c r="G504" t="s">
        <v>1644</v>
      </c>
      <c r="H504">
        <f>Input!M192</f>
        <v>0</v>
      </c>
    </row>
    <row r="505" spans="1:9" x14ac:dyDescent="0.35">
      <c r="A505" t="str">
        <f>IF(CoverSheet!$C$9="Annual Return","AR",IF(CoverSheet!$C$9="Interim Return","IR",IF(CoverSheet!$C$9="Audited Annual Return","AAR","")))</f>
        <v/>
      </c>
      <c r="B505" t="str">
        <f>CoverSheet!$G$7</f>
        <v>v:25-03-c</v>
      </c>
      <c r="C505" t="str">
        <f>IF(CoverSheet!$C$29=3,"Q1",IF(CoverSheet!$C$29=6,"Q2",IF(CoverSheet!$C$29=9,"Q3",IF(AND(CoverSheet!$C$29=12,A505="AR"),"Q4","Q4A"))))</f>
        <v>Q4A</v>
      </c>
      <c r="D505" t="str">
        <f>CoverSheet!$C$15</f>
        <v/>
      </c>
      <c r="E505" t="s">
        <v>750</v>
      </c>
      <c r="F505" t="s">
        <v>1645</v>
      </c>
      <c r="G505" t="s">
        <v>1646</v>
      </c>
      <c r="H505">
        <f>Input!N192</f>
        <v>0</v>
      </c>
    </row>
    <row r="506" spans="1:9" x14ac:dyDescent="0.35">
      <c r="A506" t="str">
        <f>IF(CoverSheet!$C$9="Annual Return","AR",IF(CoverSheet!$C$9="Interim Return","IR",IF(CoverSheet!$C$9="Audited Annual Return","AAR","")))</f>
        <v/>
      </c>
      <c r="B506" t="str">
        <f>CoverSheet!$G$7</f>
        <v>v:25-03-c</v>
      </c>
      <c r="C506" t="str">
        <f>IF(CoverSheet!$C$29=3,"Q1",IF(CoverSheet!$C$29=6,"Q2",IF(CoverSheet!$C$29=9,"Q3",IF(AND(CoverSheet!$C$29=12,A506="AR"),"Q4","Q4A"))))</f>
        <v>Q4A</v>
      </c>
      <c r="D506" t="str">
        <f>CoverSheet!$C$15</f>
        <v/>
      </c>
      <c r="E506" t="s">
        <v>750</v>
      </c>
      <c r="F506" t="s">
        <v>1647</v>
      </c>
      <c r="G506" t="s">
        <v>1648</v>
      </c>
      <c r="H506">
        <f>Input!P194</f>
        <v>0</v>
      </c>
    </row>
    <row r="507" spans="1:9" x14ac:dyDescent="0.35">
      <c r="A507" t="str">
        <f>IF(CoverSheet!$C$9="Annual Return","AR",IF(CoverSheet!$C$9="Interim Return","IR",IF(CoverSheet!$C$9="Audited Annual Return","AAR","")))</f>
        <v/>
      </c>
      <c r="B507" t="str">
        <f>CoverSheet!$G$7</f>
        <v>v:25-03-c</v>
      </c>
      <c r="C507" t="str">
        <f>IF(CoverSheet!$C$29=3,"Q1",IF(CoverSheet!$C$29=6,"Q2",IF(CoverSheet!$C$29=9,"Q3",IF(AND(CoverSheet!$C$29=12,A507="AR"),"Q4","Q4A"))))</f>
        <v>Q4A</v>
      </c>
      <c r="D507" t="str">
        <f>CoverSheet!$C$15</f>
        <v/>
      </c>
      <c r="E507" t="s">
        <v>750</v>
      </c>
      <c r="F507" t="s">
        <v>1649</v>
      </c>
      <c r="G507" t="s">
        <v>1650</v>
      </c>
      <c r="H507">
        <f>Input!L194</f>
        <v>0</v>
      </c>
    </row>
    <row r="508" spans="1:9" x14ac:dyDescent="0.35">
      <c r="A508" t="str">
        <f>IF(CoverSheet!$C$9="Annual Return","AR",IF(CoverSheet!$C$9="Interim Return","IR",IF(CoverSheet!$C$9="Audited Annual Return","AAR","")))</f>
        <v/>
      </c>
      <c r="B508" t="str">
        <f>CoverSheet!$G$7</f>
        <v>v:25-03-c</v>
      </c>
      <c r="C508" t="str">
        <f>IF(CoverSheet!$C$29=3,"Q1",IF(CoverSheet!$C$29=6,"Q2",IF(CoverSheet!$C$29=9,"Q3",IF(AND(CoverSheet!$C$29=12,A508="AR"),"Q4","Q4A"))))</f>
        <v>Q4A</v>
      </c>
      <c r="D508" t="str">
        <f>CoverSheet!$C$15</f>
        <v/>
      </c>
      <c r="E508" t="s">
        <v>750</v>
      </c>
      <c r="F508" t="s">
        <v>1651</v>
      </c>
      <c r="G508" t="s">
        <v>1652</v>
      </c>
      <c r="H508">
        <f>Input!M194</f>
        <v>0</v>
      </c>
    </row>
    <row r="509" spans="1:9" x14ac:dyDescent="0.35">
      <c r="A509" t="str">
        <f>IF(CoverSheet!$C$9="Annual Return","AR",IF(CoverSheet!$C$9="Interim Return","IR",IF(CoverSheet!$C$9="Audited Annual Return","AAR","")))</f>
        <v/>
      </c>
      <c r="B509" t="str">
        <f>CoverSheet!$G$7</f>
        <v>v:25-03-c</v>
      </c>
      <c r="C509" t="str">
        <f>IF(CoverSheet!$C$29=3,"Q1",IF(CoverSheet!$C$29=6,"Q2",IF(CoverSheet!$C$29=9,"Q3",IF(AND(CoverSheet!$C$29=12,A509="AR"),"Q4","Q4A"))))</f>
        <v>Q4A</v>
      </c>
      <c r="D509" t="str">
        <f>CoverSheet!$C$15</f>
        <v/>
      </c>
      <c r="E509" t="s">
        <v>750</v>
      </c>
      <c r="F509" t="s">
        <v>1653</v>
      </c>
      <c r="G509" t="s">
        <v>1654</v>
      </c>
      <c r="H509">
        <f>Input!N194</f>
        <v>0</v>
      </c>
    </row>
    <row r="510" spans="1:9" x14ac:dyDescent="0.35">
      <c r="A510" t="str">
        <f>IF(CoverSheet!$C$9="Annual Return","AR",IF(CoverSheet!$C$9="Interim Return","IR",IF(CoverSheet!$C$9="Audited Annual Return","AAR","")))</f>
        <v/>
      </c>
      <c r="B510" t="str">
        <f>CoverSheet!$G$7</f>
        <v>v:25-03-c</v>
      </c>
      <c r="C510" t="str">
        <f>IF(CoverSheet!$C$29=3,"Q1",IF(CoverSheet!$C$29=6,"Q2",IF(CoverSheet!$C$29=9,"Q3",IF(AND(CoverSheet!$C$29=12,A510="AR"),"Q4","Q4A"))))</f>
        <v>Q4A</v>
      </c>
      <c r="D510" t="str">
        <f>CoverSheet!$C$15</f>
        <v/>
      </c>
      <c r="E510" t="s">
        <v>750</v>
      </c>
      <c r="F510" t="s">
        <v>1655</v>
      </c>
      <c r="G510" t="s">
        <v>1656</v>
      </c>
      <c r="H510">
        <f>Input!P195</f>
        <v>0</v>
      </c>
    </row>
    <row r="511" spans="1:9" x14ac:dyDescent="0.35">
      <c r="A511" t="str">
        <f>IF(CoverSheet!$C$9="Annual Return","AR",IF(CoverSheet!$C$9="Interim Return","IR",IF(CoverSheet!$C$9="Audited Annual Return","AAR","")))</f>
        <v/>
      </c>
      <c r="B511" t="str">
        <f>CoverSheet!$G$7</f>
        <v>v:25-03-c</v>
      </c>
      <c r="C511" t="str">
        <f>IF(CoverSheet!$C$29=3,"Q1",IF(CoverSheet!$C$29=6,"Q2",IF(CoverSheet!$C$29=9,"Q3",IF(AND(CoverSheet!$C$29=12,A511="AR"),"Q4","Q4A"))))</f>
        <v>Q4A</v>
      </c>
      <c r="D511" t="str">
        <f>CoverSheet!$C$15</f>
        <v/>
      </c>
      <c r="E511" t="s">
        <v>750</v>
      </c>
      <c r="F511" t="s">
        <v>1657</v>
      </c>
      <c r="G511" t="s">
        <v>1658</v>
      </c>
      <c r="H511">
        <f>Input!L195</f>
        <v>0</v>
      </c>
    </row>
    <row r="512" spans="1:9" x14ac:dyDescent="0.35">
      <c r="A512" t="str">
        <f>IF(CoverSheet!$C$9="Annual Return","AR",IF(CoverSheet!$C$9="Interim Return","IR",IF(CoverSheet!$C$9="Audited Annual Return","AAR","")))</f>
        <v/>
      </c>
      <c r="B512" t="str">
        <f>CoverSheet!$G$7</f>
        <v>v:25-03-c</v>
      </c>
      <c r="C512" t="str">
        <f>IF(CoverSheet!$C$29=3,"Q1",IF(CoverSheet!$C$29=6,"Q2",IF(CoverSheet!$C$29=9,"Q3",IF(AND(CoverSheet!$C$29=12,A512="AR"),"Q4","Q4A"))))</f>
        <v>Q4A</v>
      </c>
      <c r="D512" t="str">
        <f>CoverSheet!$C$15</f>
        <v/>
      </c>
      <c r="E512" t="s">
        <v>750</v>
      </c>
      <c r="F512" t="s">
        <v>1659</v>
      </c>
      <c r="G512" t="s">
        <v>1660</v>
      </c>
      <c r="H512">
        <f>Input!M195</f>
        <v>0</v>
      </c>
    </row>
    <row r="513" spans="1:8" x14ac:dyDescent="0.35">
      <c r="A513" t="str">
        <f>IF(CoverSheet!$C$9="Annual Return","AR",IF(CoverSheet!$C$9="Interim Return","IR",IF(CoverSheet!$C$9="Audited Annual Return","AAR","")))</f>
        <v/>
      </c>
      <c r="B513" t="str">
        <f>CoverSheet!$G$7</f>
        <v>v:25-03-c</v>
      </c>
      <c r="C513" t="str">
        <f>IF(CoverSheet!$C$29=3,"Q1",IF(CoverSheet!$C$29=6,"Q2",IF(CoverSheet!$C$29=9,"Q3",IF(AND(CoverSheet!$C$29=12,A513="AR"),"Q4","Q4A"))))</f>
        <v>Q4A</v>
      </c>
      <c r="D513" t="str">
        <f>CoverSheet!$C$15</f>
        <v/>
      </c>
      <c r="E513" t="s">
        <v>750</v>
      </c>
      <c r="F513" t="s">
        <v>1661</v>
      </c>
      <c r="G513" t="s">
        <v>1662</v>
      </c>
      <c r="H513">
        <f>Input!N195</f>
        <v>0</v>
      </c>
    </row>
    <row r="514" spans="1:8" x14ac:dyDescent="0.35">
      <c r="A514" t="str">
        <f>IF(CoverSheet!$C$9="Annual Return","AR",IF(CoverSheet!$C$9="Interim Return","IR",IF(CoverSheet!$C$9="Audited Annual Return","AAR","")))</f>
        <v/>
      </c>
      <c r="B514" t="str">
        <f>CoverSheet!$G$7</f>
        <v>v:25-03-c</v>
      </c>
      <c r="C514" t="str">
        <f>IF(CoverSheet!$C$29=3,"Q1",IF(CoverSheet!$C$29=6,"Q2",IF(CoverSheet!$C$29=9,"Q3",IF(AND(CoverSheet!$C$29=12,A514="AR"),"Q4","Q4A"))))</f>
        <v>Q4A</v>
      </c>
      <c r="D514" t="str">
        <f>CoverSheet!$C$15</f>
        <v/>
      </c>
      <c r="E514" t="s">
        <v>750</v>
      </c>
      <c r="F514" t="s">
        <v>1663</v>
      </c>
      <c r="G514" t="s">
        <v>1664</v>
      </c>
      <c r="H514">
        <f>Input!P196</f>
        <v>0</v>
      </c>
    </row>
    <row r="515" spans="1:8" x14ac:dyDescent="0.35">
      <c r="A515" t="str">
        <f>IF(CoverSheet!$C$9="Annual Return","AR",IF(CoverSheet!$C$9="Interim Return","IR",IF(CoverSheet!$C$9="Audited Annual Return","AAR","")))</f>
        <v/>
      </c>
      <c r="B515" t="str">
        <f>CoverSheet!$G$7</f>
        <v>v:25-03-c</v>
      </c>
      <c r="C515" t="str">
        <f>IF(CoverSheet!$C$29=3,"Q1",IF(CoverSheet!$C$29=6,"Q2",IF(CoverSheet!$C$29=9,"Q3",IF(AND(CoverSheet!$C$29=12,A515="AR"),"Q4","Q4A"))))</f>
        <v>Q4A</v>
      </c>
      <c r="D515" t="str">
        <f>CoverSheet!$C$15</f>
        <v/>
      </c>
      <c r="E515" t="s">
        <v>750</v>
      </c>
      <c r="F515" t="s">
        <v>1665</v>
      </c>
      <c r="G515" t="s">
        <v>1666</v>
      </c>
      <c r="H515">
        <f>Input!L196</f>
        <v>0</v>
      </c>
    </row>
    <row r="516" spans="1:8" x14ac:dyDescent="0.35">
      <c r="A516" t="str">
        <f>IF(CoverSheet!$C$9="Annual Return","AR",IF(CoverSheet!$C$9="Interim Return","IR",IF(CoverSheet!$C$9="Audited Annual Return","AAR","")))</f>
        <v/>
      </c>
      <c r="B516" t="str">
        <f>CoverSheet!$G$7</f>
        <v>v:25-03-c</v>
      </c>
      <c r="C516" t="str">
        <f>IF(CoverSheet!$C$29=3,"Q1",IF(CoverSheet!$C$29=6,"Q2",IF(CoverSheet!$C$29=9,"Q3",IF(AND(CoverSheet!$C$29=12,A516="AR"),"Q4","Q4A"))))</f>
        <v>Q4A</v>
      </c>
      <c r="D516" t="str">
        <f>CoverSheet!$C$15</f>
        <v/>
      </c>
      <c r="E516" t="s">
        <v>750</v>
      </c>
      <c r="F516" t="s">
        <v>1667</v>
      </c>
      <c r="G516" t="s">
        <v>1668</v>
      </c>
      <c r="H516">
        <f>Input!M196</f>
        <v>0</v>
      </c>
    </row>
    <row r="517" spans="1:8" x14ac:dyDescent="0.35">
      <c r="A517" t="str">
        <f>IF(CoverSheet!$C$9="Annual Return","AR",IF(CoverSheet!$C$9="Interim Return","IR",IF(CoverSheet!$C$9="Audited Annual Return","AAR","")))</f>
        <v/>
      </c>
      <c r="B517" t="str">
        <f>CoverSheet!$G$7</f>
        <v>v:25-03-c</v>
      </c>
      <c r="C517" t="str">
        <f>IF(CoverSheet!$C$29=3,"Q1",IF(CoverSheet!$C$29=6,"Q2",IF(CoverSheet!$C$29=9,"Q3",IF(AND(CoverSheet!$C$29=12,A517="AR"),"Q4","Q4A"))))</f>
        <v>Q4A</v>
      </c>
      <c r="D517" t="str">
        <f>CoverSheet!$C$15</f>
        <v/>
      </c>
      <c r="E517" t="s">
        <v>750</v>
      </c>
      <c r="F517" t="s">
        <v>1669</v>
      </c>
      <c r="G517" t="s">
        <v>1670</v>
      </c>
      <c r="H517">
        <f>Input!N196</f>
        <v>0</v>
      </c>
    </row>
    <row r="518" spans="1:8" x14ac:dyDescent="0.35">
      <c r="A518" t="str">
        <f>IF(CoverSheet!$C$9="Annual Return","AR",IF(CoverSheet!$C$9="Interim Return","IR",IF(CoverSheet!$C$9="Audited Annual Return","AAR","")))</f>
        <v/>
      </c>
      <c r="B518" t="str">
        <f>CoverSheet!$G$7</f>
        <v>v:25-03-c</v>
      </c>
      <c r="C518" t="str">
        <f>IF(CoverSheet!$C$29=3,"Q1",IF(CoverSheet!$C$29=6,"Q2",IF(CoverSheet!$C$29=9,"Q3",IF(AND(CoverSheet!$C$29=12,A518="AR"),"Q4","Q4A"))))</f>
        <v>Q4A</v>
      </c>
      <c r="D518" t="str">
        <f>CoverSheet!$C$15</f>
        <v/>
      </c>
      <c r="E518" t="s">
        <v>750</v>
      </c>
      <c r="F518" t="s">
        <v>1671</v>
      </c>
      <c r="G518" t="s">
        <v>1672</v>
      </c>
      <c r="H518">
        <f>Input!P197</f>
        <v>0</v>
      </c>
    </row>
    <row r="519" spans="1:8" x14ac:dyDescent="0.35">
      <c r="A519" t="str">
        <f>IF(CoverSheet!$C$9="Annual Return","AR",IF(CoverSheet!$C$9="Interim Return","IR",IF(CoverSheet!$C$9="Audited Annual Return","AAR","")))</f>
        <v/>
      </c>
      <c r="B519" t="str">
        <f>CoverSheet!$G$7</f>
        <v>v:25-03-c</v>
      </c>
      <c r="C519" t="str">
        <f>IF(CoverSheet!$C$29=3,"Q1",IF(CoverSheet!$C$29=6,"Q2",IF(CoverSheet!$C$29=9,"Q3",IF(AND(CoverSheet!$C$29=12,A519="AR"),"Q4","Q4A"))))</f>
        <v>Q4A</v>
      </c>
      <c r="D519" t="str">
        <f>CoverSheet!$C$15</f>
        <v/>
      </c>
      <c r="E519" t="s">
        <v>750</v>
      </c>
      <c r="F519" t="s">
        <v>1673</v>
      </c>
      <c r="G519" t="s">
        <v>1674</v>
      </c>
      <c r="H519">
        <f>Input!L197</f>
        <v>0</v>
      </c>
    </row>
    <row r="520" spans="1:8" x14ac:dyDescent="0.35">
      <c r="A520" t="str">
        <f>IF(CoverSheet!$C$9="Annual Return","AR",IF(CoverSheet!$C$9="Interim Return","IR",IF(CoverSheet!$C$9="Audited Annual Return","AAR","")))</f>
        <v/>
      </c>
      <c r="B520" t="str">
        <f>CoverSheet!$G$7</f>
        <v>v:25-03-c</v>
      </c>
      <c r="C520" t="str">
        <f>IF(CoverSheet!$C$29=3,"Q1",IF(CoverSheet!$C$29=6,"Q2",IF(CoverSheet!$C$29=9,"Q3",IF(AND(CoverSheet!$C$29=12,A520="AR"),"Q4","Q4A"))))</f>
        <v>Q4A</v>
      </c>
      <c r="D520" t="str">
        <f>CoverSheet!$C$15</f>
        <v/>
      </c>
      <c r="E520" t="s">
        <v>750</v>
      </c>
      <c r="F520" t="s">
        <v>1675</v>
      </c>
      <c r="G520" t="s">
        <v>1676</v>
      </c>
      <c r="H520">
        <f>Input!M197</f>
        <v>0</v>
      </c>
    </row>
    <row r="521" spans="1:8" x14ac:dyDescent="0.35">
      <c r="A521" t="str">
        <f>IF(CoverSheet!$C$9="Annual Return","AR",IF(CoverSheet!$C$9="Interim Return","IR",IF(CoverSheet!$C$9="Audited Annual Return","AAR","")))</f>
        <v/>
      </c>
      <c r="B521" t="str">
        <f>CoverSheet!$G$7</f>
        <v>v:25-03-c</v>
      </c>
      <c r="C521" t="str">
        <f>IF(CoverSheet!$C$29=3,"Q1",IF(CoverSheet!$C$29=6,"Q2",IF(CoverSheet!$C$29=9,"Q3",IF(AND(CoverSheet!$C$29=12,A521="AR"),"Q4","Q4A"))))</f>
        <v>Q4A</v>
      </c>
      <c r="D521" t="str">
        <f>CoverSheet!$C$15</f>
        <v/>
      </c>
      <c r="E521" t="s">
        <v>750</v>
      </c>
      <c r="F521" t="s">
        <v>1677</v>
      </c>
      <c r="G521" t="s">
        <v>1678</v>
      </c>
      <c r="H521">
        <f>Input!N197</f>
        <v>0</v>
      </c>
    </row>
    <row r="522" spans="1:8" x14ac:dyDescent="0.35">
      <c r="A522" t="str">
        <f>IF(CoverSheet!$C$9="Annual Return","AR",IF(CoverSheet!$C$9="Interim Return","IR",IF(CoverSheet!$C$9="Audited Annual Return","AAR","")))</f>
        <v/>
      </c>
      <c r="B522" t="str">
        <f>CoverSheet!$G$7</f>
        <v>v:25-03-c</v>
      </c>
      <c r="C522" t="str">
        <f>IF(CoverSheet!$C$29=3,"Q1",IF(CoverSheet!$C$29=6,"Q2",IF(CoverSheet!$C$29=9,"Q3",IF(AND(CoverSheet!$C$29=12,A522="AR"),"Q4","Q4A"))))</f>
        <v>Q4A</v>
      </c>
      <c r="D522" t="str">
        <f>CoverSheet!$C$15</f>
        <v/>
      </c>
      <c r="E522" t="s">
        <v>750</v>
      </c>
      <c r="F522" t="s">
        <v>1679</v>
      </c>
      <c r="G522" t="s">
        <v>1680</v>
      </c>
      <c r="H522">
        <f>Input!P198</f>
        <v>0</v>
      </c>
    </row>
    <row r="523" spans="1:8" x14ac:dyDescent="0.35">
      <c r="A523" t="str">
        <f>IF(CoverSheet!$C$9="Annual Return","AR",IF(CoverSheet!$C$9="Interim Return","IR",IF(CoverSheet!$C$9="Audited Annual Return","AAR","")))</f>
        <v/>
      </c>
      <c r="B523" t="str">
        <f>CoverSheet!$G$7</f>
        <v>v:25-03-c</v>
      </c>
      <c r="C523" t="str">
        <f>IF(CoverSheet!$C$29=3,"Q1",IF(CoverSheet!$C$29=6,"Q2",IF(CoverSheet!$C$29=9,"Q3",IF(AND(CoverSheet!$C$29=12,A523="AR"),"Q4","Q4A"))))</f>
        <v>Q4A</v>
      </c>
      <c r="D523" t="str">
        <f>CoverSheet!$C$15</f>
        <v/>
      </c>
      <c r="E523" t="s">
        <v>750</v>
      </c>
      <c r="F523" t="s">
        <v>1681</v>
      </c>
      <c r="G523" t="s">
        <v>1682</v>
      </c>
      <c r="H523">
        <f>Input!L198</f>
        <v>0</v>
      </c>
    </row>
    <row r="524" spans="1:8" x14ac:dyDescent="0.35">
      <c r="A524" t="str">
        <f>IF(CoverSheet!$C$9="Annual Return","AR",IF(CoverSheet!$C$9="Interim Return","IR",IF(CoverSheet!$C$9="Audited Annual Return","AAR","")))</f>
        <v/>
      </c>
      <c r="B524" t="str">
        <f>CoverSheet!$G$7</f>
        <v>v:25-03-c</v>
      </c>
      <c r="C524" t="str">
        <f>IF(CoverSheet!$C$29=3,"Q1",IF(CoverSheet!$C$29=6,"Q2",IF(CoverSheet!$C$29=9,"Q3",IF(AND(CoverSheet!$C$29=12,A524="AR"),"Q4","Q4A"))))</f>
        <v>Q4A</v>
      </c>
      <c r="D524" t="str">
        <f>CoverSheet!$C$15</f>
        <v/>
      </c>
      <c r="E524" t="s">
        <v>750</v>
      </c>
      <c r="F524" t="s">
        <v>1683</v>
      </c>
      <c r="G524" t="s">
        <v>1684</v>
      </c>
      <c r="H524">
        <f>Input!M198</f>
        <v>0</v>
      </c>
    </row>
    <row r="525" spans="1:8" x14ac:dyDescent="0.35">
      <c r="A525" t="str">
        <f>IF(CoverSheet!$C$9="Annual Return","AR",IF(CoverSheet!$C$9="Interim Return","IR",IF(CoverSheet!$C$9="Audited Annual Return","AAR","")))</f>
        <v/>
      </c>
      <c r="B525" t="str">
        <f>CoverSheet!$G$7</f>
        <v>v:25-03-c</v>
      </c>
      <c r="C525" t="str">
        <f>IF(CoverSheet!$C$29=3,"Q1",IF(CoverSheet!$C$29=6,"Q2",IF(CoverSheet!$C$29=9,"Q3",IF(AND(CoverSheet!$C$29=12,A525="AR"),"Q4","Q4A"))))</f>
        <v>Q4A</v>
      </c>
      <c r="D525" t="str">
        <f>CoverSheet!$C$15</f>
        <v/>
      </c>
      <c r="E525" t="s">
        <v>750</v>
      </c>
      <c r="F525" t="s">
        <v>1685</v>
      </c>
      <c r="G525" t="s">
        <v>1686</v>
      </c>
      <c r="H525">
        <f>Input!N198</f>
        <v>0</v>
      </c>
    </row>
    <row r="526" spans="1:8" x14ac:dyDescent="0.35">
      <c r="A526" t="str">
        <f>IF(CoverSheet!$C$9="Annual Return","AR",IF(CoverSheet!$C$9="Interim Return","IR",IF(CoverSheet!$C$9="Audited Annual Return","AAR","")))</f>
        <v/>
      </c>
      <c r="B526" t="str">
        <f>CoverSheet!$G$7</f>
        <v>v:25-03-c</v>
      </c>
      <c r="C526" t="str">
        <f>IF(CoverSheet!$C$29=3,"Q1",IF(CoverSheet!$C$29=6,"Q2",IF(CoverSheet!$C$29=9,"Q3",IF(AND(CoverSheet!$C$29=12,A526="AR"),"Q4","Q4A"))))</f>
        <v>Q4A</v>
      </c>
      <c r="D526" t="str">
        <f>CoverSheet!$C$15</f>
        <v/>
      </c>
      <c r="E526" t="s">
        <v>750</v>
      </c>
      <c r="F526" t="s">
        <v>1687</v>
      </c>
      <c r="G526" t="s">
        <v>1688</v>
      </c>
      <c r="H526">
        <f>Input!P199</f>
        <v>0</v>
      </c>
    </row>
    <row r="527" spans="1:8" x14ac:dyDescent="0.35">
      <c r="A527" t="str">
        <f>IF(CoverSheet!$C$9="Annual Return","AR",IF(CoverSheet!$C$9="Interim Return","IR",IF(CoverSheet!$C$9="Audited Annual Return","AAR","")))</f>
        <v/>
      </c>
      <c r="B527" t="str">
        <f>CoverSheet!$G$7</f>
        <v>v:25-03-c</v>
      </c>
      <c r="C527" t="str">
        <f>IF(CoverSheet!$C$29=3,"Q1",IF(CoverSheet!$C$29=6,"Q2",IF(CoverSheet!$C$29=9,"Q3",IF(AND(CoverSheet!$C$29=12,A527="AR"),"Q4","Q4A"))))</f>
        <v>Q4A</v>
      </c>
      <c r="D527" t="str">
        <f>CoverSheet!$C$15</f>
        <v/>
      </c>
      <c r="E527" t="s">
        <v>750</v>
      </c>
      <c r="F527" t="s">
        <v>1689</v>
      </c>
      <c r="G527" t="s">
        <v>1690</v>
      </c>
      <c r="H527">
        <f>Input!L199</f>
        <v>0</v>
      </c>
    </row>
    <row r="528" spans="1:8" x14ac:dyDescent="0.35">
      <c r="A528" t="str">
        <f>IF(CoverSheet!$C$9="Annual Return","AR",IF(CoverSheet!$C$9="Interim Return","IR",IF(CoverSheet!$C$9="Audited Annual Return","AAR","")))</f>
        <v/>
      </c>
      <c r="B528" t="str">
        <f>CoverSheet!$G$7</f>
        <v>v:25-03-c</v>
      </c>
      <c r="C528" t="str">
        <f>IF(CoverSheet!$C$29=3,"Q1",IF(CoverSheet!$C$29=6,"Q2",IF(CoverSheet!$C$29=9,"Q3",IF(AND(CoverSheet!$C$29=12,A528="AR"),"Q4","Q4A"))))</f>
        <v>Q4A</v>
      </c>
      <c r="D528" t="str">
        <f>CoverSheet!$C$15</f>
        <v/>
      </c>
      <c r="E528" t="s">
        <v>750</v>
      </c>
      <c r="F528" t="s">
        <v>1691</v>
      </c>
      <c r="G528" t="s">
        <v>1692</v>
      </c>
      <c r="H528">
        <f>Input!M199</f>
        <v>0</v>
      </c>
    </row>
    <row r="529" spans="1:8" x14ac:dyDescent="0.35">
      <c r="A529" t="str">
        <f>IF(CoverSheet!$C$9="Annual Return","AR",IF(CoverSheet!$C$9="Interim Return","IR",IF(CoverSheet!$C$9="Audited Annual Return","AAR","")))</f>
        <v/>
      </c>
      <c r="B529" t="str">
        <f>CoverSheet!$G$7</f>
        <v>v:25-03-c</v>
      </c>
      <c r="C529" t="str">
        <f>IF(CoverSheet!$C$29=3,"Q1",IF(CoverSheet!$C$29=6,"Q2",IF(CoverSheet!$C$29=9,"Q3",IF(AND(CoverSheet!$C$29=12,A529="AR"),"Q4","Q4A"))))</f>
        <v>Q4A</v>
      </c>
      <c r="D529" t="str">
        <f>CoverSheet!$C$15</f>
        <v/>
      </c>
      <c r="E529" t="s">
        <v>750</v>
      </c>
      <c r="F529" t="s">
        <v>1693</v>
      </c>
      <c r="G529" t="s">
        <v>1694</v>
      </c>
      <c r="H529">
        <f>Input!N199</f>
        <v>0</v>
      </c>
    </row>
    <row r="530" spans="1:8" x14ac:dyDescent="0.35">
      <c r="A530" t="str">
        <f>IF(CoverSheet!$C$9="Annual Return","AR",IF(CoverSheet!$C$9="Interim Return","IR",IF(CoverSheet!$C$9="Audited Annual Return","AAR","")))</f>
        <v/>
      </c>
      <c r="B530" t="str">
        <f>CoverSheet!$G$7</f>
        <v>v:25-03-c</v>
      </c>
      <c r="C530" t="str">
        <f>IF(CoverSheet!$C$29=3,"Q1",IF(CoverSheet!$C$29=6,"Q2",IF(CoverSheet!$C$29=9,"Q3",IF(AND(CoverSheet!$C$29=12,A530="AR"),"Q4","Q4A"))))</f>
        <v>Q4A</v>
      </c>
      <c r="D530" t="str">
        <f>CoverSheet!$C$15</f>
        <v/>
      </c>
      <c r="E530" t="s">
        <v>750</v>
      </c>
      <c r="F530" t="s">
        <v>1695</v>
      </c>
      <c r="G530" t="s">
        <v>1696</v>
      </c>
      <c r="H530">
        <f>Input!P200</f>
        <v>0</v>
      </c>
    </row>
    <row r="531" spans="1:8" x14ac:dyDescent="0.35">
      <c r="A531" t="str">
        <f>IF(CoverSheet!$C$9="Annual Return","AR",IF(CoverSheet!$C$9="Interim Return","IR",IF(CoverSheet!$C$9="Audited Annual Return","AAR","")))</f>
        <v/>
      </c>
      <c r="B531" t="str">
        <f>CoverSheet!$G$7</f>
        <v>v:25-03-c</v>
      </c>
      <c r="C531" t="str">
        <f>IF(CoverSheet!$C$29=3,"Q1",IF(CoverSheet!$C$29=6,"Q2",IF(CoverSheet!$C$29=9,"Q3",IF(AND(CoverSheet!$C$29=12,A531="AR"),"Q4","Q4A"))))</f>
        <v>Q4A</v>
      </c>
      <c r="D531" t="str">
        <f>CoverSheet!$C$15</f>
        <v/>
      </c>
      <c r="E531" t="s">
        <v>750</v>
      </c>
      <c r="F531" t="s">
        <v>1697</v>
      </c>
      <c r="G531" t="s">
        <v>1698</v>
      </c>
      <c r="H531">
        <f>Input!L200</f>
        <v>0</v>
      </c>
    </row>
    <row r="532" spans="1:8" x14ac:dyDescent="0.35">
      <c r="A532" t="str">
        <f>IF(CoverSheet!$C$9="Annual Return","AR",IF(CoverSheet!$C$9="Interim Return","IR",IF(CoverSheet!$C$9="Audited Annual Return","AAR","")))</f>
        <v/>
      </c>
      <c r="B532" t="str">
        <f>CoverSheet!$G$7</f>
        <v>v:25-03-c</v>
      </c>
      <c r="C532" t="str">
        <f>IF(CoverSheet!$C$29=3,"Q1",IF(CoverSheet!$C$29=6,"Q2",IF(CoverSheet!$C$29=9,"Q3",IF(AND(CoverSheet!$C$29=12,A532="AR"),"Q4","Q4A"))))</f>
        <v>Q4A</v>
      </c>
      <c r="D532" t="str">
        <f>CoverSheet!$C$15</f>
        <v/>
      </c>
      <c r="E532" t="s">
        <v>750</v>
      </c>
      <c r="F532" t="s">
        <v>1699</v>
      </c>
      <c r="G532" t="s">
        <v>1700</v>
      </c>
      <c r="H532">
        <f>Input!M200</f>
        <v>0</v>
      </c>
    </row>
    <row r="533" spans="1:8" x14ac:dyDescent="0.35">
      <c r="A533" t="str">
        <f>IF(CoverSheet!$C$9="Annual Return","AR",IF(CoverSheet!$C$9="Interim Return","IR",IF(CoverSheet!$C$9="Audited Annual Return","AAR","")))</f>
        <v/>
      </c>
      <c r="B533" t="str">
        <f>CoverSheet!$G$7</f>
        <v>v:25-03-c</v>
      </c>
      <c r="C533" t="str">
        <f>IF(CoverSheet!$C$29=3,"Q1",IF(CoverSheet!$C$29=6,"Q2",IF(CoverSheet!$C$29=9,"Q3",IF(AND(CoverSheet!$C$29=12,A533="AR"),"Q4","Q4A"))))</f>
        <v>Q4A</v>
      </c>
      <c r="D533" t="str">
        <f>CoverSheet!$C$15</f>
        <v/>
      </c>
      <c r="E533" t="s">
        <v>750</v>
      </c>
      <c r="F533" t="s">
        <v>1701</v>
      </c>
      <c r="G533" t="s">
        <v>1702</v>
      </c>
      <c r="H533">
        <f>Input!N200</f>
        <v>0</v>
      </c>
    </row>
    <row r="534" spans="1:8" x14ac:dyDescent="0.35">
      <c r="A534" t="str">
        <f>IF(CoverSheet!$C$9="Annual Return","AR",IF(CoverSheet!$C$9="Interim Return","IR",IF(CoverSheet!$C$9="Audited Annual Return","AAR","")))</f>
        <v/>
      </c>
      <c r="B534" t="str">
        <f>CoverSheet!$G$7</f>
        <v>v:25-03-c</v>
      </c>
      <c r="C534" t="str">
        <f>IF(CoverSheet!$C$29=3,"Q1",IF(CoverSheet!$C$29=6,"Q2",IF(CoverSheet!$C$29=9,"Q3",IF(AND(CoverSheet!$C$29=12,A534="AR"),"Q4","Q4A"))))</f>
        <v>Q4A</v>
      </c>
      <c r="D534" t="str">
        <f>CoverSheet!$C$15</f>
        <v/>
      </c>
      <c r="E534" t="s">
        <v>750</v>
      </c>
      <c r="F534" t="s">
        <v>1703</v>
      </c>
      <c r="G534" t="s">
        <v>1704</v>
      </c>
      <c r="H534">
        <f>Input!P201</f>
        <v>0</v>
      </c>
    </row>
    <row r="535" spans="1:8" x14ac:dyDescent="0.35">
      <c r="A535" t="str">
        <f>IF(CoverSheet!$C$9="Annual Return","AR",IF(CoverSheet!$C$9="Interim Return","IR",IF(CoverSheet!$C$9="Audited Annual Return","AAR","")))</f>
        <v/>
      </c>
      <c r="B535" t="str">
        <f>CoverSheet!$G$7</f>
        <v>v:25-03-c</v>
      </c>
      <c r="C535" t="str">
        <f>IF(CoverSheet!$C$29=3,"Q1",IF(CoverSheet!$C$29=6,"Q2",IF(CoverSheet!$C$29=9,"Q3",IF(AND(CoverSheet!$C$29=12,A535="AR"),"Q4","Q4A"))))</f>
        <v>Q4A</v>
      </c>
      <c r="D535" t="str">
        <f>CoverSheet!$C$15</f>
        <v/>
      </c>
      <c r="E535" t="s">
        <v>750</v>
      </c>
      <c r="F535" t="s">
        <v>1705</v>
      </c>
      <c r="G535" t="s">
        <v>1706</v>
      </c>
      <c r="H535">
        <f>Input!L201</f>
        <v>0</v>
      </c>
    </row>
    <row r="536" spans="1:8" x14ac:dyDescent="0.35">
      <c r="A536" t="str">
        <f>IF(CoverSheet!$C$9="Annual Return","AR",IF(CoverSheet!$C$9="Interim Return","IR",IF(CoverSheet!$C$9="Audited Annual Return","AAR","")))</f>
        <v/>
      </c>
      <c r="B536" t="str">
        <f>CoverSheet!$G$7</f>
        <v>v:25-03-c</v>
      </c>
      <c r="C536" t="str">
        <f>IF(CoverSheet!$C$29=3,"Q1",IF(CoverSheet!$C$29=6,"Q2",IF(CoverSheet!$C$29=9,"Q3",IF(AND(CoverSheet!$C$29=12,A536="AR"),"Q4","Q4A"))))</f>
        <v>Q4A</v>
      </c>
      <c r="D536" t="str">
        <f>CoverSheet!$C$15</f>
        <v/>
      </c>
      <c r="E536" t="s">
        <v>750</v>
      </c>
      <c r="F536" t="s">
        <v>1707</v>
      </c>
      <c r="G536" t="s">
        <v>1708</v>
      </c>
      <c r="H536">
        <f>Input!M201</f>
        <v>0</v>
      </c>
    </row>
    <row r="537" spans="1:8" x14ac:dyDescent="0.35">
      <c r="A537" t="str">
        <f>IF(CoverSheet!$C$9="Annual Return","AR",IF(CoverSheet!$C$9="Interim Return","IR",IF(CoverSheet!$C$9="Audited Annual Return","AAR","")))</f>
        <v/>
      </c>
      <c r="B537" t="str">
        <f>CoverSheet!$G$7</f>
        <v>v:25-03-c</v>
      </c>
      <c r="C537" t="str">
        <f>IF(CoverSheet!$C$29=3,"Q1",IF(CoverSheet!$C$29=6,"Q2",IF(CoverSheet!$C$29=9,"Q3",IF(AND(CoverSheet!$C$29=12,A537="AR"),"Q4","Q4A"))))</f>
        <v>Q4A</v>
      </c>
      <c r="D537" t="str">
        <f>CoverSheet!$C$15</f>
        <v/>
      </c>
      <c r="E537" t="s">
        <v>750</v>
      </c>
      <c r="F537" t="s">
        <v>1709</v>
      </c>
      <c r="G537" t="s">
        <v>1710</v>
      </c>
      <c r="H537">
        <f>Input!N201</f>
        <v>0</v>
      </c>
    </row>
    <row r="538" spans="1:8" x14ac:dyDescent="0.35">
      <c r="A538" t="str">
        <f>IF(CoverSheet!$C$9="Annual Return","AR",IF(CoverSheet!$C$9="Interim Return","IR",IF(CoverSheet!$C$9="Audited Annual Return","AAR","")))</f>
        <v/>
      </c>
      <c r="B538" t="str">
        <f>CoverSheet!$G$7</f>
        <v>v:25-03-c</v>
      </c>
      <c r="C538" t="str">
        <f>IF(CoverSheet!$C$29=3,"Q1",IF(CoverSheet!$C$29=6,"Q2",IF(CoverSheet!$C$29=9,"Q3",IF(AND(CoverSheet!$C$29=12,A538="AR"),"Q4","Q4A"))))</f>
        <v>Q4A</v>
      </c>
      <c r="D538" t="str">
        <f>CoverSheet!$C$15</f>
        <v/>
      </c>
      <c r="E538" t="s">
        <v>750</v>
      </c>
      <c r="F538" t="s">
        <v>1711</v>
      </c>
      <c r="G538" t="s">
        <v>1712</v>
      </c>
      <c r="H538">
        <f>Input!P202</f>
        <v>0</v>
      </c>
    </row>
    <row r="539" spans="1:8" x14ac:dyDescent="0.35">
      <c r="A539" t="str">
        <f>IF(CoverSheet!$C$9="Annual Return","AR",IF(CoverSheet!$C$9="Interim Return","IR",IF(CoverSheet!$C$9="Audited Annual Return","AAR","")))</f>
        <v/>
      </c>
      <c r="B539" t="str">
        <f>CoverSheet!$G$7</f>
        <v>v:25-03-c</v>
      </c>
      <c r="C539" t="str">
        <f>IF(CoverSheet!$C$29=3,"Q1",IF(CoverSheet!$C$29=6,"Q2",IF(CoverSheet!$C$29=9,"Q3",IF(AND(CoverSheet!$C$29=12,A539="AR"),"Q4","Q4A"))))</f>
        <v>Q4A</v>
      </c>
      <c r="D539" t="str">
        <f>CoverSheet!$C$15</f>
        <v/>
      </c>
      <c r="E539" t="s">
        <v>750</v>
      </c>
      <c r="F539" t="s">
        <v>1713</v>
      </c>
      <c r="G539" t="s">
        <v>1714</v>
      </c>
      <c r="H539">
        <f>Input!L202</f>
        <v>0</v>
      </c>
    </row>
    <row r="540" spans="1:8" x14ac:dyDescent="0.35">
      <c r="A540" t="str">
        <f>IF(CoverSheet!$C$9="Annual Return","AR",IF(CoverSheet!$C$9="Interim Return","IR",IF(CoverSheet!$C$9="Audited Annual Return","AAR","")))</f>
        <v/>
      </c>
      <c r="B540" t="str">
        <f>CoverSheet!$G$7</f>
        <v>v:25-03-c</v>
      </c>
      <c r="C540" t="str">
        <f>IF(CoverSheet!$C$29=3,"Q1",IF(CoverSheet!$C$29=6,"Q2",IF(CoverSheet!$C$29=9,"Q3",IF(AND(CoverSheet!$C$29=12,A540="AR"),"Q4","Q4A"))))</f>
        <v>Q4A</v>
      </c>
      <c r="D540" t="str">
        <f>CoverSheet!$C$15</f>
        <v/>
      </c>
      <c r="E540" t="s">
        <v>750</v>
      </c>
      <c r="F540" t="s">
        <v>1715</v>
      </c>
      <c r="G540" t="s">
        <v>1716</v>
      </c>
      <c r="H540">
        <f>Input!M202</f>
        <v>0</v>
      </c>
    </row>
    <row r="541" spans="1:8" x14ac:dyDescent="0.35">
      <c r="A541" t="str">
        <f>IF(CoverSheet!$C$9="Annual Return","AR",IF(CoverSheet!$C$9="Interim Return","IR",IF(CoverSheet!$C$9="Audited Annual Return","AAR","")))</f>
        <v/>
      </c>
      <c r="B541" t="str">
        <f>CoverSheet!$G$7</f>
        <v>v:25-03-c</v>
      </c>
      <c r="C541" t="str">
        <f>IF(CoverSheet!$C$29=3,"Q1",IF(CoverSheet!$C$29=6,"Q2",IF(CoverSheet!$C$29=9,"Q3",IF(AND(CoverSheet!$C$29=12,A541="AR"),"Q4","Q4A"))))</f>
        <v>Q4A</v>
      </c>
      <c r="D541" t="str">
        <f>CoverSheet!$C$15</f>
        <v/>
      </c>
      <c r="E541" t="s">
        <v>750</v>
      </c>
      <c r="F541" t="s">
        <v>1717</v>
      </c>
      <c r="G541" t="s">
        <v>1718</v>
      </c>
      <c r="H541">
        <f>Input!N202</f>
        <v>0</v>
      </c>
    </row>
    <row r="542" spans="1:8" x14ac:dyDescent="0.35">
      <c r="A542" t="str">
        <f>IF(CoverSheet!$C$9="Annual Return","AR",IF(CoverSheet!$C$9="Interim Return","IR",IF(CoverSheet!$C$9="Audited Annual Return","AAR","")))</f>
        <v/>
      </c>
      <c r="B542" t="str">
        <f>CoverSheet!$G$7</f>
        <v>v:25-03-c</v>
      </c>
      <c r="C542" t="str">
        <f>IF(CoverSheet!$C$29=3,"Q1",IF(CoverSheet!$C$29=6,"Q2",IF(CoverSheet!$C$29=9,"Q3",IF(AND(CoverSheet!$C$29=12,A542="AR"),"Q4","Q4A"))))</f>
        <v>Q4A</v>
      </c>
      <c r="D542" t="str">
        <f>CoverSheet!$C$15</f>
        <v/>
      </c>
      <c r="E542" t="s">
        <v>750</v>
      </c>
      <c r="F542" t="s">
        <v>1719</v>
      </c>
      <c r="G542" t="s">
        <v>1720</v>
      </c>
      <c r="H542">
        <f>Input!P203</f>
        <v>0</v>
      </c>
    </row>
    <row r="543" spans="1:8" x14ac:dyDescent="0.35">
      <c r="A543" t="str">
        <f>IF(CoverSheet!$C$9="Annual Return","AR",IF(CoverSheet!$C$9="Interim Return","IR",IF(CoverSheet!$C$9="Audited Annual Return","AAR","")))</f>
        <v/>
      </c>
      <c r="B543" t="str">
        <f>CoverSheet!$G$7</f>
        <v>v:25-03-c</v>
      </c>
      <c r="C543" t="str">
        <f>IF(CoverSheet!$C$29=3,"Q1",IF(CoverSheet!$C$29=6,"Q2",IF(CoverSheet!$C$29=9,"Q3",IF(AND(CoverSheet!$C$29=12,A543="AR"),"Q4","Q4A"))))</f>
        <v>Q4A</v>
      </c>
      <c r="D543" t="str">
        <f>CoverSheet!$C$15</f>
        <v/>
      </c>
      <c r="E543" t="s">
        <v>750</v>
      </c>
      <c r="F543" t="s">
        <v>1721</v>
      </c>
      <c r="G543" t="s">
        <v>1722</v>
      </c>
      <c r="H543">
        <f>Input!L203</f>
        <v>0</v>
      </c>
    </row>
    <row r="544" spans="1:8" x14ac:dyDescent="0.35">
      <c r="A544" t="str">
        <f>IF(CoverSheet!$C$9="Annual Return","AR",IF(CoverSheet!$C$9="Interim Return","IR",IF(CoverSheet!$C$9="Audited Annual Return","AAR","")))</f>
        <v/>
      </c>
      <c r="B544" t="str">
        <f>CoverSheet!$G$7</f>
        <v>v:25-03-c</v>
      </c>
      <c r="C544" t="str">
        <f>IF(CoverSheet!$C$29=3,"Q1",IF(CoverSheet!$C$29=6,"Q2",IF(CoverSheet!$C$29=9,"Q3",IF(AND(CoverSheet!$C$29=12,A544="AR"),"Q4","Q4A"))))</f>
        <v>Q4A</v>
      </c>
      <c r="D544" t="str">
        <f>CoverSheet!$C$15</f>
        <v/>
      </c>
      <c r="E544" t="s">
        <v>750</v>
      </c>
      <c r="F544" t="s">
        <v>1723</v>
      </c>
      <c r="G544" t="s">
        <v>1724</v>
      </c>
      <c r="H544">
        <f>Input!M203</f>
        <v>0</v>
      </c>
    </row>
    <row r="545" spans="1:8" x14ac:dyDescent="0.35">
      <c r="A545" t="str">
        <f>IF(CoverSheet!$C$9="Annual Return","AR",IF(CoverSheet!$C$9="Interim Return","IR",IF(CoverSheet!$C$9="Audited Annual Return","AAR","")))</f>
        <v/>
      </c>
      <c r="B545" t="str">
        <f>CoverSheet!$G$7</f>
        <v>v:25-03-c</v>
      </c>
      <c r="C545" t="str">
        <f>IF(CoverSheet!$C$29=3,"Q1",IF(CoverSheet!$C$29=6,"Q2",IF(CoverSheet!$C$29=9,"Q3",IF(AND(CoverSheet!$C$29=12,A545="AR"),"Q4","Q4A"))))</f>
        <v>Q4A</v>
      </c>
      <c r="D545" t="str">
        <f>CoverSheet!$C$15</f>
        <v/>
      </c>
      <c r="E545" t="s">
        <v>750</v>
      </c>
      <c r="F545" t="s">
        <v>1725</v>
      </c>
      <c r="G545" t="s">
        <v>1726</v>
      </c>
      <c r="H545">
        <f>Input!N203</f>
        <v>0</v>
      </c>
    </row>
    <row r="546" spans="1:8" x14ac:dyDescent="0.35">
      <c r="A546" t="str">
        <f>IF(CoverSheet!$C$9="Annual Return","AR",IF(CoverSheet!$C$9="Interim Return","IR",IF(CoverSheet!$C$9="Audited Annual Return","AAR","")))</f>
        <v/>
      </c>
      <c r="B546" t="str">
        <f>CoverSheet!$G$7</f>
        <v>v:25-03-c</v>
      </c>
      <c r="C546" t="str">
        <f>IF(CoverSheet!$C$29=3,"Q1",IF(CoverSheet!$C$29=6,"Q2",IF(CoverSheet!$C$29=9,"Q3",IF(AND(CoverSheet!$C$29=12,A546="AR"),"Q4","Q4A"))))</f>
        <v>Q4A</v>
      </c>
      <c r="D546" t="str">
        <f>CoverSheet!$C$15</f>
        <v/>
      </c>
      <c r="E546" t="s">
        <v>750</v>
      </c>
      <c r="F546" t="s">
        <v>1727</v>
      </c>
      <c r="G546" t="s">
        <v>1672</v>
      </c>
      <c r="H546">
        <f>Input!P204</f>
        <v>0</v>
      </c>
    </row>
    <row r="547" spans="1:8" x14ac:dyDescent="0.35">
      <c r="A547" t="str">
        <f>IF(CoverSheet!$C$9="Annual Return","AR",IF(CoverSheet!$C$9="Interim Return","IR",IF(CoverSheet!$C$9="Audited Annual Return","AAR","")))</f>
        <v/>
      </c>
      <c r="B547" t="str">
        <f>CoverSheet!$G$7</f>
        <v>v:25-03-c</v>
      </c>
      <c r="C547" t="str">
        <f>IF(CoverSheet!$C$29=3,"Q1",IF(CoverSheet!$C$29=6,"Q2",IF(CoverSheet!$C$29=9,"Q3",IF(AND(CoverSheet!$C$29=12,A547="AR"),"Q4","Q4A"))))</f>
        <v>Q4A</v>
      </c>
      <c r="D547" t="str">
        <f>CoverSheet!$C$15</f>
        <v/>
      </c>
      <c r="E547" t="s">
        <v>750</v>
      </c>
      <c r="F547" t="s">
        <v>1728</v>
      </c>
      <c r="G547" t="s">
        <v>1674</v>
      </c>
      <c r="H547">
        <f>Input!L204</f>
        <v>0</v>
      </c>
    </row>
    <row r="548" spans="1:8" x14ac:dyDescent="0.35">
      <c r="A548" t="str">
        <f>IF(CoverSheet!$C$9="Annual Return","AR",IF(CoverSheet!$C$9="Interim Return","IR",IF(CoverSheet!$C$9="Audited Annual Return","AAR","")))</f>
        <v/>
      </c>
      <c r="B548" t="str">
        <f>CoverSheet!$G$7</f>
        <v>v:25-03-c</v>
      </c>
      <c r="C548" t="str">
        <f>IF(CoverSheet!$C$29=3,"Q1",IF(CoverSheet!$C$29=6,"Q2",IF(CoverSheet!$C$29=9,"Q3",IF(AND(CoverSheet!$C$29=12,A548="AR"),"Q4","Q4A"))))</f>
        <v>Q4A</v>
      </c>
      <c r="D548" t="str">
        <f>CoverSheet!$C$15</f>
        <v/>
      </c>
      <c r="E548" t="s">
        <v>750</v>
      </c>
      <c r="F548" t="s">
        <v>1729</v>
      </c>
      <c r="G548" t="s">
        <v>1676</v>
      </c>
      <c r="H548">
        <f>Input!M204</f>
        <v>0</v>
      </c>
    </row>
    <row r="549" spans="1:8" x14ac:dyDescent="0.35">
      <c r="A549" t="str">
        <f>IF(CoverSheet!$C$9="Annual Return","AR",IF(CoverSheet!$C$9="Interim Return","IR",IF(CoverSheet!$C$9="Audited Annual Return","AAR","")))</f>
        <v/>
      </c>
      <c r="B549" t="str">
        <f>CoverSheet!$G$7</f>
        <v>v:25-03-c</v>
      </c>
      <c r="C549" t="str">
        <f>IF(CoverSheet!$C$29=3,"Q1",IF(CoverSheet!$C$29=6,"Q2",IF(CoverSheet!$C$29=9,"Q3",IF(AND(CoverSheet!$C$29=12,A549="AR"),"Q4","Q4A"))))</f>
        <v>Q4A</v>
      </c>
      <c r="D549" t="str">
        <f>CoverSheet!$C$15</f>
        <v/>
      </c>
      <c r="E549" t="s">
        <v>750</v>
      </c>
      <c r="F549" t="s">
        <v>1730</v>
      </c>
      <c r="G549" t="s">
        <v>1678</v>
      </c>
      <c r="H549">
        <f>Input!N204</f>
        <v>0</v>
      </c>
    </row>
    <row r="550" spans="1:8" x14ac:dyDescent="0.35">
      <c r="A550" t="str">
        <f>IF(CoverSheet!$C$9="Annual Return","AR",IF(CoverSheet!$C$9="Interim Return","IR",IF(CoverSheet!$C$9="Audited Annual Return","AAR","")))</f>
        <v/>
      </c>
      <c r="B550" t="str">
        <f>CoverSheet!$G$7</f>
        <v>v:25-03-c</v>
      </c>
      <c r="C550" t="str">
        <f>IF(CoverSheet!$C$29=3,"Q1",IF(CoverSheet!$C$29=6,"Q2",IF(CoverSheet!$C$29=9,"Q3",IF(AND(CoverSheet!$C$29=12,A550="AR"),"Q4","Q4A"))))</f>
        <v>Q4A</v>
      </c>
      <c r="D550" t="str">
        <f>CoverSheet!$C$15</f>
        <v/>
      </c>
      <c r="E550" t="s">
        <v>750</v>
      </c>
      <c r="F550" t="s">
        <v>1731</v>
      </c>
      <c r="G550" t="s">
        <v>1680</v>
      </c>
      <c r="H550">
        <f>Input!P205</f>
        <v>0</v>
      </c>
    </row>
    <row r="551" spans="1:8" x14ac:dyDescent="0.35">
      <c r="A551" t="str">
        <f>IF(CoverSheet!$C$9="Annual Return","AR",IF(CoverSheet!$C$9="Interim Return","IR",IF(CoverSheet!$C$9="Audited Annual Return","AAR","")))</f>
        <v/>
      </c>
      <c r="B551" t="str">
        <f>CoverSheet!$G$7</f>
        <v>v:25-03-c</v>
      </c>
      <c r="C551" t="str">
        <f>IF(CoverSheet!$C$29=3,"Q1",IF(CoverSheet!$C$29=6,"Q2",IF(CoverSheet!$C$29=9,"Q3",IF(AND(CoverSheet!$C$29=12,A551="AR"),"Q4","Q4A"))))</f>
        <v>Q4A</v>
      </c>
      <c r="D551" t="str">
        <f>CoverSheet!$C$15</f>
        <v/>
      </c>
      <c r="E551" t="s">
        <v>750</v>
      </c>
      <c r="F551" t="s">
        <v>1732</v>
      </c>
      <c r="G551" t="s">
        <v>1682</v>
      </c>
      <c r="H551">
        <f>Input!L205</f>
        <v>0</v>
      </c>
    </row>
    <row r="552" spans="1:8" x14ac:dyDescent="0.35">
      <c r="A552" t="str">
        <f>IF(CoverSheet!$C$9="Annual Return","AR",IF(CoverSheet!$C$9="Interim Return","IR",IF(CoverSheet!$C$9="Audited Annual Return","AAR","")))</f>
        <v/>
      </c>
      <c r="B552" t="str">
        <f>CoverSheet!$G$7</f>
        <v>v:25-03-c</v>
      </c>
      <c r="C552" t="str">
        <f>IF(CoverSheet!$C$29=3,"Q1",IF(CoverSheet!$C$29=6,"Q2",IF(CoverSheet!$C$29=9,"Q3",IF(AND(CoverSheet!$C$29=12,A552="AR"),"Q4","Q4A"))))</f>
        <v>Q4A</v>
      </c>
      <c r="D552" t="str">
        <f>CoverSheet!$C$15</f>
        <v/>
      </c>
      <c r="E552" t="s">
        <v>750</v>
      </c>
      <c r="F552" t="s">
        <v>1733</v>
      </c>
      <c r="G552" t="s">
        <v>1684</v>
      </c>
      <c r="H552">
        <f>Input!M205</f>
        <v>0</v>
      </c>
    </row>
    <row r="553" spans="1:8" x14ac:dyDescent="0.35">
      <c r="A553" t="str">
        <f>IF(CoverSheet!$C$9="Annual Return","AR",IF(CoverSheet!$C$9="Interim Return","IR",IF(CoverSheet!$C$9="Audited Annual Return","AAR","")))</f>
        <v/>
      </c>
      <c r="B553" t="str">
        <f>CoverSheet!$G$7</f>
        <v>v:25-03-c</v>
      </c>
      <c r="C553" t="str">
        <f>IF(CoverSheet!$C$29=3,"Q1",IF(CoverSheet!$C$29=6,"Q2",IF(CoverSheet!$C$29=9,"Q3",IF(AND(CoverSheet!$C$29=12,A553="AR"),"Q4","Q4A"))))</f>
        <v>Q4A</v>
      </c>
      <c r="D553" t="str">
        <f>CoverSheet!$C$15</f>
        <v/>
      </c>
      <c r="E553" t="s">
        <v>750</v>
      </c>
      <c r="F553" t="s">
        <v>1734</v>
      </c>
      <c r="G553" t="s">
        <v>1686</v>
      </c>
      <c r="H553">
        <f>Input!N205</f>
        <v>0</v>
      </c>
    </row>
    <row r="554" spans="1:8" x14ac:dyDescent="0.35">
      <c r="A554" t="str">
        <f>IF(CoverSheet!$C$9="Annual Return","AR",IF(CoverSheet!$C$9="Interim Return","IR",IF(CoverSheet!$C$9="Audited Annual Return","AAR","")))</f>
        <v/>
      </c>
      <c r="B554" t="str">
        <f>CoverSheet!$G$7</f>
        <v>v:25-03-c</v>
      </c>
      <c r="C554" t="str">
        <f>IF(CoverSheet!$C$29=3,"Q1",IF(CoverSheet!$C$29=6,"Q2",IF(CoverSheet!$C$29=9,"Q3",IF(AND(CoverSheet!$C$29=12,A554="AR"),"Q4","Q4A"))))</f>
        <v>Q4A</v>
      </c>
      <c r="D554" t="str">
        <f>CoverSheet!$C$15</f>
        <v/>
      </c>
      <c r="E554" t="s">
        <v>750</v>
      </c>
      <c r="F554" t="s">
        <v>1735</v>
      </c>
      <c r="G554" t="s">
        <v>1736</v>
      </c>
      <c r="H554">
        <f>Input!P206</f>
        <v>0</v>
      </c>
    </row>
    <row r="555" spans="1:8" x14ac:dyDescent="0.35">
      <c r="A555" t="str">
        <f>IF(CoverSheet!$C$9="Annual Return","AR",IF(CoverSheet!$C$9="Interim Return","IR",IF(CoverSheet!$C$9="Audited Annual Return","AAR","")))</f>
        <v/>
      </c>
      <c r="B555" t="str">
        <f>CoverSheet!$G$7</f>
        <v>v:25-03-c</v>
      </c>
      <c r="C555" t="str">
        <f>IF(CoverSheet!$C$29=3,"Q1",IF(CoverSheet!$C$29=6,"Q2",IF(CoverSheet!$C$29=9,"Q3",IF(AND(CoverSheet!$C$29=12,A555="AR"),"Q4","Q4A"))))</f>
        <v>Q4A</v>
      </c>
      <c r="D555" t="str">
        <f>CoverSheet!$C$15</f>
        <v/>
      </c>
      <c r="E555" t="s">
        <v>750</v>
      </c>
      <c r="F555" t="s">
        <v>1737</v>
      </c>
      <c r="G555" t="s">
        <v>1738</v>
      </c>
      <c r="H555">
        <f>Input!L206</f>
        <v>0</v>
      </c>
    </row>
    <row r="556" spans="1:8" x14ac:dyDescent="0.35">
      <c r="A556" t="str">
        <f>IF(CoverSheet!$C$9="Annual Return","AR",IF(CoverSheet!$C$9="Interim Return","IR",IF(CoverSheet!$C$9="Audited Annual Return","AAR","")))</f>
        <v/>
      </c>
      <c r="B556" t="str">
        <f>CoverSheet!$G$7</f>
        <v>v:25-03-c</v>
      </c>
      <c r="C556" t="str">
        <f>IF(CoverSheet!$C$29=3,"Q1",IF(CoverSheet!$C$29=6,"Q2",IF(CoverSheet!$C$29=9,"Q3",IF(AND(CoverSheet!$C$29=12,A556="AR"),"Q4","Q4A"))))</f>
        <v>Q4A</v>
      </c>
      <c r="D556" t="str">
        <f>CoverSheet!$C$15</f>
        <v/>
      </c>
      <c r="E556" t="s">
        <v>750</v>
      </c>
      <c r="F556" t="s">
        <v>1739</v>
      </c>
      <c r="G556" t="s">
        <v>1740</v>
      </c>
      <c r="H556">
        <f>Input!M206</f>
        <v>0</v>
      </c>
    </row>
    <row r="557" spans="1:8" x14ac:dyDescent="0.35">
      <c r="A557" t="str">
        <f>IF(CoverSheet!$C$9="Annual Return","AR",IF(CoverSheet!$C$9="Interim Return","IR",IF(CoverSheet!$C$9="Audited Annual Return","AAR","")))</f>
        <v/>
      </c>
      <c r="B557" t="str">
        <f>CoverSheet!$G$7</f>
        <v>v:25-03-c</v>
      </c>
      <c r="C557" t="str">
        <f>IF(CoverSheet!$C$29=3,"Q1",IF(CoverSheet!$C$29=6,"Q2",IF(CoverSheet!$C$29=9,"Q3",IF(AND(CoverSheet!$C$29=12,A557="AR"),"Q4","Q4A"))))</f>
        <v>Q4A</v>
      </c>
      <c r="D557" t="str">
        <f>CoverSheet!$C$15</f>
        <v/>
      </c>
      <c r="E557" t="s">
        <v>750</v>
      </c>
      <c r="F557" t="s">
        <v>1741</v>
      </c>
      <c r="G557" t="s">
        <v>1742</v>
      </c>
      <c r="H557">
        <f>Input!N206</f>
        <v>0</v>
      </c>
    </row>
    <row r="558" spans="1:8" x14ac:dyDescent="0.35">
      <c r="A558" t="str">
        <f>IF(CoverSheet!$C$9="Annual Return","AR",IF(CoverSheet!$C$9="Interim Return","IR",IF(CoverSheet!$C$9="Audited Annual Return","AAR","")))</f>
        <v/>
      </c>
      <c r="B558" t="str">
        <f>CoverSheet!$G$7</f>
        <v>v:25-03-c</v>
      </c>
      <c r="C558" t="str">
        <f>IF(CoverSheet!$C$29=3,"Q1",IF(CoverSheet!$C$29=6,"Q2",IF(CoverSheet!$C$29=9,"Q3",IF(AND(CoverSheet!$C$29=12,A558="AR"),"Q4","Q4A"))))</f>
        <v>Q4A</v>
      </c>
      <c r="D558" t="str">
        <f>CoverSheet!$C$15</f>
        <v/>
      </c>
      <c r="E558" t="s">
        <v>750</v>
      </c>
      <c r="F558" t="s">
        <v>1743</v>
      </c>
      <c r="G558" t="s">
        <v>1744</v>
      </c>
      <c r="H558">
        <f>Input!P207</f>
        <v>0</v>
      </c>
    </row>
    <row r="559" spans="1:8" x14ac:dyDescent="0.35">
      <c r="A559" t="str">
        <f>IF(CoverSheet!$C$9="Annual Return","AR",IF(CoverSheet!$C$9="Interim Return","IR",IF(CoverSheet!$C$9="Audited Annual Return","AAR","")))</f>
        <v/>
      </c>
      <c r="B559" t="str">
        <f>CoverSheet!$G$7</f>
        <v>v:25-03-c</v>
      </c>
      <c r="C559" t="str">
        <f>IF(CoverSheet!$C$29=3,"Q1",IF(CoverSheet!$C$29=6,"Q2",IF(CoverSheet!$C$29=9,"Q3",IF(AND(CoverSheet!$C$29=12,A559="AR"),"Q4","Q4A"))))</f>
        <v>Q4A</v>
      </c>
      <c r="D559" t="str">
        <f>CoverSheet!$C$15</f>
        <v/>
      </c>
      <c r="E559" t="s">
        <v>750</v>
      </c>
      <c r="F559" t="s">
        <v>1745</v>
      </c>
      <c r="G559" t="s">
        <v>1746</v>
      </c>
      <c r="H559">
        <f>Input!L207</f>
        <v>0</v>
      </c>
    </row>
    <row r="560" spans="1:8" x14ac:dyDescent="0.35">
      <c r="A560" t="str">
        <f>IF(CoverSheet!$C$9="Annual Return","AR",IF(CoverSheet!$C$9="Interim Return","IR",IF(CoverSheet!$C$9="Audited Annual Return","AAR","")))</f>
        <v/>
      </c>
      <c r="B560" t="str">
        <f>CoverSheet!$G$7</f>
        <v>v:25-03-c</v>
      </c>
      <c r="C560" t="str">
        <f>IF(CoverSheet!$C$29=3,"Q1",IF(CoverSheet!$C$29=6,"Q2",IF(CoverSheet!$C$29=9,"Q3",IF(AND(CoverSheet!$C$29=12,A560="AR"),"Q4","Q4A"))))</f>
        <v>Q4A</v>
      </c>
      <c r="D560" t="str">
        <f>CoverSheet!$C$15</f>
        <v/>
      </c>
      <c r="E560" t="s">
        <v>750</v>
      </c>
      <c r="F560" t="s">
        <v>1747</v>
      </c>
      <c r="G560" t="s">
        <v>1748</v>
      </c>
      <c r="H560">
        <f>Input!M207</f>
        <v>0</v>
      </c>
    </row>
    <row r="561" spans="1:8" x14ac:dyDescent="0.35">
      <c r="A561" t="str">
        <f>IF(CoverSheet!$C$9="Annual Return","AR",IF(CoverSheet!$C$9="Interim Return","IR",IF(CoverSheet!$C$9="Audited Annual Return","AAR","")))</f>
        <v/>
      </c>
      <c r="B561" t="str">
        <f>CoverSheet!$G$7</f>
        <v>v:25-03-c</v>
      </c>
      <c r="C561" t="str">
        <f>IF(CoverSheet!$C$29=3,"Q1",IF(CoverSheet!$C$29=6,"Q2",IF(CoverSheet!$C$29=9,"Q3",IF(AND(CoverSheet!$C$29=12,A561="AR"),"Q4","Q4A"))))</f>
        <v>Q4A</v>
      </c>
      <c r="D561" t="str">
        <f>CoverSheet!$C$15</f>
        <v/>
      </c>
      <c r="E561" t="s">
        <v>750</v>
      </c>
      <c r="F561" t="s">
        <v>1749</v>
      </c>
      <c r="G561" t="s">
        <v>1750</v>
      </c>
      <c r="H561">
        <f>Input!N207</f>
        <v>0</v>
      </c>
    </row>
    <row r="562" spans="1:8" x14ac:dyDescent="0.35">
      <c r="A562" t="str">
        <f>IF(CoverSheet!$C$9="Annual Return","AR",IF(CoverSheet!$C$9="Interim Return","IR",IF(CoverSheet!$C$9="Audited Annual Return","AAR","")))</f>
        <v/>
      </c>
      <c r="B562" t="str">
        <f>CoverSheet!$G$7</f>
        <v>v:25-03-c</v>
      </c>
      <c r="C562" t="str">
        <f>IF(CoverSheet!$C$29=3,"Q1",IF(CoverSheet!$C$29=6,"Q2",IF(CoverSheet!$C$29=9,"Q3",IF(AND(CoverSheet!$C$29=12,A562="AR"),"Q4","Q4A"))))</f>
        <v>Q4A</v>
      </c>
      <c r="D562" t="str">
        <f>CoverSheet!$C$15</f>
        <v/>
      </c>
      <c r="E562" t="s">
        <v>750</v>
      </c>
      <c r="F562" t="s">
        <v>1751</v>
      </c>
      <c r="G562" t="s">
        <v>1752</v>
      </c>
      <c r="H562">
        <f>Input!P208</f>
        <v>0</v>
      </c>
    </row>
    <row r="563" spans="1:8" x14ac:dyDescent="0.35">
      <c r="A563" t="str">
        <f>IF(CoverSheet!$C$9="Annual Return","AR",IF(CoverSheet!$C$9="Interim Return","IR",IF(CoverSheet!$C$9="Audited Annual Return","AAR","")))</f>
        <v/>
      </c>
      <c r="B563" t="str">
        <f>CoverSheet!$G$7</f>
        <v>v:25-03-c</v>
      </c>
      <c r="C563" t="str">
        <f>IF(CoverSheet!$C$29=3,"Q1",IF(CoverSheet!$C$29=6,"Q2",IF(CoverSheet!$C$29=9,"Q3",IF(AND(CoverSheet!$C$29=12,A563="AR"),"Q4","Q4A"))))</f>
        <v>Q4A</v>
      </c>
      <c r="D563" t="str">
        <f>CoverSheet!$C$15</f>
        <v/>
      </c>
      <c r="E563" t="s">
        <v>750</v>
      </c>
      <c r="F563" t="s">
        <v>1753</v>
      </c>
      <c r="G563" t="s">
        <v>1754</v>
      </c>
      <c r="H563">
        <f>Input!L208</f>
        <v>0</v>
      </c>
    </row>
    <row r="564" spans="1:8" x14ac:dyDescent="0.35">
      <c r="A564" t="str">
        <f>IF(CoverSheet!$C$9="Annual Return","AR",IF(CoverSheet!$C$9="Interim Return","IR",IF(CoverSheet!$C$9="Audited Annual Return","AAR","")))</f>
        <v/>
      </c>
      <c r="B564" t="str">
        <f>CoverSheet!$G$7</f>
        <v>v:25-03-c</v>
      </c>
      <c r="C564" t="str">
        <f>IF(CoverSheet!$C$29=3,"Q1",IF(CoverSheet!$C$29=6,"Q2",IF(CoverSheet!$C$29=9,"Q3",IF(AND(CoverSheet!$C$29=12,A564="AR"),"Q4","Q4A"))))</f>
        <v>Q4A</v>
      </c>
      <c r="D564" t="str">
        <f>CoverSheet!$C$15</f>
        <v/>
      </c>
      <c r="E564" t="s">
        <v>750</v>
      </c>
      <c r="F564" t="s">
        <v>1755</v>
      </c>
      <c r="G564" t="s">
        <v>1756</v>
      </c>
      <c r="H564">
        <f>Input!M208</f>
        <v>0</v>
      </c>
    </row>
    <row r="565" spans="1:8" x14ac:dyDescent="0.35">
      <c r="A565" t="str">
        <f>IF(CoverSheet!$C$9="Annual Return","AR",IF(CoverSheet!$C$9="Interim Return","IR",IF(CoverSheet!$C$9="Audited Annual Return","AAR","")))</f>
        <v/>
      </c>
      <c r="B565" t="str">
        <f>CoverSheet!$G$7</f>
        <v>v:25-03-c</v>
      </c>
      <c r="C565" t="str">
        <f>IF(CoverSheet!$C$29=3,"Q1",IF(CoverSheet!$C$29=6,"Q2",IF(CoverSheet!$C$29=9,"Q3",IF(AND(CoverSheet!$C$29=12,A565="AR"),"Q4","Q4A"))))</f>
        <v>Q4A</v>
      </c>
      <c r="D565" t="str">
        <f>CoverSheet!$C$15</f>
        <v/>
      </c>
      <c r="E565" t="s">
        <v>750</v>
      </c>
      <c r="F565" t="s">
        <v>1757</v>
      </c>
      <c r="G565" t="s">
        <v>1758</v>
      </c>
      <c r="H565">
        <f>Input!N208</f>
        <v>0</v>
      </c>
    </row>
    <row r="566" spans="1:8" x14ac:dyDescent="0.35">
      <c r="A566" t="str">
        <f>IF(CoverSheet!$C$9="Annual Return","AR",IF(CoverSheet!$C$9="Interim Return","IR",IF(CoverSheet!$C$9="Audited Annual Return","AAR","")))</f>
        <v/>
      </c>
      <c r="B566" t="str">
        <f>CoverSheet!$G$7</f>
        <v>v:25-03-c</v>
      </c>
      <c r="C566" t="str">
        <f>IF(CoverSheet!$C$29=3,"Q1",IF(CoverSheet!$C$29=6,"Q2",IF(CoverSheet!$C$29=9,"Q3",IF(AND(CoverSheet!$C$29=12,A566="AR"),"Q4","Q4A"))))</f>
        <v>Q4A</v>
      </c>
      <c r="D566" t="str">
        <f>CoverSheet!$C$15</f>
        <v/>
      </c>
      <c r="E566" t="s">
        <v>750</v>
      </c>
      <c r="F566" t="s">
        <v>1759</v>
      </c>
      <c r="G566" t="s">
        <v>1760</v>
      </c>
      <c r="H566">
        <f>Input!P209</f>
        <v>0</v>
      </c>
    </row>
    <row r="567" spans="1:8" x14ac:dyDescent="0.35">
      <c r="A567" t="str">
        <f>IF(CoverSheet!$C$9="Annual Return","AR",IF(CoverSheet!$C$9="Interim Return","IR",IF(CoverSheet!$C$9="Audited Annual Return","AAR","")))</f>
        <v/>
      </c>
      <c r="B567" t="str">
        <f>CoverSheet!$G$7</f>
        <v>v:25-03-c</v>
      </c>
      <c r="C567" t="str">
        <f>IF(CoverSheet!$C$29=3,"Q1",IF(CoverSheet!$C$29=6,"Q2",IF(CoverSheet!$C$29=9,"Q3",IF(AND(CoverSheet!$C$29=12,A567="AR"),"Q4","Q4A"))))</f>
        <v>Q4A</v>
      </c>
      <c r="D567" t="str">
        <f>CoverSheet!$C$15</f>
        <v/>
      </c>
      <c r="E567" t="s">
        <v>750</v>
      </c>
      <c r="F567" t="s">
        <v>1761</v>
      </c>
      <c r="G567" t="s">
        <v>1762</v>
      </c>
      <c r="H567">
        <f>Input!L209</f>
        <v>0</v>
      </c>
    </row>
    <row r="568" spans="1:8" x14ac:dyDescent="0.35">
      <c r="A568" t="str">
        <f>IF(CoverSheet!$C$9="Annual Return","AR",IF(CoverSheet!$C$9="Interim Return","IR",IF(CoverSheet!$C$9="Audited Annual Return","AAR","")))</f>
        <v/>
      </c>
      <c r="B568" t="str">
        <f>CoverSheet!$G$7</f>
        <v>v:25-03-c</v>
      </c>
      <c r="C568" t="str">
        <f>IF(CoverSheet!$C$29=3,"Q1",IF(CoverSheet!$C$29=6,"Q2",IF(CoverSheet!$C$29=9,"Q3",IF(AND(CoverSheet!$C$29=12,A568="AR"),"Q4","Q4A"))))</f>
        <v>Q4A</v>
      </c>
      <c r="D568" t="str">
        <f>CoverSheet!$C$15</f>
        <v/>
      </c>
      <c r="E568" t="s">
        <v>750</v>
      </c>
      <c r="F568" t="s">
        <v>1763</v>
      </c>
      <c r="G568" t="s">
        <v>1764</v>
      </c>
      <c r="H568">
        <f>Input!M209</f>
        <v>0</v>
      </c>
    </row>
    <row r="569" spans="1:8" x14ac:dyDescent="0.35">
      <c r="A569" t="str">
        <f>IF(CoverSheet!$C$9="Annual Return","AR",IF(CoverSheet!$C$9="Interim Return","IR",IF(CoverSheet!$C$9="Audited Annual Return","AAR","")))</f>
        <v/>
      </c>
      <c r="B569" t="str">
        <f>CoverSheet!$G$7</f>
        <v>v:25-03-c</v>
      </c>
      <c r="C569" t="str">
        <f>IF(CoverSheet!$C$29=3,"Q1",IF(CoverSheet!$C$29=6,"Q2",IF(CoverSheet!$C$29=9,"Q3",IF(AND(CoverSheet!$C$29=12,A569="AR"),"Q4","Q4A"))))</f>
        <v>Q4A</v>
      </c>
      <c r="D569" t="str">
        <f>CoverSheet!$C$15</f>
        <v/>
      </c>
      <c r="E569" t="s">
        <v>750</v>
      </c>
      <c r="F569" t="s">
        <v>1765</v>
      </c>
      <c r="G569" t="s">
        <v>1766</v>
      </c>
      <c r="H569">
        <f>Input!N209</f>
        <v>0</v>
      </c>
    </row>
    <row r="570" spans="1:8" x14ac:dyDescent="0.35">
      <c r="A570" t="str">
        <f>IF(CoverSheet!$C$9="Annual Return","AR",IF(CoverSheet!$C$9="Interim Return","IR",IF(CoverSheet!$C$9="Audited Annual Return","AAR","")))</f>
        <v/>
      </c>
      <c r="B570" t="str">
        <f>CoverSheet!$G$7</f>
        <v>v:25-03-c</v>
      </c>
      <c r="C570" t="str">
        <f>IF(CoverSheet!$C$29=3,"Q1",IF(CoverSheet!$C$29=6,"Q2",IF(CoverSheet!$C$29=9,"Q3",IF(AND(CoverSheet!$C$29=12,A570="AR"),"Q4","Q4A"))))</f>
        <v>Q4A</v>
      </c>
      <c r="D570" t="str">
        <f>CoverSheet!$C$15</f>
        <v/>
      </c>
      <c r="E570" t="s">
        <v>750</v>
      </c>
      <c r="F570" t="s">
        <v>1767</v>
      </c>
      <c r="G570" t="s">
        <v>1768</v>
      </c>
      <c r="H570">
        <f>Input!P210</f>
        <v>0</v>
      </c>
    </row>
    <row r="571" spans="1:8" x14ac:dyDescent="0.35">
      <c r="A571" t="str">
        <f>IF(CoverSheet!$C$9="Annual Return","AR",IF(CoverSheet!$C$9="Interim Return","IR",IF(CoverSheet!$C$9="Audited Annual Return","AAR","")))</f>
        <v/>
      </c>
      <c r="B571" t="str">
        <f>CoverSheet!$G$7</f>
        <v>v:25-03-c</v>
      </c>
      <c r="C571" t="str">
        <f>IF(CoverSheet!$C$29=3,"Q1",IF(CoverSheet!$C$29=6,"Q2",IF(CoverSheet!$C$29=9,"Q3",IF(AND(CoverSheet!$C$29=12,A571="AR"),"Q4","Q4A"))))</f>
        <v>Q4A</v>
      </c>
      <c r="D571" t="str">
        <f>CoverSheet!$C$15</f>
        <v/>
      </c>
      <c r="E571" t="s">
        <v>750</v>
      </c>
      <c r="F571" t="s">
        <v>1769</v>
      </c>
      <c r="G571" t="s">
        <v>1770</v>
      </c>
      <c r="H571">
        <f>Input!L210</f>
        <v>0</v>
      </c>
    </row>
    <row r="572" spans="1:8" x14ac:dyDescent="0.35">
      <c r="A572" t="str">
        <f>IF(CoverSheet!$C$9="Annual Return","AR",IF(CoverSheet!$C$9="Interim Return","IR",IF(CoverSheet!$C$9="Audited Annual Return","AAR","")))</f>
        <v/>
      </c>
      <c r="B572" t="str">
        <f>CoverSheet!$G$7</f>
        <v>v:25-03-c</v>
      </c>
      <c r="C572" t="str">
        <f>IF(CoverSheet!$C$29=3,"Q1",IF(CoverSheet!$C$29=6,"Q2",IF(CoverSheet!$C$29=9,"Q3",IF(AND(CoverSheet!$C$29=12,A572="AR"),"Q4","Q4A"))))</f>
        <v>Q4A</v>
      </c>
      <c r="D572" t="str">
        <f>CoverSheet!$C$15</f>
        <v/>
      </c>
      <c r="E572" t="s">
        <v>750</v>
      </c>
      <c r="F572" t="s">
        <v>1771</v>
      </c>
      <c r="G572" t="s">
        <v>1772</v>
      </c>
      <c r="H572">
        <f>Input!M210</f>
        <v>0</v>
      </c>
    </row>
    <row r="573" spans="1:8" x14ac:dyDescent="0.35">
      <c r="A573" t="str">
        <f>IF(CoverSheet!$C$9="Annual Return","AR",IF(CoverSheet!$C$9="Interim Return","IR",IF(CoverSheet!$C$9="Audited Annual Return","AAR","")))</f>
        <v/>
      </c>
      <c r="B573" t="str">
        <f>CoverSheet!$G$7</f>
        <v>v:25-03-c</v>
      </c>
      <c r="C573" t="str">
        <f>IF(CoverSheet!$C$29=3,"Q1",IF(CoverSheet!$C$29=6,"Q2",IF(CoverSheet!$C$29=9,"Q3",IF(AND(CoverSheet!$C$29=12,A573="AR"),"Q4","Q4A"))))</f>
        <v>Q4A</v>
      </c>
      <c r="D573" t="str">
        <f>CoverSheet!$C$15</f>
        <v/>
      </c>
      <c r="E573" t="s">
        <v>750</v>
      </c>
      <c r="F573" t="s">
        <v>1773</v>
      </c>
      <c r="G573" t="s">
        <v>1774</v>
      </c>
      <c r="H573">
        <f>Input!N210</f>
        <v>0</v>
      </c>
    </row>
    <row r="574" spans="1:8" x14ac:dyDescent="0.35">
      <c r="A574" t="str">
        <f>IF(CoverSheet!$C$9="Annual Return","AR",IF(CoverSheet!$C$9="Interim Return","IR",IF(CoverSheet!$C$9="Audited Annual Return","AAR","")))</f>
        <v/>
      </c>
      <c r="B574" t="str">
        <f>CoverSheet!$G$7</f>
        <v>v:25-03-c</v>
      </c>
      <c r="C574" t="str">
        <f>IF(CoverSheet!$C$29=3,"Q1",IF(CoverSheet!$C$29=6,"Q2",IF(CoverSheet!$C$29=9,"Q3",IF(AND(CoverSheet!$C$29=12,A574="AR"),"Q4","Q4A"))))</f>
        <v>Q4A</v>
      </c>
      <c r="D574" t="str">
        <f>CoverSheet!$C$15</f>
        <v/>
      </c>
      <c r="E574" t="s">
        <v>750</v>
      </c>
      <c r="F574" t="s">
        <v>1775</v>
      </c>
      <c r="G574" t="s">
        <v>1672</v>
      </c>
      <c r="H574">
        <f>Input!P211</f>
        <v>0</v>
      </c>
    </row>
    <row r="575" spans="1:8" x14ac:dyDescent="0.35">
      <c r="A575" t="str">
        <f>IF(CoverSheet!$C$9="Annual Return","AR",IF(CoverSheet!$C$9="Interim Return","IR",IF(CoverSheet!$C$9="Audited Annual Return","AAR","")))</f>
        <v/>
      </c>
      <c r="B575" t="str">
        <f>CoverSheet!$G$7</f>
        <v>v:25-03-c</v>
      </c>
      <c r="C575" t="str">
        <f>IF(CoverSheet!$C$29=3,"Q1",IF(CoverSheet!$C$29=6,"Q2",IF(CoverSheet!$C$29=9,"Q3",IF(AND(CoverSheet!$C$29=12,A575="AR"),"Q4","Q4A"))))</f>
        <v>Q4A</v>
      </c>
      <c r="D575" t="str">
        <f>CoverSheet!$C$15</f>
        <v/>
      </c>
      <c r="E575" t="s">
        <v>750</v>
      </c>
      <c r="F575" t="s">
        <v>1776</v>
      </c>
      <c r="G575" t="s">
        <v>1674</v>
      </c>
      <c r="H575">
        <f>Input!L211</f>
        <v>0</v>
      </c>
    </row>
    <row r="576" spans="1:8" x14ac:dyDescent="0.35">
      <c r="A576" t="str">
        <f>IF(CoverSheet!$C$9="Annual Return","AR",IF(CoverSheet!$C$9="Interim Return","IR",IF(CoverSheet!$C$9="Audited Annual Return","AAR","")))</f>
        <v/>
      </c>
      <c r="B576" t="str">
        <f>CoverSheet!$G$7</f>
        <v>v:25-03-c</v>
      </c>
      <c r="C576" t="str">
        <f>IF(CoverSheet!$C$29=3,"Q1",IF(CoverSheet!$C$29=6,"Q2",IF(CoverSheet!$C$29=9,"Q3",IF(AND(CoverSheet!$C$29=12,A576="AR"),"Q4","Q4A"))))</f>
        <v>Q4A</v>
      </c>
      <c r="D576" t="str">
        <f>CoverSheet!$C$15</f>
        <v/>
      </c>
      <c r="E576" t="s">
        <v>750</v>
      </c>
      <c r="F576" t="s">
        <v>1777</v>
      </c>
      <c r="G576" t="s">
        <v>1676</v>
      </c>
      <c r="H576">
        <f>Input!M211</f>
        <v>0</v>
      </c>
    </row>
    <row r="577" spans="1:8" x14ac:dyDescent="0.35">
      <c r="A577" t="str">
        <f>IF(CoverSheet!$C$9="Annual Return","AR",IF(CoverSheet!$C$9="Interim Return","IR",IF(CoverSheet!$C$9="Audited Annual Return","AAR","")))</f>
        <v/>
      </c>
      <c r="B577" t="str">
        <f>CoverSheet!$G$7</f>
        <v>v:25-03-c</v>
      </c>
      <c r="C577" t="str">
        <f>IF(CoverSheet!$C$29=3,"Q1",IF(CoverSheet!$C$29=6,"Q2",IF(CoverSheet!$C$29=9,"Q3",IF(AND(CoverSheet!$C$29=12,A577="AR"),"Q4","Q4A"))))</f>
        <v>Q4A</v>
      </c>
      <c r="D577" t="str">
        <f>CoverSheet!$C$15</f>
        <v/>
      </c>
      <c r="E577" t="s">
        <v>750</v>
      </c>
      <c r="F577" t="s">
        <v>1778</v>
      </c>
      <c r="G577" t="s">
        <v>1678</v>
      </c>
      <c r="H577">
        <f>Input!N211</f>
        <v>0</v>
      </c>
    </row>
    <row r="578" spans="1:8" x14ac:dyDescent="0.35">
      <c r="A578" t="str">
        <f>IF(CoverSheet!$C$9="Annual Return","AR",IF(CoverSheet!$C$9="Interim Return","IR",IF(CoverSheet!$C$9="Audited Annual Return","AAR","")))</f>
        <v/>
      </c>
      <c r="B578" t="str">
        <f>CoverSheet!$G$7</f>
        <v>v:25-03-c</v>
      </c>
      <c r="C578" t="str">
        <f>IF(CoverSheet!$C$29=3,"Q1",IF(CoverSheet!$C$29=6,"Q2",IF(CoverSheet!$C$29=9,"Q3",IF(AND(CoverSheet!$C$29=12,A578="AR"),"Q4","Q4A"))))</f>
        <v>Q4A</v>
      </c>
      <c r="D578" t="str">
        <f>CoverSheet!$C$15</f>
        <v/>
      </c>
      <c r="E578" t="s">
        <v>750</v>
      </c>
      <c r="F578" t="s">
        <v>1779</v>
      </c>
      <c r="G578" t="s">
        <v>1680</v>
      </c>
      <c r="H578">
        <f>Input!P212</f>
        <v>0</v>
      </c>
    </row>
    <row r="579" spans="1:8" x14ac:dyDescent="0.35">
      <c r="A579" t="str">
        <f>IF(CoverSheet!$C$9="Annual Return","AR",IF(CoverSheet!$C$9="Interim Return","IR",IF(CoverSheet!$C$9="Audited Annual Return","AAR","")))</f>
        <v/>
      </c>
      <c r="B579" t="str">
        <f>CoverSheet!$G$7</f>
        <v>v:25-03-c</v>
      </c>
      <c r="C579" t="str">
        <f>IF(CoverSheet!$C$29=3,"Q1",IF(CoverSheet!$C$29=6,"Q2",IF(CoverSheet!$C$29=9,"Q3",IF(AND(CoverSheet!$C$29=12,A579="AR"),"Q4","Q4A"))))</f>
        <v>Q4A</v>
      </c>
      <c r="D579" t="str">
        <f>CoverSheet!$C$15</f>
        <v/>
      </c>
      <c r="E579" t="s">
        <v>750</v>
      </c>
      <c r="F579" t="s">
        <v>1780</v>
      </c>
      <c r="G579" t="s">
        <v>1682</v>
      </c>
      <c r="H579">
        <f>Input!L212</f>
        <v>0</v>
      </c>
    </row>
    <row r="580" spans="1:8" x14ac:dyDescent="0.35">
      <c r="A580" t="str">
        <f>IF(CoverSheet!$C$9="Annual Return","AR",IF(CoverSheet!$C$9="Interim Return","IR",IF(CoverSheet!$C$9="Audited Annual Return","AAR","")))</f>
        <v/>
      </c>
      <c r="B580" t="str">
        <f>CoverSheet!$G$7</f>
        <v>v:25-03-c</v>
      </c>
      <c r="C580" t="str">
        <f>IF(CoverSheet!$C$29=3,"Q1",IF(CoverSheet!$C$29=6,"Q2",IF(CoverSheet!$C$29=9,"Q3",IF(AND(CoverSheet!$C$29=12,A580="AR"),"Q4","Q4A"))))</f>
        <v>Q4A</v>
      </c>
      <c r="D580" t="str">
        <f>CoverSheet!$C$15</f>
        <v/>
      </c>
      <c r="E580" t="s">
        <v>750</v>
      </c>
      <c r="F580" t="s">
        <v>1781</v>
      </c>
      <c r="G580" t="s">
        <v>1684</v>
      </c>
      <c r="H580">
        <f>Input!M212</f>
        <v>0</v>
      </c>
    </row>
    <row r="581" spans="1:8" x14ac:dyDescent="0.35">
      <c r="A581" t="str">
        <f>IF(CoverSheet!$C$9="Annual Return","AR",IF(CoverSheet!$C$9="Interim Return","IR",IF(CoverSheet!$C$9="Audited Annual Return","AAR","")))</f>
        <v/>
      </c>
      <c r="B581" t="str">
        <f>CoverSheet!$G$7</f>
        <v>v:25-03-c</v>
      </c>
      <c r="C581" t="str">
        <f>IF(CoverSheet!$C$29=3,"Q1",IF(CoverSheet!$C$29=6,"Q2",IF(CoverSheet!$C$29=9,"Q3",IF(AND(CoverSheet!$C$29=12,A581="AR"),"Q4","Q4A"))))</f>
        <v>Q4A</v>
      </c>
      <c r="D581" t="str">
        <f>CoverSheet!$C$15</f>
        <v/>
      </c>
      <c r="E581" t="s">
        <v>750</v>
      </c>
      <c r="F581" t="s">
        <v>1782</v>
      </c>
      <c r="G581" t="s">
        <v>1686</v>
      </c>
      <c r="H581">
        <f>Input!N212</f>
        <v>0</v>
      </c>
    </row>
    <row r="582" spans="1:8" x14ac:dyDescent="0.35">
      <c r="A582" t="str">
        <f>IF(CoverSheet!$C$9="Annual Return","AR",IF(CoverSheet!$C$9="Interim Return","IR",IF(CoverSheet!$C$9="Audited Annual Return","AAR","")))</f>
        <v/>
      </c>
      <c r="B582" t="str">
        <f>CoverSheet!$G$7</f>
        <v>v:25-03-c</v>
      </c>
      <c r="C582" t="str">
        <f>IF(CoverSheet!$C$29=3,"Q1",IF(CoverSheet!$C$29=6,"Q2",IF(CoverSheet!$C$29=9,"Q3",IF(AND(CoverSheet!$C$29=12,A582="AR"),"Q4","Q4A"))))</f>
        <v>Q4A</v>
      </c>
      <c r="D582" t="str">
        <f>CoverSheet!$C$15</f>
        <v/>
      </c>
      <c r="E582" t="s">
        <v>750</v>
      </c>
      <c r="F582" t="s">
        <v>1783</v>
      </c>
      <c r="G582" t="s">
        <v>1784</v>
      </c>
      <c r="H582">
        <f>Input!P213</f>
        <v>0</v>
      </c>
    </row>
    <row r="583" spans="1:8" x14ac:dyDescent="0.35">
      <c r="A583" t="str">
        <f>IF(CoverSheet!$C$9="Annual Return","AR",IF(CoverSheet!$C$9="Interim Return","IR",IF(CoverSheet!$C$9="Audited Annual Return","AAR","")))</f>
        <v/>
      </c>
      <c r="B583" t="str">
        <f>CoverSheet!$G$7</f>
        <v>v:25-03-c</v>
      </c>
      <c r="C583" t="str">
        <f>IF(CoverSheet!$C$29=3,"Q1",IF(CoverSheet!$C$29=6,"Q2",IF(CoverSheet!$C$29=9,"Q3",IF(AND(CoverSheet!$C$29=12,A583="AR"),"Q4","Q4A"))))</f>
        <v>Q4A</v>
      </c>
      <c r="D583" t="str">
        <f>CoverSheet!$C$15</f>
        <v/>
      </c>
      <c r="E583" t="s">
        <v>750</v>
      </c>
      <c r="F583" t="s">
        <v>1785</v>
      </c>
      <c r="G583" t="s">
        <v>1786</v>
      </c>
      <c r="H583">
        <f>Input!L213</f>
        <v>0</v>
      </c>
    </row>
    <row r="584" spans="1:8" x14ac:dyDescent="0.35">
      <c r="A584" t="str">
        <f>IF(CoverSheet!$C$9="Annual Return","AR",IF(CoverSheet!$C$9="Interim Return","IR",IF(CoverSheet!$C$9="Audited Annual Return","AAR","")))</f>
        <v/>
      </c>
      <c r="B584" t="str">
        <f>CoverSheet!$G$7</f>
        <v>v:25-03-c</v>
      </c>
      <c r="C584" t="str">
        <f>IF(CoverSheet!$C$29=3,"Q1",IF(CoverSheet!$C$29=6,"Q2",IF(CoverSheet!$C$29=9,"Q3",IF(AND(CoverSheet!$C$29=12,A584="AR"),"Q4","Q4A"))))</f>
        <v>Q4A</v>
      </c>
      <c r="D584" t="str">
        <f>CoverSheet!$C$15</f>
        <v/>
      </c>
      <c r="E584" t="s">
        <v>750</v>
      </c>
      <c r="F584" t="s">
        <v>1787</v>
      </c>
      <c r="G584" t="s">
        <v>1788</v>
      </c>
      <c r="H584">
        <f>Input!M213</f>
        <v>0</v>
      </c>
    </row>
    <row r="585" spans="1:8" x14ac:dyDescent="0.35">
      <c r="A585" t="str">
        <f>IF(CoverSheet!$C$9="Annual Return","AR",IF(CoverSheet!$C$9="Interim Return","IR",IF(CoverSheet!$C$9="Audited Annual Return","AAR","")))</f>
        <v/>
      </c>
      <c r="B585" t="str">
        <f>CoverSheet!$G$7</f>
        <v>v:25-03-c</v>
      </c>
      <c r="C585" t="str">
        <f>IF(CoverSheet!$C$29=3,"Q1",IF(CoverSheet!$C$29=6,"Q2",IF(CoverSheet!$C$29=9,"Q3",IF(AND(CoverSheet!$C$29=12,A585="AR"),"Q4","Q4A"))))</f>
        <v>Q4A</v>
      </c>
      <c r="D585" t="str">
        <f>CoverSheet!$C$15</f>
        <v/>
      </c>
      <c r="E585" t="s">
        <v>750</v>
      </c>
      <c r="F585" t="s">
        <v>1789</v>
      </c>
      <c r="G585" t="s">
        <v>1790</v>
      </c>
      <c r="H585">
        <f>Input!N213</f>
        <v>0</v>
      </c>
    </row>
    <row r="586" spans="1:8" x14ac:dyDescent="0.35">
      <c r="A586" t="str">
        <f>IF(CoverSheet!$C$9="Annual Return","AR",IF(CoverSheet!$C$9="Interim Return","IR",IF(CoverSheet!$C$9="Audited Annual Return","AAR","")))</f>
        <v/>
      </c>
      <c r="B586" t="str">
        <f>CoverSheet!$G$7</f>
        <v>v:25-03-c</v>
      </c>
      <c r="C586" t="str">
        <f>IF(CoverSheet!$C$29=3,"Q1",IF(CoverSheet!$C$29=6,"Q2",IF(CoverSheet!$C$29=9,"Q3",IF(AND(CoverSheet!$C$29=12,A586="AR"),"Q4","Q4A"))))</f>
        <v>Q4A</v>
      </c>
      <c r="D586" t="str">
        <f>CoverSheet!$C$15</f>
        <v/>
      </c>
      <c r="E586" t="s">
        <v>750</v>
      </c>
      <c r="F586" t="s">
        <v>1791</v>
      </c>
      <c r="G586" t="s">
        <v>1792</v>
      </c>
      <c r="H586">
        <f>Input!P214</f>
        <v>0</v>
      </c>
    </row>
    <row r="587" spans="1:8" x14ac:dyDescent="0.35">
      <c r="A587" t="str">
        <f>IF(CoverSheet!$C$9="Annual Return","AR",IF(CoverSheet!$C$9="Interim Return","IR",IF(CoverSheet!$C$9="Audited Annual Return","AAR","")))</f>
        <v/>
      </c>
      <c r="B587" t="str">
        <f>CoverSheet!$G$7</f>
        <v>v:25-03-c</v>
      </c>
      <c r="C587" t="str">
        <f>IF(CoverSheet!$C$29=3,"Q1",IF(CoverSheet!$C$29=6,"Q2",IF(CoverSheet!$C$29=9,"Q3",IF(AND(CoverSheet!$C$29=12,A587="AR"),"Q4","Q4A"))))</f>
        <v>Q4A</v>
      </c>
      <c r="D587" t="str">
        <f>CoverSheet!$C$15</f>
        <v/>
      </c>
      <c r="E587" t="s">
        <v>750</v>
      </c>
      <c r="F587" t="s">
        <v>1793</v>
      </c>
      <c r="G587" t="s">
        <v>1794</v>
      </c>
      <c r="H587">
        <f>Input!L214</f>
        <v>0</v>
      </c>
    </row>
    <row r="588" spans="1:8" x14ac:dyDescent="0.35">
      <c r="A588" t="str">
        <f>IF(CoverSheet!$C$9="Annual Return","AR",IF(CoverSheet!$C$9="Interim Return","IR",IF(CoverSheet!$C$9="Audited Annual Return","AAR","")))</f>
        <v/>
      </c>
      <c r="B588" t="str">
        <f>CoverSheet!$G$7</f>
        <v>v:25-03-c</v>
      </c>
      <c r="C588" t="str">
        <f>IF(CoverSheet!$C$29=3,"Q1",IF(CoverSheet!$C$29=6,"Q2",IF(CoverSheet!$C$29=9,"Q3",IF(AND(CoverSheet!$C$29=12,A588="AR"),"Q4","Q4A"))))</f>
        <v>Q4A</v>
      </c>
      <c r="D588" t="str">
        <f>CoverSheet!$C$15</f>
        <v/>
      </c>
      <c r="E588" t="s">
        <v>750</v>
      </c>
      <c r="F588" t="s">
        <v>1795</v>
      </c>
      <c r="G588" t="s">
        <v>1796</v>
      </c>
      <c r="H588">
        <f>Input!M214</f>
        <v>0</v>
      </c>
    </row>
    <row r="589" spans="1:8" x14ac:dyDescent="0.35">
      <c r="A589" t="str">
        <f>IF(CoverSheet!$C$9="Annual Return","AR",IF(CoverSheet!$C$9="Interim Return","IR",IF(CoverSheet!$C$9="Audited Annual Return","AAR","")))</f>
        <v/>
      </c>
      <c r="B589" t="str">
        <f>CoverSheet!$G$7</f>
        <v>v:25-03-c</v>
      </c>
      <c r="C589" t="str">
        <f>IF(CoverSheet!$C$29=3,"Q1",IF(CoverSheet!$C$29=6,"Q2",IF(CoverSheet!$C$29=9,"Q3",IF(AND(CoverSheet!$C$29=12,A589="AR"),"Q4","Q4A"))))</f>
        <v>Q4A</v>
      </c>
      <c r="D589" t="str">
        <f>CoverSheet!$C$15</f>
        <v/>
      </c>
      <c r="E589" t="s">
        <v>750</v>
      </c>
      <c r="F589" t="s">
        <v>1797</v>
      </c>
      <c r="G589" t="s">
        <v>1798</v>
      </c>
      <c r="H589">
        <f>Input!N214</f>
        <v>0</v>
      </c>
    </row>
    <row r="590" spans="1:8" x14ac:dyDescent="0.35">
      <c r="A590" t="str">
        <f>IF(CoverSheet!$C$9="Annual Return","AR",IF(CoverSheet!$C$9="Interim Return","IR",IF(CoverSheet!$C$9="Audited Annual Return","AAR","")))</f>
        <v/>
      </c>
      <c r="B590" t="str">
        <f>CoverSheet!$G$7</f>
        <v>v:25-03-c</v>
      </c>
      <c r="C590" t="str">
        <f>IF(CoverSheet!$C$29=3,"Q1",IF(CoverSheet!$C$29=6,"Q2",IF(CoverSheet!$C$29=9,"Q3",IF(AND(CoverSheet!$C$29=12,A590="AR"),"Q4","Q4A"))))</f>
        <v>Q4A</v>
      </c>
      <c r="D590" t="str">
        <f>CoverSheet!$C$15</f>
        <v/>
      </c>
      <c r="E590" t="s">
        <v>750</v>
      </c>
      <c r="F590" t="s">
        <v>1799</v>
      </c>
      <c r="G590" t="s">
        <v>1800</v>
      </c>
      <c r="H590">
        <f>Input!P215</f>
        <v>0</v>
      </c>
    </row>
    <row r="591" spans="1:8" x14ac:dyDescent="0.35">
      <c r="A591" t="str">
        <f>IF(CoverSheet!$C$9="Annual Return","AR",IF(CoverSheet!$C$9="Interim Return","IR",IF(CoverSheet!$C$9="Audited Annual Return","AAR","")))</f>
        <v/>
      </c>
      <c r="B591" t="str">
        <f>CoverSheet!$G$7</f>
        <v>v:25-03-c</v>
      </c>
      <c r="C591" t="str">
        <f>IF(CoverSheet!$C$29=3,"Q1",IF(CoverSheet!$C$29=6,"Q2",IF(CoverSheet!$C$29=9,"Q3",IF(AND(CoverSheet!$C$29=12,A591="AR"),"Q4","Q4A"))))</f>
        <v>Q4A</v>
      </c>
      <c r="D591" t="str">
        <f>CoverSheet!$C$15</f>
        <v/>
      </c>
      <c r="E591" t="s">
        <v>750</v>
      </c>
      <c r="F591" t="s">
        <v>1801</v>
      </c>
      <c r="G591" t="s">
        <v>1802</v>
      </c>
      <c r="H591">
        <f>Input!L215</f>
        <v>0</v>
      </c>
    </row>
    <row r="592" spans="1:8" x14ac:dyDescent="0.35">
      <c r="A592" t="str">
        <f>IF(CoverSheet!$C$9="Annual Return","AR",IF(CoverSheet!$C$9="Interim Return","IR",IF(CoverSheet!$C$9="Audited Annual Return","AAR","")))</f>
        <v/>
      </c>
      <c r="B592" t="str">
        <f>CoverSheet!$G$7</f>
        <v>v:25-03-c</v>
      </c>
      <c r="C592" t="str">
        <f>IF(CoverSheet!$C$29=3,"Q1",IF(CoverSheet!$C$29=6,"Q2",IF(CoverSheet!$C$29=9,"Q3",IF(AND(CoverSheet!$C$29=12,A592="AR"),"Q4","Q4A"))))</f>
        <v>Q4A</v>
      </c>
      <c r="D592" t="str">
        <f>CoverSheet!$C$15</f>
        <v/>
      </c>
      <c r="E592" t="s">
        <v>750</v>
      </c>
      <c r="F592" t="s">
        <v>1803</v>
      </c>
      <c r="G592" t="s">
        <v>1804</v>
      </c>
      <c r="H592">
        <f>Input!M215</f>
        <v>0</v>
      </c>
    </row>
    <row r="593" spans="1:9" x14ac:dyDescent="0.35">
      <c r="A593" t="str">
        <f>IF(CoverSheet!$C$9="Annual Return","AR",IF(CoverSheet!$C$9="Interim Return","IR",IF(CoverSheet!$C$9="Audited Annual Return","AAR","")))</f>
        <v/>
      </c>
      <c r="B593" t="str">
        <f>CoverSheet!$G$7</f>
        <v>v:25-03-c</v>
      </c>
      <c r="C593" t="str">
        <f>IF(CoverSheet!$C$29=3,"Q1",IF(CoverSheet!$C$29=6,"Q2",IF(CoverSheet!$C$29=9,"Q3",IF(AND(CoverSheet!$C$29=12,A593="AR"),"Q4","Q4A"))))</f>
        <v>Q4A</v>
      </c>
      <c r="D593" t="str">
        <f>CoverSheet!$C$15</f>
        <v/>
      </c>
      <c r="E593" t="s">
        <v>750</v>
      </c>
      <c r="F593" t="s">
        <v>1805</v>
      </c>
      <c r="G593" t="s">
        <v>1806</v>
      </c>
      <c r="H593">
        <f>Input!N215</f>
        <v>0</v>
      </c>
    </row>
    <row r="594" spans="1:9" x14ac:dyDescent="0.35">
      <c r="A594" t="str">
        <f>IF(CoverSheet!$C$9="Annual Return","AR",IF(CoverSheet!$C$9="Interim Return","IR",IF(CoverSheet!$C$9="Audited Annual Return","AAR","")))</f>
        <v/>
      </c>
      <c r="B594" t="str">
        <f>CoverSheet!$G$7</f>
        <v>v:25-03-c</v>
      </c>
      <c r="C594" t="str">
        <f>IF(CoverSheet!$C$29=3,"Q1",IF(CoverSheet!$C$29=6,"Q2",IF(CoverSheet!$C$29=9,"Q3",IF(AND(CoverSheet!$C$29=12,A594="AR"),"Q4","Q4A"))))</f>
        <v>Q4A</v>
      </c>
      <c r="D594" t="str">
        <f>CoverSheet!$C$15</f>
        <v/>
      </c>
      <c r="E594" t="s">
        <v>750</v>
      </c>
      <c r="F594" t="s">
        <v>1807</v>
      </c>
      <c r="G594" t="s">
        <v>1808</v>
      </c>
      <c r="H594">
        <f>Input!P217</f>
        <v>0</v>
      </c>
    </row>
    <row r="595" spans="1:9" x14ac:dyDescent="0.35">
      <c r="A595" t="str">
        <f>IF(CoverSheet!$C$9="Annual Return","AR",IF(CoverSheet!$C$9="Interim Return","IR",IF(CoverSheet!$C$9="Audited Annual Return","AAR","")))</f>
        <v/>
      </c>
      <c r="B595" t="str">
        <f>CoverSheet!$G$7</f>
        <v>v:25-03-c</v>
      </c>
      <c r="C595" t="str">
        <f>IF(CoverSheet!$C$29=3,"Q1",IF(CoverSheet!$C$29=6,"Q2",IF(CoverSheet!$C$29=9,"Q3",IF(AND(CoverSheet!$C$29=12,A595="AR"),"Q4","Q4A"))))</f>
        <v>Q4A</v>
      </c>
      <c r="D595" t="str">
        <f>CoverSheet!$C$15</f>
        <v/>
      </c>
      <c r="E595" t="s">
        <v>750</v>
      </c>
      <c r="F595" t="s">
        <v>1809</v>
      </c>
      <c r="G595" t="s">
        <v>1810</v>
      </c>
      <c r="H595">
        <f>Input!L217</f>
        <v>0</v>
      </c>
    </row>
    <row r="596" spans="1:9" x14ac:dyDescent="0.35">
      <c r="A596" t="str">
        <f>IF(CoverSheet!$C$9="Annual Return","AR",IF(CoverSheet!$C$9="Interim Return","IR",IF(CoverSheet!$C$9="Audited Annual Return","AAR","")))</f>
        <v/>
      </c>
      <c r="B596" t="str">
        <f>CoverSheet!$G$7</f>
        <v>v:25-03-c</v>
      </c>
      <c r="C596" t="str">
        <f>IF(CoverSheet!$C$29=3,"Q1",IF(CoverSheet!$C$29=6,"Q2",IF(CoverSheet!$C$29=9,"Q3",IF(AND(CoverSheet!$C$29=12,A596="AR"),"Q4","Q4A"))))</f>
        <v>Q4A</v>
      </c>
      <c r="D596" t="str">
        <f>CoverSheet!$C$15</f>
        <v/>
      </c>
      <c r="E596" t="s">
        <v>750</v>
      </c>
      <c r="F596" t="s">
        <v>1811</v>
      </c>
      <c r="G596" t="s">
        <v>1812</v>
      </c>
      <c r="H596">
        <f>Input!M217</f>
        <v>0</v>
      </c>
    </row>
    <row r="597" spans="1:9" x14ac:dyDescent="0.35">
      <c r="A597" t="str">
        <f>IF(CoverSheet!$C$9="Annual Return","AR",IF(CoverSheet!$C$9="Interim Return","IR",IF(CoverSheet!$C$9="Audited Annual Return","AAR","")))</f>
        <v/>
      </c>
      <c r="B597" t="str">
        <f>CoverSheet!$G$7</f>
        <v>v:25-03-c</v>
      </c>
      <c r="C597" t="str">
        <f>IF(CoverSheet!$C$29=3,"Q1",IF(CoverSheet!$C$29=6,"Q2",IF(CoverSheet!$C$29=9,"Q3",IF(AND(CoverSheet!$C$29=12,A597="AR"),"Q4","Q4A"))))</f>
        <v>Q4A</v>
      </c>
      <c r="D597" t="str">
        <f>CoverSheet!$C$15</f>
        <v/>
      </c>
      <c r="E597" t="s">
        <v>750</v>
      </c>
      <c r="F597" t="s">
        <v>1813</v>
      </c>
      <c r="G597" t="s">
        <v>1814</v>
      </c>
      <c r="H597">
        <f>Input!N217</f>
        <v>0</v>
      </c>
    </row>
    <row r="598" spans="1:9" x14ac:dyDescent="0.35">
      <c r="A598" t="str">
        <f>IF(CoverSheet!$C$9="Annual Return","AR",IF(CoverSheet!$C$9="Interim Return","IR",IF(CoverSheet!$C$9="Audited Annual Return","AAR","")))</f>
        <v/>
      </c>
      <c r="B598" t="str">
        <f>CoverSheet!$G$7</f>
        <v>v:25-03-c</v>
      </c>
      <c r="C598" t="str">
        <f>IF(CoverSheet!$C$29=3,"Q1",IF(CoverSheet!$C$29=6,"Q2",IF(CoverSheet!$C$29=9,"Q3",IF(AND(CoverSheet!$C$29=12,A598="AR"),"Q4","Q4A"))))</f>
        <v>Q4A</v>
      </c>
      <c r="D598" t="str">
        <f>CoverSheet!$C$15</f>
        <v/>
      </c>
      <c r="E598" t="s">
        <v>750</v>
      </c>
      <c r="F598" t="s">
        <v>1815</v>
      </c>
      <c r="G598" t="s">
        <v>1816</v>
      </c>
      <c r="H598">
        <f>Input!P218</f>
        <v>0</v>
      </c>
    </row>
    <row r="599" spans="1:9" x14ac:dyDescent="0.35">
      <c r="A599" t="str">
        <f>IF(CoverSheet!$C$9="Annual Return","AR",IF(CoverSheet!$C$9="Interim Return","IR",IF(CoverSheet!$C$9="Audited Annual Return","AAR","")))</f>
        <v/>
      </c>
      <c r="B599" t="str">
        <f>CoverSheet!$G$7</f>
        <v>v:25-03-c</v>
      </c>
      <c r="C599" t="str">
        <f>IF(CoverSheet!$C$29=3,"Q1",IF(CoverSheet!$C$29=6,"Q2",IF(CoverSheet!$C$29=9,"Q3",IF(AND(CoverSheet!$C$29=12,A599="AR"),"Q4","Q4A"))))</f>
        <v>Q4A</v>
      </c>
      <c r="D599" t="str">
        <f>CoverSheet!$C$15</f>
        <v/>
      </c>
      <c r="E599" t="s">
        <v>750</v>
      </c>
      <c r="F599" t="s">
        <v>1817</v>
      </c>
      <c r="G599" t="s">
        <v>1818</v>
      </c>
      <c r="H599">
        <f>Input!L218</f>
        <v>0</v>
      </c>
    </row>
    <row r="600" spans="1:9" x14ac:dyDescent="0.35">
      <c r="A600" t="str">
        <f>IF(CoverSheet!$C$9="Annual Return","AR",IF(CoverSheet!$C$9="Interim Return","IR",IF(CoverSheet!$C$9="Audited Annual Return","AAR","")))</f>
        <v/>
      </c>
      <c r="B600" t="str">
        <f>CoverSheet!$G$7</f>
        <v>v:25-03-c</v>
      </c>
      <c r="C600" t="str">
        <f>IF(CoverSheet!$C$29=3,"Q1",IF(CoverSheet!$C$29=6,"Q2",IF(CoverSheet!$C$29=9,"Q3",IF(AND(CoverSheet!$C$29=12,A600="AR"),"Q4","Q4A"))))</f>
        <v>Q4A</v>
      </c>
      <c r="D600" t="str">
        <f>CoverSheet!$C$15</f>
        <v/>
      </c>
      <c r="E600" t="s">
        <v>750</v>
      </c>
      <c r="F600" t="s">
        <v>1819</v>
      </c>
      <c r="G600" t="s">
        <v>1820</v>
      </c>
      <c r="H600">
        <f>Input!M218</f>
        <v>0</v>
      </c>
    </row>
    <row r="601" spans="1:9" x14ac:dyDescent="0.35">
      <c r="A601" t="str">
        <f>IF(CoverSheet!$C$9="Annual Return","AR",IF(CoverSheet!$C$9="Interim Return","IR",IF(CoverSheet!$C$9="Audited Annual Return","AAR","")))</f>
        <v/>
      </c>
      <c r="B601" t="str">
        <f>CoverSheet!$G$7</f>
        <v>v:25-03-c</v>
      </c>
      <c r="C601" t="str">
        <f>IF(CoverSheet!$C$29=3,"Q1",IF(CoverSheet!$C$29=6,"Q2",IF(CoverSheet!$C$29=9,"Q3",IF(AND(CoverSheet!$C$29=12,A601="AR"),"Q4","Q4A"))))</f>
        <v>Q4A</v>
      </c>
      <c r="D601" t="str">
        <f>CoverSheet!$C$15</f>
        <v/>
      </c>
      <c r="E601" t="s">
        <v>750</v>
      </c>
      <c r="F601" t="s">
        <v>1821</v>
      </c>
      <c r="G601" t="s">
        <v>1822</v>
      </c>
      <c r="H601">
        <f>Input!N218</f>
        <v>0</v>
      </c>
    </row>
    <row r="602" spans="1:9" x14ac:dyDescent="0.35">
      <c r="A602" t="str">
        <f>IF(CoverSheet!$C$9="Annual Return","AR",IF(CoverSheet!$C$9="Interim Return","IR",IF(CoverSheet!$C$9="Audited Annual Return","AAR","")))</f>
        <v/>
      </c>
      <c r="B602" t="str">
        <f>CoverSheet!$G$7</f>
        <v>v:25-03-c</v>
      </c>
      <c r="C602" t="str">
        <f>IF(CoverSheet!$C$29=3,"Q1",IF(CoverSheet!$C$29=6,"Q2",IF(CoverSheet!$C$29=9,"Q3",IF(AND(CoverSheet!$C$29=12,A602="AR"),"Q4","Q4A"))))</f>
        <v>Q4A</v>
      </c>
      <c r="D602" t="str">
        <f>CoverSheet!$C$15</f>
        <v/>
      </c>
      <c r="E602" t="s">
        <v>750</v>
      </c>
      <c r="F602" t="s">
        <v>1823</v>
      </c>
      <c r="G602" t="s">
        <v>1824</v>
      </c>
      <c r="H602">
        <f>Input!P219</f>
        <v>0</v>
      </c>
    </row>
    <row r="603" spans="1:9" x14ac:dyDescent="0.35">
      <c r="A603" t="str">
        <f>IF(CoverSheet!$C$9="Annual Return","AR",IF(CoverSheet!$C$9="Interim Return","IR",IF(CoverSheet!$C$9="Audited Annual Return","AAR","")))</f>
        <v/>
      </c>
      <c r="B603" t="str">
        <f>CoverSheet!$G$7</f>
        <v>v:25-03-c</v>
      </c>
      <c r="C603" t="str">
        <f>IF(CoverSheet!$C$29=3,"Q1",IF(CoverSheet!$C$29=6,"Q2",IF(CoverSheet!$C$29=9,"Q3",IF(AND(CoverSheet!$C$29=12,A603="AR"),"Q4","Q4A"))))</f>
        <v>Q4A</v>
      </c>
      <c r="D603" t="str">
        <f>CoverSheet!$C$15</f>
        <v/>
      </c>
      <c r="E603" t="s">
        <v>750</v>
      </c>
      <c r="F603" t="s">
        <v>1825</v>
      </c>
      <c r="G603" t="s">
        <v>1826</v>
      </c>
      <c r="H603">
        <f>Input!R219</f>
        <v>0</v>
      </c>
      <c r="I603" t="str">
        <f>Input!Y219</f>
        <v>G</v>
      </c>
    </row>
    <row r="604" spans="1:9" x14ac:dyDescent="0.35">
      <c r="A604" t="str">
        <f>IF(CoverSheet!$C$9="Annual Return","AR",IF(CoverSheet!$C$9="Interim Return","IR",IF(CoverSheet!$C$9="Audited Annual Return","AAR","")))</f>
        <v/>
      </c>
      <c r="B604" t="str">
        <f>CoverSheet!$G$7</f>
        <v>v:25-03-c</v>
      </c>
      <c r="C604" t="str">
        <f>IF(CoverSheet!$C$29=3,"Q1",IF(CoverSheet!$C$29=6,"Q2",IF(CoverSheet!$C$29=9,"Q3",IF(AND(CoverSheet!$C$29=12,A604="AR"),"Q4","Q4A"))))</f>
        <v>Q4A</v>
      </c>
      <c r="D604" t="str">
        <f>CoverSheet!$C$15</f>
        <v/>
      </c>
      <c r="E604" t="s">
        <v>750</v>
      </c>
      <c r="F604" t="s">
        <v>1827</v>
      </c>
      <c r="G604" t="s">
        <v>1828</v>
      </c>
      <c r="H604">
        <f>Input!L219</f>
        <v>0</v>
      </c>
    </row>
    <row r="605" spans="1:9" x14ac:dyDescent="0.35">
      <c r="A605" t="str">
        <f>IF(CoverSheet!$C$9="Annual Return","AR",IF(CoverSheet!$C$9="Interim Return","IR",IF(CoverSheet!$C$9="Audited Annual Return","AAR","")))</f>
        <v/>
      </c>
      <c r="B605" t="str">
        <f>CoverSheet!$G$7</f>
        <v>v:25-03-c</v>
      </c>
      <c r="C605" t="str">
        <f>IF(CoverSheet!$C$29=3,"Q1",IF(CoverSheet!$C$29=6,"Q2",IF(CoverSheet!$C$29=9,"Q3",IF(AND(CoverSheet!$C$29=12,A605="AR"),"Q4","Q4A"))))</f>
        <v>Q4A</v>
      </c>
      <c r="D605" t="str">
        <f>CoverSheet!$C$15</f>
        <v/>
      </c>
      <c r="E605" t="s">
        <v>750</v>
      </c>
      <c r="F605" t="s">
        <v>1829</v>
      </c>
      <c r="G605" t="s">
        <v>1830</v>
      </c>
      <c r="H605">
        <f>Input!M219</f>
        <v>0</v>
      </c>
    </row>
    <row r="606" spans="1:9" x14ac:dyDescent="0.35">
      <c r="A606" t="str">
        <f>IF(CoverSheet!$C$9="Annual Return","AR",IF(CoverSheet!$C$9="Interim Return","IR",IF(CoverSheet!$C$9="Audited Annual Return","AAR","")))</f>
        <v/>
      </c>
      <c r="B606" t="str">
        <f>CoverSheet!$G$7</f>
        <v>v:25-03-c</v>
      </c>
      <c r="C606" t="str">
        <f>IF(CoverSheet!$C$29=3,"Q1",IF(CoverSheet!$C$29=6,"Q2",IF(CoverSheet!$C$29=9,"Q3",IF(AND(CoverSheet!$C$29=12,A606="AR"),"Q4","Q4A"))))</f>
        <v>Q4A</v>
      </c>
      <c r="D606" t="str">
        <f>CoverSheet!$C$15</f>
        <v/>
      </c>
      <c r="E606" t="s">
        <v>750</v>
      </c>
      <c r="F606" t="s">
        <v>1831</v>
      </c>
      <c r="G606" t="s">
        <v>1832</v>
      </c>
      <c r="H606">
        <f>Input!N219</f>
        <v>0</v>
      </c>
    </row>
    <row r="607" spans="1:9" x14ac:dyDescent="0.35">
      <c r="A607" t="str">
        <f>IF(CoverSheet!$C$9="Annual Return","AR",IF(CoverSheet!$C$9="Interim Return","IR",IF(CoverSheet!$C$9="Audited Annual Return","AAR","")))</f>
        <v/>
      </c>
      <c r="B607" t="str">
        <f>CoverSheet!$G$7</f>
        <v>v:25-03-c</v>
      </c>
      <c r="C607" t="str">
        <f>IF(CoverSheet!$C$29=3,"Q1",IF(CoverSheet!$C$29=6,"Q2",IF(CoverSheet!$C$29=9,"Q3",IF(AND(CoverSheet!$C$29=12,A607="AR"),"Q4","Q4A"))))</f>
        <v>Q4A</v>
      </c>
      <c r="D607" t="str">
        <f>CoverSheet!$C$15</f>
        <v/>
      </c>
      <c r="E607" t="s">
        <v>750</v>
      </c>
      <c r="F607" t="s">
        <v>1833</v>
      </c>
      <c r="G607" t="s">
        <v>1834</v>
      </c>
      <c r="H607">
        <f>Input!P221</f>
        <v>0</v>
      </c>
    </row>
    <row r="608" spans="1:9" x14ac:dyDescent="0.35">
      <c r="A608" t="str">
        <f>IF(CoverSheet!$C$9="Annual Return","AR",IF(CoverSheet!$C$9="Interim Return","IR",IF(CoverSheet!$C$9="Audited Annual Return","AAR","")))</f>
        <v/>
      </c>
      <c r="B608" t="str">
        <f>CoverSheet!$G$7</f>
        <v>v:25-03-c</v>
      </c>
      <c r="C608" t="str">
        <f>IF(CoverSheet!$C$29=3,"Q1",IF(CoverSheet!$C$29=6,"Q2",IF(CoverSheet!$C$29=9,"Q3",IF(AND(CoverSheet!$C$29=12,A608="AR"),"Q4","Q4A"))))</f>
        <v>Q4A</v>
      </c>
      <c r="D608" t="str">
        <f>CoverSheet!$C$15</f>
        <v/>
      </c>
      <c r="E608" t="s">
        <v>750</v>
      </c>
      <c r="F608" t="s">
        <v>1835</v>
      </c>
      <c r="G608" t="s">
        <v>1836</v>
      </c>
      <c r="H608">
        <f>Input!L221</f>
        <v>0</v>
      </c>
    </row>
    <row r="609" spans="1:9" x14ac:dyDescent="0.35">
      <c r="A609" t="str">
        <f>IF(CoverSheet!$C$9="Annual Return","AR",IF(CoverSheet!$C$9="Interim Return","IR",IF(CoverSheet!$C$9="Audited Annual Return","AAR","")))</f>
        <v/>
      </c>
      <c r="B609" t="str">
        <f>CoverSheet!$G$7</f>
        <v>v:25-03-c</v>
      </c>
      <c r="C609" t="str">
        <f>IF(CoverSheet!$C$29=3,"Q1",IF(CoverSheet!$C$29=6,"Q2",IF(CoverSheet!$C$29=9,"Q3",IF(AND(CoverSheet!$C$29=12,A609="AR"),"Q4","Q4A"))))</f>
        <v>Q4A</v>
      </c>
      <c r="D609" t="str">
        <f>CoverSheet!$C$15</f>
        <v/>
      </c>
      <c r="E609" t="s">
        <v>750</v>
      </c>
      <c r="F609" t="s">
        <v>1837</v>
      </c>
      <c r="G609" t="s">
        <v>1838</v>
      </c>
      <c r="H609">
        <f>Input!M221</f>
        <v>0</v>
      </c>
    </row>
    <row r="610" spans="1:9" x14ac:dyDescent="0.35">
      <c r="A610" t="str">
        <f>IF(CoverSheet!$C$9="Annual Return","AR",IF(CoverSheet!$C$9="Interim Return","IR",IF(CoverSheet!$C$9="Audited Annual Return","AAR","")))</f>
        <v/>
      </c>
      <c r="B610" t="str">
        <f>CoverSheet!$G$7</f>
        <v>v:25-03-c</v>
      </c>
      <c r="C610" t="str">
        <f>IF(CoverSheet!$C$29=3,"Q1",IF(CoverSheet!$C$29=6,"Q2",IF(CoverSheet!$C$29=9,"Q3",IF(AND(CoverSheet!$C$29=12,A610="AR"),"Q4","Q4A"))))</f>
        <v>Q4A</v>
      </c>
      <c r="D610" t="str">
        <f>CoverSheet!$C$15</f>
        <v/>
      </c>
      <c r="E610" t="s">
        <v>750</v>
      </c>
      <c r="F610" t="s">
        <v>1839</v>
      </c>
      <c r="G610" t="s">
        <v>1840</v>
      </c>
      <c r="H610">
        <f>Input!N221</f>
        <v>0</v>
      </c>
    </row>
    <row r="611" spans="1:9" x14ac:dyDescent="0.35">
      <c r="A611" t="str">
        <f>IF(CoverSheet!$C$9="Annual Return","AR",IF(CoverSheet!$C$9="Interim Return","IR",IF(CoverSheet!$C$9="Audited Annual Return","AAR","")))</f>
        <v/>
      </c>
      <c r="B611" t="str">
        <f>CoverSheet!$G$7</f>
        <v>v:25-03-c</v>
      </c>
      <c r="C611" t="str">
        <f>IF(CoverSheet!$C$29=3,"Q1",IF(CoverSheet!$C$29=6,"Q2",IF(CoverSheet!$C$29=9,"Q3",IF(AND(CoverSheet!$C$29=12,A611="AR"),"Q4","Q4A"))))</f>
        <v>Q4A</v>
      </c>
      <c r="D611" t="str">
        <f>CoverSheet!$C$15</f>
        <v/>
      </c>
      <c r="E611" t="s">
        <v>750</v>
      </c>
      <c r="F611" t="s">
        <v>1841</v>
      </c>
      <c r="G611" t="s">
        <v>1842</v>
      </c>
      <c r="H611">
        <f>Input!P222</f>
        <v>0</v>
      </c>
    </row>
    <row r="612" spans="1:9" x14ac:dyDescent="0.35">
      <c r="A612" t="str">
        <f>IF(CoverSheet!$C$9="Annual Return","AR",IF(CoverSheet!$C$9="Interim Return","IR",IF(CoverSheet!$C$9="Audited Annual Return","AAR","")))</f>
        <v/>
      </c>
      <c r="B612" t="str">
        <f>CoverSheet!$G$7</f>
        <v>v:25-03-c</v>
      </c>
      <c r="C612" t="str">
        <f>IF(CoverSheet!$C$29=3,"Q1",IF(CoverSheet!$C$29=6,"Q2",IF(CoverSheet!$C$29=9,"Q3",IF(AND(CoverSheet!$C$29=12,A612="AR"),"Q4","Q4A"))))</f>
        <v>Q4A</v>
      </c>
      <c r="D612" t="str">
        <f>CoverSheet!$C$15</f>
        <v/>
      </c>
      <c r="E612" t="s">
        <v>750</v>
      </c>
      <c r="F612" t="s">
        <v>1843</v>
      </c>
      <c r="G612" t="s">
        <v>1844</v>
      </c>
      <c r="H612">
        <f>Input!L222</f>
        <v>0</v>
      </c>
    </row>
    <row r="613" spans="1:9" x14ac:dyDescent="0.35">
      <c r="A613" t="str">
        <f>IF(CoverSheet!$C$9="Annual Return","AR",IF(CoverSheet!$C$9="Interim Return","IR",IF(CoverSheet!$C$9="Audited Annual Return","AAR","")))</f>
        <v/>
      </c>
      <c r="B613" t="str">
        <f>CoverSheet!$G$7</f>
        <v>v:25-03-c</v>
      </c>
      <c r="C613" t="str">
        <f>IF(CoverSheet!$C$29=3,"Q1",IF(CoverSheet!$C$29=6,"Q2",IF(CoverSheet!$C$29=9,"Q3",IF(AND(CoverSheet!$C$29=12,A613="AR"),"Q4","Q4A"))))</f>
        <v>Q4A</v>
      </c>
      <c r="D613" t="str">
        <f>CoverSheet!$C$15</f>
        <v/>
      </c>
      <c r="E613" t="s">
        <v>750</v>
      </c>
      <c r="F613" t="s">
        <v>1845</v>
      </c>
      <c r="G613" t="s">
        <v>1846</v>
      </c>
      <c r="H613">
        <f>Input!M222</f>
        <v>0</v>
      </c>
    </row>
    <row r="614" spans="1:9" x14ac:dyDescent="0.35">
      <c r="A614" t="str">
        <f>IF(CoverSheet!$C$9="Annual Return","AR",IF(CoverSheet!$C$9="Interim Return","IR",IF(CoverSheet!$C$9="Audited Annual Return","AAR","")))</f>
        <v/>
      </c>
      <c r="B614" t="str">
        <f>CoverSheet!$G$7</f>
        <v>v:25-03-c</v>
      </c>
      <c r="C614" t="str">
        <f>IF(CoverSheet!$C$29=3,"Q1",IF(CoverSheet!$C$29=6,"Q2",IF(CoverSheet!$C$29=9,"Q3",IF(AND(CoverSheet!$C$29=12,A614="AR"),"Q4","Q4A"))))</f>
        <v>Q4A</v>
      </c>
      <c r="D614" t="str">
        <f>CoverSheet!$C$15</f>
        <v/>
      </c>
      <c r="E614" t="s">
        <v>750</v>
      </c>
      <c r="F614" t="s">
        <v>1847</v>
      </c>
      <c r="G614" t="s">
        <v>1848</v>
      </c>
      <c r="H614">
        <f>Input!N222</f>
        <v>0</v>
      </c>
    </row>
    <row r="615" spans="1:9" x14ac:dyDescent="0.35">
      <c r="A615" t="str">
        <f>IF(CoverSheet!$C$9="Annual Return","AR",IF(CoverSheet!$C$9="Interim Return","IR",IF(CoverSheet!$C$9="Audited Annual Return","AAR","")))</f>
        <v/>
      </c>
      <c r="B615" t="str">
        <f>CoverSheet!$G$7</f>
        <v>v:25-03-c</v>
      </c>
      <c r="C615" t="str">
        <f>IF(CoverSheet!$C$29=3,"Q1",IF(CoverSheet!$C$29=6,"Q2",IF(CoverSheet!$C$29=9,"Q3",IF(AND(CoverSheet!$C$29=12,A615="AR"),"Q4","Q4A"))))</f>
        <v>Q4A</v>
      </c>
      <c r="D615" t="str">
        <f>CoverSheet!$C$15</f>
        <v/>
      </c>
      <c r="E615" t="s">
        <v>750</v>
      </c>
      <c r="F615" t="s">
        <v>1849</v>
      </c>
      <c r="G615" t="s">
        <v>1850</v>
      </c>
      <c r="H615">
        <f>Input!P223</f>
        <v>0</v>
      </c>
    </row>
    <row r="616" spans="1:9" x14ac:dyDescent="0.35">
      <c r="A616" t="str">
        <f>IF(CoverSheet!$C$9="Annual Return","AR",IF(CoverSheet!$C$9="Interim Return","IR",IF(CoverSheet!$C$9="Audited Annual Return","AAR","")))</f>
        <v/>
      </c>
      <c r="B616" t="str">
        <f>CoverSheet!$G$7</f>
        <v>v:25-03-c</v>
      </c>
      <c r="C616" t="str">
        <f>IF(CoverSheet!$C$29=3,"Q1",IF(CoverSheet!$C$29=6,"Q2",IF(CoverSheet!$C$29=9,"Q3",IF(AND(CoverSheet!$C$29=12,A616="AR"),"Q4","Q4A"))))</f>
        <v>Q4A</v>
      </c>
      <c r="D616" t="str">
        <f>CoverSheet!$C$15</f>
        <v/>
      </c>
      <c r="E616" t="s">
        <v>750</v>
      </c>
      <c r="F616" t="s">
        <v>1851</v>
      </c>
      <c r="G616" t="s">
        <v>1852</v>
      </c>
      <c r="H616">
        <f>Input!R223</f>
        <v>0</v>
      </c>
      <c r="I616" t="str">
        <f>Input!Y223</f>
        <v>G</v>
      </c>
    </row>
    <row r="617" spans="1:9" x14ac:dyDescent="0.35">
      <c r="A617" t="str">
        <f>IF(CoverSheet!$C$9="Annual Return","AR",IF(CoverSheet!$C$9="Interim Return","IR",IF(CoverSheet!$C$9="Audited Annual Return","AAR","")))</f>
        <v/>
      </c>
      <c r="B617" t="str">
        <f>CoverSheet!$G$7</f>
        <v>v:25-03-c</v>
      </c>
      <c r="C617" t="str">
        <f>IF(CoverSheet!$C$29=3,"Q1",IF(CoverSheet!$C$29=6,"Q2",IF(CoverSheet!$C$29=9,"Q3",IF(AND(CoverSheet!$C$29=12,A617="AR"),"Q4","Q4A"))))</f>
        <v>Q4A</v>
      </c>
      <c r="D617" t="str">
        <f>CoverSheet!$C$15</f>
        <v/>
      </c>
      <c r="E617" t="s">
        <v>750</v>
      </c>
      <c r="F617" t="s">
        <v>1853</v>
      </c>
      <c r="G617" t="s">
        <v>1854</v>
      </c>
      <c r="H617">
        <f>Input!L223</f>
        <v>0</v>
      </c>
    </row>
    <row r="618" spans="1:9" x14ac:dyDescent="0.35">
      <c r="A618" t="str">
        <f>IF(CoverSheet!$C$9="Annual Return","AR",IF(CoverSheet!$C$9="Interim Return","IR",IF(CoverSheet!$C$9="Audited Annual Return","AAR","")))</f>
        <v/>
      </c>
      <c r="B618" t="str">
        <f>CoverSheet!$G$7</f>
        <v>v:25-03-c</v>
      </c>
      <c r="C618" t="str">
        <f>IF(CoverSheet!$C$29=3,"Q1",IF(CoverSheet!$C$29=6,"Q2",IF(CoverSheet!$C$29=9,"Q3",IF(AND(CoverSheet!$C$29=12,A618="AR"),"Q4","Q4A"))))</f>
        <v>Q4A</v>
      </c>
      <c r="D618" t="str">
        <f>CoverSheet!$C$15</f>
        <v/>
      </c>
      <c r="E618" t="s">
        <v>750</v>
      </c>
      <c r="F618" t="s">
        <v>1855</v>
      </c>
      <c r="G618" t="s">
        <v>1856</v>
      </c>
      <c r="H618">
        <f>Input!M223</f>
        <v>0</v>
      </c>
    </row>
    <row r="619" spans="1:9" x14ac:dyDescent="0.35">
      <c r="A619" t="str">
        <f>IF(CoverSheet!$C$9="Annual Return","AR",IF(CoverSheet!$C$9="Interim Return","IR",IF(CoverSheet!$C$9="Audited Annual Return","AAR","")))</f>
        <v/>
      </c>
      <c r="B619" t="str">
        <f>CoverSheet!$G$7</f>
        <v>v:25-03-c</v>
      </c>
      <c r="C619" t="str">
        <f>IF(CoverSheet!$C$29=3,"Q1",IF(CoverSheet!$C$29=6,"Q2",IF(CoverSheet!$C$29=9,"Q3",IF(AND(CoverSheet!$C$29=12,A619="AR"),"Q4","Q4A"))))</f>
        <v>Q4A</v>
      </c>
      <c r="D619" t="str">
        <f>CoverSheet!$C$15</f>
        <v/>
      </c>
      <c r="E619" t="s">
        <v>750</v>
      </c>
      <c r="F619" t="s">
        <v>1857</v>
      </c>
      <c r="G619" t="s">
        <v>1858</v>
      </c>
      <c r="H619">
        <f>Input!N223</f>
        <v>0</v>
      </c>
    </row>
    <row r="620" spans="1:9" x14ac:dyDescent="0.35">
      <c r="A620" t="str">
        <f>IF(CoverSheet!$C$9="Annual Return","AR",IF(CoverSheet!$C$9="Interim Return","IR",IF(CoverSheet!$C$9="Audited Annual Return","AAR","")))</f>
        <v/>
      </c>
      <c r="B620" t="str">
        <f>CoverSheet!$G$7</f>
        <v>v:25-03-c</v>
      </c>
      <c r="C620" t="str">
        <f>IF(CoverSheet!$C$29=3,"Q1",IF(CoverSheet!$C$29=6,"Q2",IF(CoverSheet!$C$29=9,"Q3",IF(AND(CoverSheet!$C$29=12,A620="AR"),"Q4","Q4A"))))</f>
        <v>Q4A</v>
      </c>
      <c r="D620" t="str">
        <f>CoverSheet!$C$15</f>
        <v/>
      </c>
      <c r="E620" t="s">
        <v>750</v>
      </c>
      <c r="F620" t="s">
        <v>1859</v>
      </c>
      <c r="G620" t="s">
        <v>1860</v>
      </c>
      <c r="H620">
        <f>Input!P225</f>
        <v>0</v>
      </c>
    </row>
    <row r="621" spans="1:9" x14ac:dyDescent="0.35">
      <c r="A621" t="str">
        <f>IF(CoverSheet!$C$9="Annual Return","AR",IF(CoverSheet!$C$9="Interim Return","IR",IF(CoverSheet!$C$9="Audited Annual Return","AAR","")))</f>
        <v/>
      </c>
      <c r="B621" t="str">
        <f>CoverSheet!$G$7</f>
        <v>v:25-03-c</v>
      </c>
      <c r="C621" t="str">
        <f>IF(CoverSheet!$C$29=3,"Q1",IF(CoverSheet!$C$29=6,"Q2",IF(CoverSheet!$C$29=9,"Q3",IF(AND(CoverSheet!$C$29=12,A621="AR"),"Q4","Q4A"))))</f>
        <v>Q4A</v>
      </c>
      <c r="D621" t="str">
        <f>CoverSheet!$C$15</f>
        <v/>
      </c>
      <c r="E621" t="s">
        <v>750</v>
      </c>
      <c r="F621" t="s">
        <v>1861</v>
      </c>
      <c r="G621" t="s">
        <v>1862</v>
      </c>
      <c r="H621">
        <f>Input!L225</f>
        <v>0</v>
      </c>
    </row>
    <row r="622" spans="1:9" x14ac:dyDescent="0.35">
      <c r="A622" t="str">
        <f>IF(CoverSheet!$C$9="Annual Return","AR",IF(CoverSheet!$C$9="Interim Return","IR",IF(CoverSheet!$C$9="Audited Annual Return","AAR","")))</f>
        <v/>
      </c>
      <c r="B622" t="str">
        <f>CoverSheet!$G$7</f>
        <v>v:25-03-c</v>
      </c>
      <c r="C622" t="str">
        <f>IF(CoverSheet!$C$29=3,"Q1",IF(CoverSheet!$C$29=6,"Q2",IF(CoverSheet!$C$29=9,"Q3",IF(AND(CoverSheet!$C$29=12,A622="AR"),"Q4","Q4A"))))</f>
        <v>Q4A</v>
      </c>
      <c r="D622" t="str">
        <f>CoverSheet!$C$15</f>
        <v/>
      </c>
      <c r="E622" t="s">
        <v>750</v>
      </c>
      <c r="F622" t="s">
        <v>1863</v>
      </c>
      <c r="G622" t="s">
        <v>1864</v>
      </c>
      <c r="H622">
        <f>Input!M225</f>
        <v>0</v>
      </c>
    </row>
    <row r="623" spans="1:9" x14ac:dyDescent="0.35">
      <c r="A623" t="str">
        <f>IF(CoverSheet!$C$9="Annual Return","AR",IF(CoverSheet!$C$9="Interim Return","IR",IF(CoverSheet!$C$9="Audited Annual Return","AAR","")))</f>
        <v/>
      </c>
      <c r="B623" t="str">
        <f>CoverSheet!$G$7</f>
        <v>v:25-03-c</v>
      </c>
      <c r="C623" t="str">
        <f>IF(CoverSheet!$C$29=3,"Q1",IF(CoverSheet!$C$29=6,"Q2",IF(CoverSheet!$C$29=9,"Q3",IF(AND(CoverSheet!$C$29=12,A623="AR"),"Q4","Q4A"))))</f>
        <v>Q4A</v>
      </c>
      <c r="D623" t="str">
        <f>CoverSheet!$C$15</f>
        <v/>
      </c>
      <c r="E623" t="s">
        <v>750</v>
      </c>
      <c r="F623" t="s">
        <v>1865</v>
      </c>
      <c r="G623" t="s">
        <v>1860</v>
      </c>
      <c r="H623">
        <f>Input!N225</f>
        <v>0</v>
      </c>
    </row>
    <row r="624" spans="1:9" x14ac:dyDescent="0.35">
      <c r="A624" t="str">
        <f>IF(CoverSheet!$C$9="Annual Return","AR",IF(CoverSheet!$C$9="Interim Return","IR",IF(CoverSheet!$C$9="Audited Annual Return","AAR","")))</f>
        <v/>
      </c>
      <c r="B624" t="str">
        <f>CoverSheet!$G$7</f>
        <v>v:25-03-c</v>
      </c>
      <c r="C624" t="str">
        <f>IF(CoverSheet!$C$29=3,"Q1",IF(CoverSheet!$C$29=6,"Q2",IF(CoverSheet!$C$29=9,"Q3",IF(AND(CoverSheet!$C$29=12,A624="AR"),"Q4","Q4A"))))</f>
        <v>Q4A</v>
      </c>
      <c r="D624" t="str">
        <f>CoverSheet!$C$15</f>
        <v/>
      </c>
      <c r="E624" t="s">
        <v>750</v>
      </c>
      <c r="F624" t="s">
        <v>1866</v>
      </c>
      <c r="G624" t="s">
        <v>1867</v>
      </c>
      <c r="H624">
        <f>Input!P226</f>
        <v>0</v>
      </c>
    </row>
    <row r="625" spans="1:8" x14ac:dyDescent="0.35">
      <c r="A625" t="str">
        <f>IF(CoverSheet!$C$9="Annual Return","AR",IF(CoverSheet!$C$9="Interim Return","IR",IF(CoverSheet!$C$9="Audited Annual Return","AAR","")))</f>
        <v/>
      </c>
      <c r="B625" t="str">
        <f>CoverSheet!$G$7</f>
        <v>v:25-03-c</v>
      </c>
      <c r="C625" t="str">
        <f>IF(CoverSheet!$C$29=3,"Q1",IF(CoverSheet!$C$29=6,"Q2",IF(CoverSheet!$C$29=9,"Q3",IF(AND(CoverSheet!$C$29=12,A625="AR"),"Q4","Q4A"))))</f>
        <v>Q4A</v>
      </c>
      <c r="D625" t="str">
        <f>CoverSheet!$C$15</f>
        <v/>
      </c>
      <c r="E625" t="s">
        <v>750</v>
      </c>
      <c r="F625" t="s">
        <v>1868</v>
      </c>
      <c r="G625" t="s">
        <v>1869</v>
      </c>
      <c r="H625">
        <f>Input!L226</f>
        <v>0</v>
      </c>
    </row>
    <row r="626" spans="1:8" x14ac:dyDescent="0.35">
      <c r="A626" t="str">
        <f>IF(CoverSheet!$C$9="Annual Return","AR",IF(CoverSheet!$C$9="Interim Return","IR",IF(CoverSheet!$C$9="Audited Annual Return","AAR","")))</f>
        <v/>
      </c>
      <c r="B626" t="str">
        <f>CoverSheet!$G$7</f>
        <v>v:25-03-c</v>
      </c>
      <c r="C626" t="str">
        <f>IF(CoverSheet!$C$29=3,"Q1",IF(CoverSheet!$C$29=6,"Q2",IF(CoverSheet!$C$29=9,"Q3",IF(AND(CoverSheet!$C$29=12,A626="AR"),"Q4","Q4A"))))</f>
        <v>Q4A</v>
      </c>
      <c r="D626" t="str">
        <f>CoverSheet!$C$15</f>
        <v/>
      </c>
      <c r="E626" t="s">
        <v>750</v>
      </c>
      <c r="F626" t="s">
        <v>1870</v>
      </c>
      <c r="G626" t="s">
        <v>1871</v>
      </c>
      <c r="H626">
        <f>Input!M226</f>
        <v>0</v>
      </c>
    </row>
    <row r="627" spans="1:8" x14ac:dyDescent="0.35">
      <c r="A627" t="str">
        <f>IF(CoverSheet!$C$9="Annual Return","AR",IF(CoverSheet!$C$9="Interim Return","IR",IF(CoverSheet!$C$9="Audited Annual Return","AAR","")))</f>
        <v/>
      </c>
      <c r="B627" t="str">
        <f>CoverSheet!$G$7</f>
        <v>v:25-03-c</v>
      </c>
      <c r="C627" t="str">
        <f>IF(CoverSheet!$C$29=3,"Q1",IF(CoverSheet!$C$29=6,"Q2",IF(CoverSheet!$C$29=9,"Q3",IF(AND(CoverSheet!$C$29=12,A627="AR"),"Q4","Q4A"))))</f>
        <v>Q4A</v>
      </c>
      <c r="D627" t="str">
        <f>CoverSheet!$C$15</f>
        <v/>
      </c>
      <c r="E627" t="s">
        <v>750</v>
      </c>
      <c r="F627" t="s">
        <v>1872</v>
      </c>
      <c r="G627" t="s">
        <v>1873</v>
      </c>
      <c r="H627">
        <f>Input!N226</f>
        <v>0</v>
      </c>
    </row>
    <row r="628" spans="1:8" x14ac:dyDescent="0.35">
      <c r="A628" t="str">
        <f>IF(CoverSheet!$C$9="Annual Return","AR",IF(CoverSheet!$C$9="Interim Return","IR",IF(CoverSheet!$C$9="Audited Annual Return","AAR","")))</f>
        <v/>
      </c>
      <c r="B628" t="str">
        <f>CoverSheet!$G$7</f>
        <v>v:25-03-c</v>
      </c>
      <c r="C628" t="str">
        <f>IF(CoverSheet!$C$29=3,"Q1",IF(CoverSheet!$C$29=6,"Q2",IF(CoverSheet!$C$29=9,"Q3",IF(AND(CoverSheet!$C$29=12,A628="AR"),"Q4","Q4A"))))</f>
        <v>Q4A</v>
      </c>
      <c r="D628" t="str">
        <f>CoverSheet!$C$15</f>
        <v/>
      </c>
      <c r="E628" t="s">
        <v>750</v>
      </c>
      <c r="F628" t="s">
        <v>1874</v>
      </c>
      <c r="G628" t="s">
        <v>1875</v>
      </c>
      <c r="H628">
        <f>Input!P227</f>
        <v>0</v>
      </c>
    </row>
    <row r="629" spans="1:8" x14ac:dyDescent="0.35">
      <c r="A629" t="str">
        <f>IF(CoverSheet!$C$9="Annual Return","AR",IF(CoverSheet!$C$9="Interim Return","IR",IF(CoverSheet!$C$9="Audited Annual Return","AAR","")))</f>
        <v/>
      </c>
      <c r="B629" t="str">
        <f>CoverSheet!$G$7</f>
        <v>v:25-03-c</v>
      </c>
      <c r="C629" t="str">
        <f>IF(CoverSheet!$C$29=3,"Q1",IF(CoverSheet!$C$29=6,"Q2",IF(CoverSheet!$C$29=9,"Q3",IF(AND(CoverSheet!$C$29=12,A629="AR"),"Q4","Q4A"))))</f>
        <v>Q4A</v>
      </c>
      <c r="D629" t="str">
        <f>CoverSheet!$C$15</f>
        <v/>
      </c>
      <c r="E629" t="s">
        <v>750</v>
      </c>
      <c r="F629" t="s">
        <v>1876</v>
      </c>
      <c r="G629" t="s">
        <v>1877</v>
      </c>
      <c r="H629">
        <f>Input!L227</f>
        <v>0</v>
      </c>
    </row>
    <row r="630" spans="1:8" x14ac:dyDescent="0.35">
      <c r="A630" t="str">
        <f>IF(CoverSheet!$C$9="Annual Return","AR",IF(CoverSheet!$C$9="Interim Return","IR",IF(CoverSheet!$C$9="Audited Annual Return","AAR","")))</f>
        <v/>
      </c>
      <c r="B630" t="str">
        <f>CoverSheet!$G$7</f>
        <v>v:25-03-c</v>
      </c>
      <c r="C630" t="str">
        <f>IF(CoverSheet!$C$29=3,"Q1",IF(CoverSheet!$C$29=6,"Q2",IF(CoverSheet!$C$29=9,"Q3",IF(AND(CoverSheet!$C$29=12,A630="AR"),"Q4","Q4A"))))</f>
        <v>Q4A</v>
      </c>
      <c r="D630" t="str">
        <f>CoverSheet!$C$15</f>
        <v/>
      </c>
      <c r="E630" t="s">
        <v>750</v>
      </c>
      <c r="F630" t="s">
        <v>1878</v>
      </c>
      <c r="G630" t="s">
        <v>1879</v>
      </c>
      <c r="H630">
        <f>Input!M227</f>
        <v>0</v>
      </c>
    </row>
    <row r="631" spans="1:8" x14ac:dyDescent="0.35">
      <c r="A631" t="str">
        <f>IF(CoverSheet!$C$9="Annual Return","AR",IF(CoverSheet!$C$9="Interim Return","IR",IF(CoverSheet!$C$9="Audited Annual Return","AAR","")))</f>
        <v/>
      </c>
      <c r="B631" t="str">
        <f>CoverSheet!$G$7</f>
        <v>v:25-03-c</v>
      </c>
      <c r="C631" t="str">
        <f>IF(CoverSheet!$C$29=3,"Q1",IF(CoverSheet!$C$29=6,"Q2",IF(CoverSheet!$C$29=9,"Q3",IF(AND(CoverSheet!$C$29=12,A631="AR"),"Q4","Q4A"))))</f>
        <v>Q4A</v>
      </c>
      <c r="D631" t="str">
        <f>CoverSheet!$C$15</f>
        <v/>
      </c>
      <c r="E631" t="s">
        <v>750</v>
      </c>
      <c r="F631" t="s">
        <v>1880</v>
      </c>
      <c r="G631" t="s">
        <v>1881</v>
      </c>
      <c r="H631">
        <f>Input!N227</f>
        <v>0</v>
      </c>
    </row>
    <row r="632" spans="1:8" x14ac:dyDescent="0.35">
      <c r="A632" t="str">
        <f>IF(CoverSheet!$C$9="Annual Return","AR",IF(CoverSheet!$C$9="Interim Return","IR",IF(CoverSheet!$C$9="Audited Annual Return","AAR","")))</f>
        <v/>
      </c>
      <c r="B632" t="str">
        <f>CoverSheet!$G$7</f>
        <v>v:25-03-c</v>
      </c>
      <c r="C632" t="str">
        <f>IF(CoverSheet!$C$29=3,"Q1",IF(CoverSheet!$C$29=6,"Q2",IF(CoverSheet!$C$29=9,"Q3",IF(AND(CoverSheet!$C$29=12,A632="AR"),"Q4","Q4A"))))</f>
        <v>Q4A</v>
      </c>
      <c r="D632" t="str">
        <f>CoverSheet!$C$15</f>
        <v/>
      </c>
      <c r="E632" t="s">
        <v>750</v>
      </c>
      <c r="F632" t="s">
        <v>1882</v>
      </c>
      <c r="G632" t="s">
        <v>1883</v>
      </c>
      <c r="H632">
        <f>Input!P228</f>
        <v>0</v>
      </c>
    </row>
    <row r="633" spans="1:8" x14ac:dyDescent="0.35">
      <c r="A633" t="str">
        <f>IF(CoverSheet!$C$9="Annual Return","AR",IF(CoverSheet!$C$9="Interim Return","IR",IF(CoverSheet!$C$9="Audited Annual Return","AAR","")))</f>
        <v/>
      </c>
      <c r="B633" t="str">
        <f>CoverSheet!$G$7</f>
        <v>v:25-03-c</v>
      </c>
      <c r="C633" t="str">
        <f>IF(CoverSheet!$C$29=3,"Q1",IF(CoverSheet!$C$29=6,"Q2",IF(CoverSheet!$C$29=9,"Q3",IF(AND(CoverSheet!$C$29=12,A633="AR"),"Q4","Q4A"))))</f>
        <v>Q4A</v>
      </c>
      <c r="D633" t="str">
        <f>CoverSheet!$C$15</f>
        <v/>
      </c>
      <c r="E633" t="s">
        <v>750</v>
      </c>
      <c r="F633" t="s">
        <v>1884</v>
      </c>
      <c r="G633" t="s">
        <v>1885</v>
      </c>
      <c r="H633">
        <f>Input!L228</f>
        <v>0</v>
      </c>
    </row>
    <row r="634" spans="1:8" x14ac:dyDescent="0.35">
      <c r="A634" t="str">
        <f>IF(CoverSheet!$C$9="Annual Return","AR",IF(CoverSheet!$C$9="Interim Return","IR",IF(CoverSheet!$C$9="Audited Annual Return","AAR","")))</f>
        <v/>
      </c>
      <c r="B634" t="str">
        <f>CoverSheet!$G$7</f>
        <v>v:25-03-c</v>
      </c>
      <c r="C634" t="str">
        <f>IF(CoverSheet!$C$29=3,"Q1",IF(CoverSheet!$C$29=6,"Q2",IF(CoverSheet!$C$29=9,"Q3",IF(AND(CoverSheet!$C$29=12,A634="AR"),"Q4","Q4A"))))</f>
        <v>Q4A</v>
      </c>
      <c r="D634" t="str">
        <f>CoverSheet!$C$15</f>
        <v/>
      </c>
      <c r="E634" t="s">
        <v>750</v>
      </c>
      <c r="F634" t="s">
        <v>1886</v>
      </c>
      <c r="G634" t="s">
        <v>1887</v>
      </c>
      <c r="H634">
        <f>Input!M228</f>
        <v>0</v>
      </c>
    </row>
    <row r="635" spans="1:8" x14ac:dyDescent="0.35">
      <c r="A635" t="str">
        <f>IF(CoverSheet!$C$9="Annual Return","AR",IF(CoverSheet!$C$9="Interim Return","IR",IF(CoverSheet!$C$9="Audited Annual Return","AAR","")))</f>
        <v/>
      </c>
      <c r="B635" t="str">
        <f>CoverSheet!$G$7</f>
        <v>v:25-03-c</v>
      </c>
      <c r="C635" t="str">
        <f>IF(CoverSheet!$C$29=3,"Q1",IF(CoverSheet!$C$29=6,"Q2",IF(CoverSheet!$C$29=9,"Q3",IF(AND(CoverSheet!$C$29=12,A635="AR"),"Q4","Q4A"))))</f>
        <v>Q4A</v>
      </c>
      <c r="D635" t="str">
        <f>CoverSheet!$C$15</f>
        <v/>
      </c>
      <c r="E635" t="s">
        <v>750</v>
      </c>
      <c r="F635" t="s">
        <v>1888</v>
      </c>
      <c r="G635" t="s">
        <v>1889</v>
      </c>
      <c r="H635">
        <f>Input!N228</f>
        <v>0</v>
      </c>
    </row>
    <row r="636" spans="1:8" x14ac:dyDescent="0.35">
      <c r="A636" t="str">
        <f>IF(CoverSheet!$C$9="Annual Return","AR",IF(CoverSheet!$C$9="Interim Return","IR",IF(CoverSheet!$C$9="Audited Annual Return","AAR","")))</f>
        <v/>
      </c>
      <c r="B636" t="str">
        <f>CoverSheet!$G$7</f>
        <v>v:25-03-c</v>
      </c>
      <c r="C636" t="str">
        <f>IF(CoverSheet!$C$29=3,"Q1",IF(CoverSheet!$C$29=6,"Q2",IF(CoverSheet!$C$29=9,"Q3",IF(AND(CoverSheet!$C$29=12,A636="AR"),"Q4","Q4A"))))</f>
        <v>Q4A</v>
      </c>
      <c r="D636" t="str">
        <f>CoverSheet!$C$15</f>
        <v/>
      </c>
      <c r="E636" t="s">
        <v>750</v>
      </c>
      <c r="F636" t="s">
        <v>1890</v>
      </c>
      <c r="G636" t="s">
        <v>1891</v>
      </c>
      <c r="H636">
        <f>Input!P229</f>
        <v>0</v>
      </c>
    </row>
    <row r="637" spans="1:8" x14ac:dyDescent="0.35">
      <c r="A637" t="str">
        <f>IF(CoverSheet!$C$9="Annual Return","AR",IF(CoverSheet!$C$9="Interim Return","IR",IF(CoverSheet!$C$9="Audited Annual Return","AAR","")))</f>
        <v/>
      </c>
      <c r="B637" t="str">
        <f>CoverSheet!$G$7</f>
        <v>v:25-03-c</v>
      </c>
      <c r="C637" t="str">
        <f>IF(CoverSheet!$C$29=3,"Q1",IF(CoverSheet!$C$29=6,"Q2",IF(CoverSheet!$C$29=9,"Q3",IF(AND(CoverSheet!$C$29=12,A637="AR"),"Q4","Q4A"))))</f>
        <v>Q4A</v>
      </c>
      <c r="D637" t="str">
        <f>CoverSheet!$C$15</f>
        <v/>
      </c>
      <c r="E637" t="s">
        <v>750</v>
      </c>
      <c r="F637" t="s">
        <v>1892</v>
      </c>
      <c r="G637" t="s">
        <v>1893</v>
      </c>
      <c r="H637">
        <f>Input!L229</f>
        <v>0</v>
      </c>
    </row>
    <row r="638" spans="1:8" x14ac:dyDescent="0.35">
      <c r="A638" t="str">
        <f>IF(CoverSheet!$C$9="Annual Return","AR",IF(CoverSheet!$C$9="Interim Return","IR",IF(CoverSheet!$C$9="Audited Annual Return","AAR","")))</f>
        <v/>
      </c>
      <c r="B638" t="str">
        <f>CoverSheet!$G$7</f>
        <v>v:25-03-c</v>
      </c>
      <c r="C638" t="str">
        <f>IF(CoverSheet!$C$29=3,"Q1",IF(CoverSheet!$C$29=6,"Q2",IF(CoverSheet!$C$29=9,"Q3",IF(AND(CoverSheet!$C$29=12,A638="AR"),"Q4","Q4A"))))</f>
        <v>Q4A</v>
      </c>
      <c r="D638" t="str">
        <f>CoverSheet!$C$15</f>
        <v/>
      </c>
      <c r="E638" t="s">
        <v>750</v>
      </c>
      <c r="F638" t="s">
        <v>1894</v>
      </c>
      <c r="G638" t="s">
        <v>1895</v>
      </c>
      <c r="H638">
        <f>Input!M229</f>
        <v>0</v>
      </c>
    </row>
    <row r="639" spans="1:8" x14ac:dyDescent="0.35">
      <c r="A639" t="str">
        <f>IF(CoverSheet!$C$9="Annual Return","AR",IF(CoverSheet!$C$9="Interim Return","IR",IF(CoverSheet!$C$9="Audited Annual Return","AAR","")))</f>
        <v/>
      </c>
      <c r="B639" t="str">
        <f>CoverSheet!$G$7</f>
        <v>v:25-03-c</v>
      </c>
      <c r="C639" t="str">
        <f>IF(CoverSheet!$C$29=3,"Q1",IF(CoverSheet!$C$29=6,"Q2",IF(CoverSheet!$C$29=9,"Q3",IF(AND(CoverSheet!$C$29=12,A639="AR"),"Q4","Q4A"))))</f>
        <v>Q4A</v>
      </c>
      <c r="D639" t="str">
        <f>CoverSheet!$C$15</f>
        <v/>
      </c>
      <c r="E639" t="s">
        <v>750</v>
      </c>
      <c r="F639" t="s">
        <v>1896</v>
      </c>
      <c r="G639" t="s">
        <v>1897</v>
      </c>
      <c r="H639">
        <f>Input!N229</f>
        <v>0</v>
      </c>
    </row>
    <row r="640" spans="1:8" x14ac:dyDescent="0.35">
      <c r="A640" t="str">
        <f>IF(CoverSheet!$C$9="Annual Return","AR",IF(CoverSheet!$C$9="Interim Return","IR",IF(CoverSheet!$C$9="Audited Annual Return","AAR","")))</f>
        <v/>
      </c>
      <c r="B640" t="str">
        <f>CoverSheet!$G$7</f>
        <v>v:25-03-c</v>
      </c>
      <c r="C640" t="str">
        <f>IF(CoverSheet!$C$29=3,"Q1",IF(CoverSheet!$C$29=6,"Q2",IF(CoverSheet!$C$29=9,"Q3",IF(AND(CoverSheet!$C$29=12,A640="AR"),"Q4","Q4A"))))</f>
        <v>Q4A</v>
      </c>
      <c r="D640" t="str">
        <f>CoverSheet!$C$15</f>
        <v/>
      </c>
      <c r="E640" t="s">
        <v>750</v>
      </c>
      <c r="F640" t="s">
        <v>1898</v>
      </c>
      <c r="G640" t="s">
        <v>1899</v>
      </c>
      <c r="H640">
        <f>Input!P230</f>
        <v>0</v>
      </c>
    </row>
    <row r="641" spans="1:9" x14ac:dyDescent="0.35">
      <c r="A641" t="str">
        <f>IF(CoverSheet!$C$9="Annual Return","AR",IF(CoverSheet!$C$9="Interim Return","IR",IF(CoverSheet!$C$9="Audited Annual Return","AAR","")))</f>
        <v/>
      </c>
      <c r="B641" t="str">
        <f>CoverSheet!$G$7</f>
        <v>v:25-03-c</v>
      </c>
      <c r="C641" t="str">
        <f>IF(CoverSheet!$C$29=3,"Q1",IF(CoverSheet!$C$29=6,"Q2",IF(CoverSheet!$C$29=9,"Q3",IF(AND(CoverSheet!$C$29=12,A641="AR"),"Q4","Q4A"))))</f>
        <v>Q4A</v>
      </c>
      <c r="D641" t="str">
        <f>CoverSheet!$C$15</f>
        <v/>
      </c>
      <c r="E641" t="s">
        <v>750</v>
      </c>
      <c r="F641" t="s">
        <v>1900</v>
      </c>
      <c r="G641" t="s">
        <v>1901</v>
      </c>
      <c r="H641">
        <f>Input!R230</f>
        <v>0</v>
      </c>
      <c r="I641" t="str">
        <f>Input!Y230</f>
        <v>G</v>
      </c>
    </row>
    <row r="642" spans="1:9" x14ac:dyDescent="0.35">
      <c r="A642" t="str">
        <f>IF(CoverSheet!$C$9="Annual Return","AR",IF(CoverSheet!$C$9="Interim Return","IR",IF(CoverSheet!$C$9="Audited Annual Return","AAR","")))</f>
        <v/>
      </c>
      <c r="B642" t="str">
        <f>CoverSheet!$G$7</f>
        <v>v:25-03-c</v>
      </c>
      <c r="C642" t="str">
        <f>IF(CoverSheet!$C$29=3,"Q1",IF(CoverSheet!$C$29=6,"Q2",IF(CoverSheet!$C$29=9,"Q3",IF(AND(CoverSheet!$C$29=12,A642="AR"),"Q4","Q4A"))))</f>
        <v>Q4A</v>
      </c>
      <c r="D642" t="str">
        <f>CoverSheet!$C$15</f>
        <v/>
      </c>
      <c r="E642" t="s">
        <v>750</v>
      </c>
      <c r="F642" t="s">
        <v>1902</v>
      </c>
      <c r="G642" t="s">
        <v>1903</v>
      </c>
      <c r="H642">
        <f>Input!L230</f>
        <v>0</v>
      </c>
    </row>
    <row r="643" spans="1:9" x14ac:dyDescent="0.35">
      <c r="A643" t="str">
        <f>IF(CoverSheet!$C$9="Annual Return","AR",IF(CoverSheet!$C$9="Interim Return","IR",IF(CoverSheet!$C$9="Audited Annual Return","AAR","")))</f>
        <v/>
      </c>
      <c r="B643" t="str">
        <f>CoverSheet!$G$7</f>
        <v>v:25-03-c</v>
      </c>
      <c r="C643" t="str">
        <f>IF(CoverSheet!$C$29=3,"Q1",IF(CoverSheet!$C$29=6,"Q2",IF(CoverSheet!$C$29=9,"Q3",IF(AND(CoverSheet!$C$29=12,A643="AR"),"Q4","Q4A"))))</f>
        <v>Q4A</v>
      </c>
      <c r="D643" t="str">
        <f>CoverSheet!$C$15</f>
        <v/>
      </c>
      <c r="E643" t="s">
        <v>750</v>
      </c>
      <c r="F643" t="s">
        <v>1904</v>
      </c>
      <c r="G643" t="s">
        <v>1905</v>
      </c>
      <c r="H643">
        <f>Input!M230</f>
        <v>0</v>
      </c>
    </row>
    <row r="644" spans="1:9" x14ac:dyDescent="0.35">
      <c r="A644" t="str">
        <f>IF(CoverSheet!$C$9="Annual Return","AR",IF(CoverSheet!$C$9="Interim Return","IR",IF(CoverSheet!$C$9="Audited Annual Return","AAR","")))</f>
        <v/>
      </c>
      <c r="B644" t="str">
        <f>CoverSheet!$G$7</f>
        <v>v:25-03-c</v>
      </c>
      <c r="C644" t="str">
        <f>IF(CoverSheet!$C$29=3,"Q1",IF(CoverSheet!$C$29=6,"Q2",IF(CoverSheet!$C$29=9,"Q3",IF(AND(CoverSheet!$C$29=12,A644="AR"),"Q4","Q4A"))))</f>
        <v>Q4A</v>
      </c>
      <c r="D644" t="str">
        <f>CoverSheet!$C$15</f>
        <v/>
      </c>
      <c r="E644" t="s">
        <v>750</v>
      </c>
      <c r="F644" t="s">
        <v>1906</v>
      </c>
      <c r="G644" t="s">
        <v>1907</v>
      </c>
      <c r="H644">
        <f>Input!N230</f>
        <v>0</v>
      </c>
    </row>
    <row r="645" spans="1:9" x14ac:dyDescent="0.35">
      <c r="A645" t="str">
        <f>IF(CoverSheet!$C$9="Annual Return","AR",IF(CoverSheet!$C$9="Interim Return","IR",IF(CoverSheet!$C$9="Audited Annual Return","AAR","")))</f>
        <v/>
      </c>
      <c r="B645" t="str">
        <f>CoverSheet!$G$7</f>
        <v>v:25-03-c</v>
      </c>
      <c r="C645" t="str">
        <f>IF(CoverSheet!$C$29=3,"Q1",IF(CoverSheet!$C$29=6,"Q2",IF(CoverSheet!$C$29=9,"Q3",IF(AND(CoverSheet!$C$29=12,A645="AR"),"Q4","Q4A"))))</f>
        <v>Q4A</v>
      </c>
      <c r="D645" t="str">
        <f>CoverSheet!$C$15</f>
        <v/>
      </c>
      <c r="E645" t="s">
        <v>750</v>
      </c>
      <c r="F645" t="s">
        <v>1908</v>
      </c>
      <c r="G645" t="s">
        <v>1909</v>
      </c>
      <c r="H645">
        <f>Input!P231</f>
        <v>0</v>
      </c>
    </row>
    <row r="646" spans="1:9" x14ac:dyDescent="0.35">
      <c r="A646" t="str">
        <f>IF(CoverSheet!$C$9="Annual Return","AR",IF(CoverSheet!$C$9="Interim Return","IR",IF(CoverSheet!$C$9="Audited Annual Return","AAR","")))</f>
        <v/>
      </c>
      <c r="B646" t="str">
        <f>CoverSheet!$G$7</f>
        <v>v:25-03-c</v>
      </c>
      <c r="C646" t="str">
        <f>IF(CoverSheet!$C$29=3,"Q1",IF(CoverSheet!$C$29=6,"Q2",IF(CoverSheet!$C$29=9,"Q3",IF(AND(CoverSheet!$C$29=12,A646="AR"),"Q4","Q4A"))))</f>
        <v>Q4A</v>
      </c>
      <c r="D646" t="str">
        <f>CoverSheet!$C$15</f>
        <v/>
      </c>
      <c r="E646" t="s">
        <v>750</v>
      </c>
      <c r="F646" t="s">
        <v>1910</v>
      </c>
      <c r="G646" t="s">
        <v>1911</v>
      </c>
      <c r="H646">
        <f>Input!R231</f>
        <v>0</v>
      </c>
      <c r="I646" t="str">
        <f>Input!Y231</f>
        <v>G</v>
      </c>
    </row>
    <row r="647" spans="1:9" x14ac:dyDescent="0.35">
      <c r="A647" t="str">
        <f>IF(CoverSheet!$C$9="Annual Return","AR",IF(CoverSheet!$C$9="Interim Return","IR",IF(CoverSheet!$C$9="Audited Annual Return","AAR","")))</f>
        <v/>
      </c>
      <c r="B647" t="str">
        <f>CoverSheet!$G$7</f>
        <v>v:25-03-c</v>
      </c>
      <c r="C647" t="str">
        <f>IF(CoverSheet!$C$29=3,"Q1",IF(CoverSheet!$C$29=6,"Q2",IF(CoverSheet!$C$29=9,"Q3",IF(AND(CoverSheet!$C$29=12,A647="AR"),"Q4","Q4A"))))</f>
        <v>Q4A</v>
      </c>
      <c r="D647" t="str">
        <f>CoverSheet!$C$15</f>
        <v/>
      </c>
      <c r="E647" t="s">
        <v>750</v>
      </c>
      <c r="F647" t="s">
        <v>1912</v>
      </c>
      <c r="G647" t="s">
        <v>1913</v>
      </c>
      <c r="H647">
        <f>Input!L231</f>
        <v>0</v>
      </c>
    </row>
    <row r="648" spans="1:9" x14ac:dyDescent="0.35">
      <c r="A648" t="str">
        <f>IF(CoverSheet!$C$9="Annual Return","AR",IF(CoverSheet!$C$9="Interim Return","IR",IF(CoverSheet!$C$9="Audited Annual Return","AAR","")))</f>
        <v/>
      </c>
      <c r="B648" t="str">
        <f>CoverSheet!$G$7</f>
        <v>v:25-03-c</v>
      </c>
      <c r="C648" t="str">
        <f>IF(CoverSheet!$C$29=3,"Q1",IF(CoverSheet!$C$29=6,"Q2",IF(CoverSheet!$C$29=9,"Q3",IF(AND(CoverSheet!$C$29=12,A648="AR"),"Q4","Q4A"))))</f>
        <v>Q4A</v>
      </c>
      <c r="D648" t="str">
        <f>CoverSheet!$C$15</f>
        <v/>
      </c>
      <c r="E648" t="s">
        <v>750</v>
      </c>
      <c r="F648" t="s">
        <v>1914</v>
      </c>
      <c r="G648" t="s">
        <v>1915</v>
      </c>
      <c r="H648">
        <f>Input!M231</f>
        <v>0</v>
      </c>
    </row>
    <row r="649" spans="1:9" x14ac:dyDescent="0.35">
      <c r="A649" t="str">
        <f>IF(CoverSheet!$C$9="Annual Return","AR",IF(CoverSheet!$C$9="Interim Return","IR",IF(CoverSheet!$C$9="Audited Annual Return","AAR","")))</f>
        <v/>
      </c>
      <c r="B649" t="str">
        <f>CoverSheet!$G$7</f>
        <v>v:25-03-c</v>
      </c>
      <c r="C649" t="str">
        <f>IF(CoverSheet!$C$29=3,"Q1",IF(CoverSheet!$C$29=6,"Q2",IF(CoverSheet!$C$29=9,"Q3",IF(AND(CoverSheet!$C$29=12,A649="AR"),"Q4","Q4A"))))</f>
        <v>Q4A</v>
      </c>
      <c r="D649" t="str">
        <f>CoverSheet!$C$15</f>
        <v/>
      </c>
      <c r="E649" t="s">
        <v>750</v>
      </c>
      <c r="F649" t="s">
        <v>1916</v>
      </c>
      <c r="G649" t="s">
        <v>1917</v>
      </c>
      <c r="H649">
        <f>Input!N231</f>
        <v>0</v>
      </c>
    </row>
    <row r="650" spans="1:9" x14ac:dyDescent="0.35">
      <c r="A650" t="str">
        <f>IF(CoverSheet!$C$9="Annual Return","AR",IF(CoverSheet!$C$9="Interim Return","IR",IF(CoverSheet!$C$9="Audited Annual Return","AAR","")))</f>
        <v/>
      </c>
      <c r="B650" t="str">
        <f>CoverSheet!$G$7</f>
        <v>v:25-03-c</v>
      </c>
      <c r="C650" t="str">
        <f>IF(CoverSheet!$C$29=3,"Q1",IF(CoverSheet!$C$29=6,"Q2",IF(CoverSheet!$C$29=9,"Q3",IF(AND(CoverSheet!$C$29=12,A650="AR"),"Q4","Q4A"))))</f>
        <v>Q4A</v>
      </c>
      <c r="D650" t="str">
        <f>CoverSheet!$C$15</f>
        <v/>
      </c>
      <c r="E650" t="s">
        <v>750</v>
      </c>
      <c r="F650" t="s">
        <v>1918</v>
      </c>
      <c r="G650" t="s">
        <v>1919</v>
      </c>
      <c r="H650">
        <f>Input!P232</f>
        <v>0</v>
      </c>
    </row>
    <row r="651" spans="1:9" x14ac:dyDescent="0.35">
      <c r="A651" t="str">
        <f>IF(CoverSheet!$C$9="Annual Return","AR",IF(CoverSheet!$C$9="Interim Return","IR",IF(CoverSheet!$C$9="Audited Annual Return","AAR","")))</f>
        <v/>
      </c>
      <c r="B651" t="str">
        <f>CoverSheet!$G$7</f>
        <v>v:25-03-c</v>
      </c>
      <c r="C651" t="str">
        <f>IF(CoverSheet!$C$29=3,"Q1",IF(CoverSheet!$C$29=6,"Q2",IF(CoverSheet!$C$29=9,"Q3",IF(AND(CoverSheet!$C$29=12,A651="AR"),"Q4","Q4A"))))</f>
        <v>Q4A</v>
      </c>
      <c r="D651" t="str">
        <f>CoverSheet!$C$15</f>
        <v/>
      </c>
      <c r="E651" t="s">
        <v>750</v>
      </c>
      <c r="F651" t="s">
        <v>1920</v>
      </c>
      <c r="G651" t="s">
        <v>1921</v>
      </c>
      <c r="H651">
        <f>Input!L232</f>
        <v>0</v>
      </c>
    </row>
    <row r="652" spans="1:9" x14ac:dyDescent="0.35">
      <c r="A652" t="str">
        <f>IF(CoverSheet!$C$9="Annual Return","AR",IF(CoverSheet!$C$9="Interim Return","IR",IF(CoverSheet!$C$9="Audited Annual Return","AAR","")))</f>
        <v/>
      </c>
      <c r="B652" t="str">
        <f>CoverSheet!$G$7</f>
        <v>v:25-03-c</v>
      </c>
      <c r="C652" t="str">
        <f>IF(CoverSheet!$C$29=3,"Q1",IF(CoverSheet!$C$29=6,"Q2",IF(CoverSheet!$C$29=9,"Q3",IF(AND(CoverSheet!$C$29=12,A652="AR"),"Q4","Q4A"))))</f>
        <v>Q4A</v>
      </c>
      <c r="D652" t="str">
        <f>CoverSheet!$C$15</f>
        <v/>
      </c>
      <c r="E652" t="s">
        <v>750</v>
      </c>
      <c r="F652" t="s">
        <v>1922</v>
      </c>
      <c r="G652" t="s">
        <v>1923</v>
      </c>
      <c r="H652">
        <f>Input!M232</f>
        <v>0</v>
      </c>
    </row>
    <row r="653" spans="1:9" x14ac:dyDescent="0.35">
      <c r="A653" t="str">
        <f>IF(CoverSheet!$C$9="Annual Return","AR",IF(CoverSheet!$C$9="Interim Return","IR",IF(CoverSheet!$C$9="Audited Annual Return","AAR","")))</f>
        <v/>
      </c>
      <c r="B653" t="str">
        <f>CoverSheet!$G$7</f>
        <v>v:25-03-c</v>
      </c>
      <c r="C653" t="str">
        <f>IF(CoverSheet!$C$29=3,"Q1",IF(CoverSheet!$C$29=6,"Q2",IF(CoverSheet!$C$29=9,"Q3",IF(AND(CoverSheet!$C$29=12,A653="AR"),"Q4","Q4A"))))</f>
        <v>Q4A</v>
      </c>
      <c r="D653" t="str">
        <f>CoverSheet!$C$15</f>
        <v/>
      </c>
      <c r="E653" t="s">
        <v>750</v>
      </c>
      <c r="F653" t="s">
        <v>1924</v>
      </c>
      <c r="G653" t="s">
        <v>1925</v>
      </c>
      <c r="H653">
        <f>Input!N232</f>
        <v>0</v>
      </c>
    </row>
    <row r="654" spans="1:9" x14ac:dyDescent="0.35">
      <c r="A654" t="str">
        <f>IF(CoverSheet!$C$9="Annual Return","AR",IF(CoverSheet!$C$9="Interim Return","IR",IF(CoverSheet!$C$9="Audited Annual Return","AAR","")))</f>
        <v/>
      </c>
      <c r="B654" t="str">
        <f>CoverSheet!$G$7</f>
        <v>v:25-03-c</v>
      </c>
      <c r="C654" t="str">
        <f>IF(CoverSheet!$C$29=3,"Q1",IF(CoverSheet!$C$29=6,"Q2",IF(CoverSheet!$C$29=9,"Q3",IF(AND(CoverSheet!$C$29=12,A654="AR"),"Q4","Q4A"))))</f>
        <v>Q4A</v>
      </c>
      <c r="D654" t="str">
        <f>CoverSheet!$C$15</f>
        <v/>
      </c>
      <c r="E654" t="s">
        <v>750</v>
      </c>
      <c r="F654" t="s">
        <v>1926</v>
      </c>
      <c r="G654" t="s">
        <v>1927</v>
      </c>
      <c r="H654">
        <f>Input!P233</f>
        <v>0</v>
      </c>
    </row>
    <row r="655" spans="1:9" x14ac:dyDescent="0.35">
      <c r="A655" t="str">
        <f>IF(CoverSheet!$C$9="Annual Return","AR",IF(CoverSheet!$C$9="Interim Return","IR",IF(CoverSheet!$C$9="Audited Annual Return","AAR","")))</f>
        <v/>
      </c>
      <c r="B655" t="str">
        <f>CoverSheet!$G$7</f>
        <v>v:25-03-c</v>
      </c>
      <c r="C655" t="str">
        <f>IF(CoverSheet!$C$29=3,"Q1",IF(CoverSheet!$C$29=6,"Q2",IF(CoverSheet!$C$29=9,"Q3",IF(AND(CoverSheet!$C$29=12,A655="AR"),"Q4","Q4A"))))</f>
        <v>Q4A</v>
      </c>
      <c r="D655" t="str">
        <f>CoverSheet!$C$15</f>
        <v/>
      </c>
      <c r="E655" t="s">
        <v>750</v>
      </c>
      <c r="F655" t="s">
        <v>1928</v>
      </c>
      <c r="G655" t="s">
        <v>1929</v>
      </c>
      <c r="H655">
        <f>Input!L233</f>
        <v>0</v>
      </c>
    </row>
    <row r="656" spans="1:9" x14ac:dyDescent="0.35">
      <c r="A656" t="str">
        <f>IF(CoverSheet!$C$9="Annual Return","AR",IF(CoverSheet!$C$9="Interim Return","IR",IF(CoverSheet!$C$9="Audited Annual Return","AAR","")))</f>
        <v/>
      </c>
      <c r="B656" t="str">
        <f>CoverSheet!$G$7</f>
        <v>v:25-03-c</v>
      </c>
      <c r="C656" t="str">
        <f>IF(CoverSheet!$C$29=3,"Q1",IF(CoverSheet!$C$29=6,"Q2",IF(CoverSheet!$C$29=9,"Q3",IF(AND(CoverSheet!$C$29=12,A656="AR"),"Q4","Q4A"))))</f>
        <v>Q4A</v>
      </c>
      <c r="D656" t="str">
        <f>CoverSheet!$C$15</f>
        <v/>
      </c>
      <c r="E656" t="s">
        <v>750</v>
      </c>
      <c r="F656" t="s">
        <v>1930</v>
      </c>
      <c r="G656" t="s">
        <v>1931</v>
      </c>
      <c r="H656">
        <f>Input!M233</f>
        <v>0</v>
      </c>
    </row>
    <row r="657" spans="1:9" x14ac:dyDescent="0.35">
      <c r="A657" t="str">
        <f>IF(CoverSheet!$C$9="Annual Return","AR",IF(CoverSheet!$C$9="Interim Return","IR",IF(CoverSheet!$C$9="Audited Annual Return","AAR","")))</f>
        <v/>
      </c>
      <c r="B657" t="str">
        <f>CoverSheet!$G$7</f>
        <v>v:25-03-c</v>
      </c>
      <c r="C657" t="str">
        <f>IF(CoverSheet!$C$29=3,"Q1",IF(CoverSheet!$C$29=6,"Q2",IF(CoverSheet!$C$29=9,"Q3",IF(AND(CoverSheet!$C$29=12,A657="AR"),"Q4","Q4A"))))</f>
        <v>Q4A</v>
      </c>
      <c r="D657" t="str">
        <f>CoverSheet!$C$15</f>
        <v/>
      </c>
      <c r="E657" t="s">
        <v>750</v>
      </c>
      <c r="F657" t="s">
        <v>1932</v>
      </c>
      <c r="G657" t="s">
        <v>1933</v>
      </c>
      <c r="H657">
        <f>Input!N233</f>
        <v>0</v>
      </c>
    </row>
    <row r="658" spans="1:9" x14ac:dyDescent="0.35">
      <c r="A658" t="str">
        <f>IF(CoverSheet!$C$9="Annual Return","AR",IF(CoverSheet!$C$9="Interim Return","IR",IF(CoverSheet!$C$9="Audited Annual Return","AAR","")))</f>
        <v/>
      </c>
      <c r="B658" t="str">
        <f>CoverSheet!$G$7</f>
        <v>v:25-03-c</v>
      </c>
      <c r="C658" t="str">
        <f>IF(CoverSheet!$C$29=3,"Q1",IF(CoverSheet!$C$29=6,"Q2",IF(CoverSheet!$C$29=9,"Q3",IF(AND(CoverSheet!$C$29=12,A658="AR"),"Q4","Q4A"))))</f>
        <v>Q4A</v>
      </c>
      <c r="D658" t="str">
        <f>CoverSheet!$C$15</f>
        <v/>
      </c>
      <c r="E658" t="s">
        <v>750</v>
      </c>
      <c r="F658" t="s">
        <v>1934</v>
      </c>
      <c r="G658" t="s">
        <v>1935</v>
      </c>
      <c r="H658">
        <f>Input!P234</f>
        <v>0</v>
      </c>
    </row>
    <row r="659" spans="1:9" x14ac:dyDescent="0.35">
      <c r="A659" t="str">
        <f>IF(CoverSheet!$C$9="Annual Return","AR",IF(CoverSheet!$C$9="Interim Return","IR",IF(CoverSheet!$C$9="Audited Annual Return","AAR","")))</f>
        <v/>
      </c>
      <c r="B659" t="str">
        <f>CoverSheet!$G$7</f>
        <v>v:25-03-c</v>
      </c>
      <c r="C659" t="str">
        <f>IF(CoverSheet!$C$29=3,"Q1",IF(CoverSheet!$C$29=6,"Q2",IF(CoverSheet!$C$29=9,"Q3",IF(AND(CoverSheet!$C$29=12,A659="AR"),"Q4","Q4A"))))</f>
        <v>Q4A</v>
      </c>
      <c r="D659" t="str">
        <f>CoverSheet!$C$15</f>
        <v/>
      </c>
      <c r="E659" t="s">
        <v>750</v>
      </c>
      <c r="F659" t="s">
        <v>1936</v>
      </c>
      <c r="G659" t="s">
        <v>1937</v>
      </c>
      <c r="H659">
        <f>Input!R234</f>
        <v>0</v>
      </c>
      <c r="I659" t="str">
        <f>Input!Y234</f>
        <v>G</v>
      </c>
    </row>
    <row r="660" spans="1:9" x14ac:dyDescent="0.35">
      <c r="A660" t="str">
        <f>IF(CoverSheet!$C$9="Annual Return","AR",IF(CoverSheet!$C$9="Interim Return","IR",IF(CoverSheet!$C$9="Audited Annual Return","AAR","")))</f>
        <v/>
      </c>
      <c r="B660" t="str">
        <f>CoverSheet!$G$7</f>
        <v>v:25-03-c</v>
      </c>
      <c r="C660" t="str">
        <f>IF(CoverSheet!$C$29=3,"Q1",IF(CoverSheet!$C$29=6,"Q2",IF(CoverSheet!$C$29=9,"Q3",IF(AND(CoverSheet!$C$29=12,A660="AR"),"Q4","Q4A"))))</f>
        <v>Q4A</v>
      </c>
      <c r="D660" t="str">
        <f>CoverSheet!$C$15</f>
        <v/>
      </c>
      <c r="E660" t="s">
        <v>750</v>
      </c>
      <c r="F660" t="s">
        <v>1938</v>
      </c>
      <c r="G660" t="s">
        <v>1939</v>
      </c>
      <c r="H660">
        <f>Input!L234</f>
        <v>0</v>
      </c>
    </row>
    <row r="661" spans="1:9" x14ac:dyDescent="0.35">
      <c r="A661" t="str">
        <f>IF(CoverSheet!$C$9="Annual Return","AR",IF(CoverSheet!$C$9="Interim Return","IR",IF(CoverSheet!$C$9="Audited Annual Return","AAR","")))</f>
        <v/>
      </c>
      <c r="B661" t="str">
        <f>CoverSheet!$G$7</f>
        <v>v:25-03-c</v>
      </c>
      <c r="C661" t="str">
        <f>IF(CoverSheet!$C$29=3,"Q1",IF(CoverSheet!$C$29=6,"Q2",IF(CoverSheet!$C$29=9,"Q3",IF(AND(CoverSheet!$C$29=12,A661="AR"),"Q4","Q4A"))))</f>
        <v>Q4A</v>
      </c>
      <c r="D661" t="str">
        <f>CoverSheet!$C$15</f>
        <v/>
      </c>
      <c r="E661" t="s">
        <v>750</v>
      </c>
      <c r="F661" t="s">
        <v>1940</v>
      </c>
      <c r="G661" t="s">
        <v>1941</v>
      </c>
      <c r="H661">
        <f>Input!M234</f>
        <v>0</v>
      </c>
    </row>
    <row r="662" spans="1:9" x14ac:dyDescent="0.35">
      <c r="A662" t="str">
        <f>IF(CoverSheet!$C$9="Annual Return","AR",IF(CoverSheet!$C$9="Interim Return","IR",IF(CoverSheet!$C$9="Audited Annual Return","AAR","")))</f>
        <v/>
      </c>
      <c r="B662" t="str">
        <f>CoverSheet!$G$7</f>
        <v>v:25-03-c</v>
      </c>
      <c r="C662" t="str">
        <f>IF(CoverSheet!$C$29=3,"Q1",IF(CoverSheet!$C$29=6,"Q2",IF(CoverSheet!$C$29=9,"Q3",IF(AND(CoverSheet!$C$29=12,A662="AR"),"Q4","Q4A"))))</f>
        <v>Q4A</v>
      </c>
      <c r="D662" t="str">
        <f>CoverSheet!$C$15</f>
        <v/>
      </c>
      <c r="E662" t="s">
        <v>750</v>
      </c>
      <c r="F662" t="s">
        <v>1942</v>
      </c>
      <c r="G662" t="s">
        <v>1943</v>
      </c>
      <c r="H662">
        <f>Input!N234</f>
        <v>0</v>
      </c>
    </row>
    <row r="663" spans="1:9" x14ac:dyDescent="0.35">
      <c r="A663" t="str">
        <f>IF(CoverSheet!$C$9="Annual Return","AR",IF(CoverSheet!$C$9="Interim Return","IR",IF(CoverSheet!$C$9="Audited Annual Return","AAR","")))</f>
        <v/>
      </c>
      <c r="B663" t="str">
        <f>CoverSheet!$G$7</f>
        <v>v:25-03-c</v>
      </c>
      <c r="C663" t="str">
        <f>IF(CoverSheet!$C$29=3,"Q1",IF(CoverSheet!$C$29=6,"Q2",IF(CoverSheet!$C$29=9,"Q3",IF(AND(CoverSheet!$C$29=12,A663="AR"),"Q4","Q4A"))))</f>
        <v>Q4A</v>
      </c>
      <c r="D663" t="str">
        <f>CoverSheet!$C$15</f>
        <v/>
      </c>
      <c r="E663" t="s">
        <v>750</v>
      </c>
      <c r="F663" t="s">
        <v>1944</v>
      </c>
      <c r="G663" t="s">
        <v>1945</v>
      </c>
      <c r="H663">
        <f>Input!P236</f>
        <v>0</v>
      </c>
    </row>
    <row r="664" spans="1:9" x14ac:dyDescent="0.35">
      <c r="A664" t="str">
        <f>IF(CoverSheet!$C$9="Annual Return","AR",IF(CoverSheet!$C$9="Interim Return","IR",IF(CoverSheet!$C$9="Audited Annual Return","AAR","")))</f>
        <v/>
      </c>
      <c r="B664" t="str">
        <f>CoverSheet!$G$7</f>
        <v>v:25-03-c</v>
      </c>
      <c r="C664" t="str">
        <f>IF(CoverSheet!$C$29=3,"Q1",IF(CoverSheet!$C$29=6,"Q2",IF(CoverSheet!$C$29=9,"Q3",IF(AND(CoverSheet!$C$29=12,A664="AR"),"Q4","Q4A"))))</f>
        <v>Q4A</v>
      </c>
      <c r="D664" t="str">
        <f>CoverSheet!$C$15</f>
        <v/>
      </c>
      <c r="E664" t="s">
        <v>750</v>
      </c>
      <c r="F664" t="s">
        <v>1946</v>
      </c>
      <c r="G664" t="s">
        <v>1947</v>
      </c>
      <c r="H664">
        <f>Input!L236</f>
        <v>0</v>
      </c>
    </row>
    <row r="665" spans="1:9" x14ac:dyDescent="0.35">
      <c r="A665" t="str">
        <f>IF(CoverSheet!$C$9="Annual Return","AR",IF(CoverSheet!$C$9="Interim Return","IR",IF(CoverSheet!$C$9="Audited Annual Return","AAR","")))</f>
        <v/>
      </c>
      <c r="B665" t="str">
        <f>CoverSheet!$G$7</f>
        <v>v:25-03-c</v>
      </c>
      <c r="C665" t="str">
        <f>IF(CoverSheet!$C$29=3,"Q1",IF(CoverSheet!$C$29=6,"Q2",IF(CoverSheet!$C$29=9,"Q3",IF(AND(CoverSheet!$C$29=12,A665="AR"),"Q4","Q4A"))))</f>
        <v>Q4A</v>
      </c>
      <c r="D665" t="str">
        <f>CoverSheet!$C$15</f>
        <v/>
      </c>
      <c r="E665" t="s">
        <v>750</v>
      </c>
      <c r="F665" t="s">
        <v>1948</v>
      </c>
      <c r="G665" t="s">
        <v>1949</v>
      </c>
      <c r="H665">
        <f>Input!M236</f>
        <v>0</v>
      </c>
    </row>
    <row r="666" spans="1:9" x14ac:dyDescent="0.35">
      <c r="A666" t="str">
        <f>IF(CoverSheet!$C$9="Annual Return","AR",IF(CoverSheet!$C$9="Interim Return","IR",IF(CoverSheet!$C$9="Audited Annual Return","AAR","")))</f>
        <v/>
      </c>
      <c r="B666" t="str">
        <f>CoverSheet!$G$7</f>
        <v>v:25-03-c</v>
      </c>
      <c r="C666" t="str">
        <f>IF(CoverSheet!$C$29=3,"Q1",IF(CoverSheet!$C$29=6,"Q2",IF(CoverSheet!$C$29=9,"Q3",IF(AND(CoverSheet!$C$29=12,A666="AR"),"Q4","Q4A"))))</f>
        <v>Q4A</v>
      </c>
      <c r="D666" t="str">
        <f>CoverSheet!$C$15</f>
        <v/>
      </c>
      <c r="E666" t="s">
        <v>750</v>
      </c>
      <c r="F666" t="s">
        <v>1950</v>
      </c>
      <c r="G666" t="s">
        <v>1951</v>
      </c>
      <c r="H666">
        <f>Input!N236</f>
        <v>0</v>
      </c>
    </row>
    <row r="667" spans="1:9" x14ac:dyDescent="0.35">
      <c r="A667" t="str">
        <f>IF(CoverSheet!$C$9="Annual Return","AR",IF(CoverSheet!$C$9="Interim Return","IR",IF(CoverSheet!$C$9="Audited Annual Return","AAR","")))</f>
        <v/>
      </c>
      <c r="B667" t="str">
        <f>CoverSheet!$G$7</f>
        <v>v:25-03-c</v>
      </c>
      <c r="C667" t="str">
        <f>IF(CoverSheet!$C$29=3,"Q1",IF(CoverSheet!$C$29=6,"Q2",IF(CoverSheet!$C$29=9,"Q3",IF(AND(CoverSheet!$C$29=12,A667="AR"),"Q4","Q4A"))))</f>
        <v>Q4A</v>
      </c>
      <c r="D667" t="str">
        <f>CoverSheet!$C$15</f>
        <v/>
      </c>
      <c r="E667" t="s">
        <v>750</v>
      </c>
      <c r="F667" t="s">
        <v>1952</v>
      </c>
      <c r="G667" t="s">
        <v>1953</v>
      </c>
      <c r="H667">
        <f>Input!P237</f>
        <v>0</v>
      </c>
    </row>
    <row r="668" spans="1:9" x14ac:dyDescent="0.35">
      <c r="A668" t="str">
        <f>IF(CoverSheet!$C$9="Annual Return","AR",IF(CoverSheet!$C$9="Interim Return","IR",IF(CoverSheet!$C$9="Audited Annual Return","AAR","")))</f>
        <v/>
      </c>
      <c r="B668" t="str">
        <f>CoverSheet!$G$7</f>
        <v>v:25-03-c</v>
      </c>
      <c r="C668" t="str">
        <f>IF(CoverSheet!$C$29=3,"Q1",IF(CoverSheet!$C$29=6,"Q2",IF(CoverSheet!$C$29=9,"Q3",IF(AND(CoverSheet!$C$29=12,A668="AR"),"Q4","Q4A"))))</f>
        <v>Q4A</v>
      </c>
      <c r="D668" t="str">
        <f>CoverSheet!$C$15</f>
        <v/>
      </c>
      <c r="E668" t="s">
        <v>750</v>
      </c>
      <c r="F668" t="s">
        <v>1954</v>
      </c>
      <c r="G668" t="s">
        <v>1955</v>
      </c>
      <c r="H668">
        <f>Input!L237</f>
        <v>0</v>
      </c>
    </row>
    <row r="669" spans="1:9" x14ac:dyDescent="0.35">
      <c r="A669" t="str">
        <f>IF(CoverSheet!$C$9="Annual Return","AR",IF(CoverSheet!$C$9="Interim Return","IR",IF(CoverSheet!$C$9="Audited Annual Return","AAR","")))</f>
        <v/>
      </c>
      <c r="B669" t="str">
        <f>CoverSheet!$G$7</f>
        <v>v:25-03-c</v>
      </c>
      <c r="C669" t="str">
        <f>IF(CoverSheet!$C$29=3,"Q1",IF(CoverSheet!$C$29=6,"Q2",IF(CoverSheet!$C$29=9,"Q3",IF(AND(CoverSheet!$C$29=12,A669="AR"),"Q4","Q4A"))))</f>
        <v>Q4A</v>
      </c>
      <c r="D669" t="str">
        <f>CoverSheet!$C$15</f>
        <v/>
      </c>
      <c r="E669" t="s">
        <v>750</v>
      </c>
      <c r="F669" t="s">
        <v>1956</v>
      </c>
      <c r="G669" t="s">
        <v>1957</v>
      </c>
      <c r="H669">
        <f>Input!M237</f>
        <v>0</v>
      </c>
    </row>
    <row r="670" spans="1:9" x14ac:dyDescent="0.35">
      <c r="A670" t="str">
        <f>IF(CoverSheet!$C$9="Annual Return","AR",IF(CoverSheet!$C$9="Interim Return","IR",IF(CoverSheet!$C$9="Audited Annual Return","AAR","")))</f>
        <v/>
      </c>
      <c r="B670" t="str">
        <f>CoverSheet!$G$7</f>
        <v>v:25-03-c</v>
      </c>
      <c r="C670" t="str">
        <f>IF(CoverSheet!$C$29=3,"Q1",IF(CoverSheet!$C$29=6,"Q2",IF(CoverSheet!$C$29=9,"Q3",IF(AND(CoverSheet!$C$29=12,A670="AR"),"Q4","Q4A"))))</f>
        <v>Q4A</v>
      </c>
      <c r="D670" t="str">
        <f>CoverSheet!$C$15</f>
        <v/>
      </c>
      <c r="E670" t="s">
        <v>750</v>
      </c>
      <c r="F670" t="s">
        <v>1958</v>
      </c>
      <c r="G670" t="s">
        <v>1959</v>
      </c>
      <c r="H670">
        <f>Input!N237</f>
        <v>0</v>
      </c>
    </row>
    <row r="671" spans="1:9" x14ac:dyDescent="0.35">
      <c r="A671" t="str">
        <f>IF(CoverSheet!$C$9="Annual Return","AR",IF(CoverSheet!$C$9="Interim Return","IR",IF(CoverSheet!$C$9="Audited Annual Return","AAR","")))</f>
        <v/>
      </c>
      <c r="B671" t="str">
        <f>CoverSheet!$G$7</f>
        <v>v:25-03-c</v>
      </c>
      <c r="C671" t="str">
        <f>IF(CoverSheet!$C$29=3,"Q1",IF(CoverSheet!$C$29=6,"Q2",IF(CoverSheet!$C$29=9,"Q3",IF(AND(CoverSheet!$C$29=12,A671="AR"),"Q4","Q4A"))))</f>
        <v>Q4A</v>
      </c>
      <c r="D671" t="str">
        <f>CoverSheet!$C$15</f>
        <v/>
      </c>
      <c r="E671" t="s">
        <v>750</v>
      </c>
      <c r="F671" t="s">
        <v>1960</v>
      </c>
      <c r="G671" t="s">
        <v>1961</v>
      </c>
      <c r="H671">
        <f>Input!P238</f>
        <v>0</v>
      </c>
    </row>
    <row r="672" spans="1:9" x14ac:dyDescent="0.35">
      <c r="A672" t="str">
        <f>IF(CoverSheet!$C$9="Annual Return","AR",IF(CoverSheet!$C$9="Interim Return","IR",IF(CoverSheet!$C$9="Audited Annual Return","AAR","")))</f>
        <v/>
      </c>
      <c r="B672" t="str">
        <f>CoverSheet!$G$7</f>
        <v>v:25-03-c</v>
      </c>
      <c r="C672" t="str">
        <f>IF(CoverSheet!$C$29=3,"Q1",IF(CoverSheet!$C$29=6,"Q2",IF(CoverSheet!$C$29=9,"Q3",IF(AND(CoverSheet!$C$29=12,A672="AR"),"Q4","Q4A"))))</f>
        <v>Q4A</v>
      </c>
      <c r="D672" t="str">
        <f>CoverSheet!$C$15</f>
        <v/>
      </c>
      <c r="E672" t="s">
        <v>750</v>
      </c>
      <c r="F672" t="s">
        <v>1962</v>
      </c>
      <c r="G672" t="s">
        <v>1963</v>
      </c>
      <c r="H672">
        <f>Input!L238</f>
        <v>0</v>
      </c>
    </row>
    <row r="673" spans="1:9" x14ac:dyDescent="0.35">
      <c r="A673" t="str">
        <f>IF(CoverSheet!$C$9="Annual Return","AR",IF(CoverSheet!$C$9="Interim Return","IR",IF(CoverSheet!$C$9="Audited Annual Return","AAR","")))</f>
        <v/>
      </c>
      <c r="B673" t="str">
        <f>CoverSheet!$G$7</f>
        <v>v:25-03-c</v>
      </c>
      <c r="C673" t="str">
        <f>IF(CoverSheet!$C$29=3,"Q1",IF(CoverSheet!$C$29=6,"Q2",IF(CoverSheet!$C$29=9,"Q3",IF(AND(CoverSheet!$C$29=12,A673="AR"),"Q4","Q4A"))))</f>
        <v>Q4A</v>
      </c>
      <c r="D673" t="str">
        <f>CoverSheet!$C$15</f>
        <v/>
      </c>
      <c r="E673" t="s">
        <v>750</v>
      </c>
      <c r="F673" t="s">
        <v>1964</v>
      </c>
      <c r="G673" t="s">
        <v>1965</v>
      </c>
      <c r="H673">
        <f>Input!M238</f>
        <v>0</v>
      </c>
    </row>
    <row r="674" spans="1:9" x14ac:dyDescent="0.35">
      <c r="A674" t="str">
        <f>IF(CoverSheet!$C$9="Annual Return","AR",IF(CoverSheet!$C$9="Interim Return","IR",IF(CoverSheet!$C$9="Audited Annual Return","AAR","")))</f>
        <v/>
      </c>
      <c r="B674" t="str">
        <f>CoverSheet!$G$7</f>
        <v>v:25-03-c</v>
      </c>
      <c r="C674" t="str">
        <f>IF(CoverSheet!$C$29=3,"Q1",IF(CoverSheet!$C$29=6,"Q2",IF(CoverSheet!$C$29=9,"Q3",IF(AND(CoverSheet!$C$29=12,A674="AR"),"Q4","Q4A"))))</f>
        <v>Q4A</v>
      </c>
      <c r="D674" t="str">
        <f>CoverSheet!$C$15</f>
        <v/>
      </c>
      <c r="E674" t="s">
        <v>750</v>
      </c>
      <c r="F674" t="s">
        <v>1966</v>
      </c>
      <c r="G674" t="s">
        <v>1967</v>
      </c>
      <c r="H674">
        <f>Input!N238</f>
        <v>0</v>
      </c>
    </row>
    <row r="675" spans="1:9" x14ac:dyDescent="0.35">
      <c r="A675" t="str">
        <f>IF(CoverSheet!$C$9="Annual Return","AR",IF(CoverSheet!$C$9="Interim Return","IR",IF(CoverSheet!$C$9="Audited Annual Return","AAR","")))</f>
        <v/>
      </c>
      <c r="B675" t="str">
        <f>CoverSheet!$G$7</f>
        <v>v:25-03-c</v>
      </c>
      <c r="C675" t="str">
        <f>IF(CoverSheet!$C$29=3,"Q1",IF(CoverSheet!$C$29=6,"Q2",IF(CoverSheet!$C$29=9,"Q3",IF(AND(CoverSheet!$C$29=12,A675="AR"),"Q4","Q4A"))))</f>
        <v>Q4A</v>
      </c>
      <c r="D675" t="str">
        <f>CoverSheet!$C$15</f>
        <v/>
      </c>
      <c r="E675" t="s">
        <v>750</v>
      </c>
      <c r="F675" t="s">
        <v>1968</v>
      </c>
      <c r="G675" t="s">
        <v>1969</v>
      </c>
      <c r="H675">
        <f>Input!P239</f>
        <v>0</v>
      </c>
    </row>
    <row r="676" spans="1:9" x14ac:dyDescent="0.35">
      <c r="A676" t="str">
        <f>IF(CoverSheet!$C$9="Annual Return","AR",IF(CoverSheet!$C$9="Interim Return","IR",IF(CoverSheet!$C$9="Audited Annual Return","AAR","")))</f>
        <v/>
      </c>
      <c r="B676" t="str">
        <f>CoverSheet!$G$7</f>
        <v>v:25-03-c</v>
      </c>
      <c r="C676" t="str">
        <f>IF(CoverSheet!$C$29=3,"Q1",IF(CoverSheet!$C$29=6,"Q2",IF(CoverSheet!$C$29=9,"Q3",IF(AND(CoverSheet!$C$29=12,A676="AR"),"Q4","Q4A"))))</f>
        <v>Q4A</v>
      </c>
      <c r="D676" t="str">
        <f>CoverSheet!$C$15</f>
        <v/>
      </c>
      <c r="E676" t="s">
        <v>750</v>
      </c>
      <c r="F676" t="s">
        <v>1970</v>
      </c>
      <c r="G676" t="s">
        <v>1971</v>
      </c>
      <c r="H676">
        <f>Input!R239</f>
        <v>0</v>
      </c>
      <c r="I676" t="str">
        <f>Input!Y239</f>
        <v>G</v>
      </c>
    </row>
    <row r="677" spans="1:9" x14ac:dyDescent="0.35">
      <c r="A677" t="str">
        <f>IF(CoverSheet!$C$9="Annual Return","AR",IF(CoverSheet!$C$9="Interim Return","IR",IF(CoverSheet!$C$9="Audited Annual Return","AAR","")))</f>
        <v/>
      </c>
      <c r="B677" t="str">
        <f>CoverSheet!$G$7</f>
        <v>v:25-03-c</v>
      </c>
      <c r="C677" t="str">
        <f>IF(CoverSheet!$C$29=3,"Q1",IF(CoverSheet!$C$29=6,"Q2",IF(CoverSheet!$C$29=9,"Q3",IF(AND(CoverSheet!$C$29=12,A677="AR"),"Q4","Q4A"))))</f>
        <v>Q4A</v>
      </c>
      <c r="D677" t="str">
        <f>CoverSheet!$C$15</f>
        <v/>
      </c>
      <c r="E677" t="s">
        <v>750</v>
      </c>
      <c r="F677" t="s">
        <v>1972</v>
      </c>
      <c r="G677" t="s">
        <v>1973</v>
      </c>
      <c r="H677">
        <f>Input!L239</f>
        <v>0</v>
      </c>
    </row>
    <row r="678" spans="1:9" x14ac:dyDescent="0.35">
      <c r="A678" t="str">
        <f>IF(CoverSheet!$C$9="Annual Return","AR",IF(CoverSheet!$C$9="Interim Return","IR",IF(CoverSheet!$C$9="Audited Annual Return","AAR","")))</f>
        <v/>
      </c>
      <c r="B678" t="str">
        <f>CoverSheet!$G$7</f>
        <v>v:25-03-c</v>
      </c>
      <c r="C678" t="str">
        <f>IF(CoverSheet!$C$29=3,"Q1",IF(CoverSheet!$C$29=6,"Q2",IF(CoverSheet!$C$29=9,"Q3",IF(AND(CoverSheet!$C$29=12,A678="AR"),"Q4","Q4A"))))</f>
        <v>Q4A</v>
      </c>
      <c r="D678" t="str">
        <f>CoverSheet!$C$15</f>
        <v/>
      </c>
      <c r="E678" t="s">
        <v>750</v>
      </c>
      <c r="F678" t="s">
        <v>1974</v>
      </c>
      <c r="G678" t="s">
        <v>1975</v>
      </c>
      <c r="H678">
        <f>Input!M239</f>
        <v>0</v>
      </c>
    </row>
    <row r="679" spans="1:9" x14ac:dyDescent="0.35">
      <c r="A679" t="str">
        <f>IF(CoverSheet!$C$9="Annual Return","AR",IF(CoverSheet!$C$9="Interim Return","IR",IF(CoverSheet!$C$9="Audited Annual Return","AAR","")))</f>
        <v/>
      </c>
      <c r="B679" t="str">
        <f>CoverSheet!$G$7</f>
        <v>v:25-03-c</v>
      </c>
      <c r="C679" t="str">
        <f>IF(CoverSheet!$C$29=3,"Q1",IF(CoverSheet!$C$29=6,"Q2",IF(CoverSheet!$C$29=9,"Q3",IF(AND(CoverSheet!$C$29=12,A679="AR"),"Q4","Q4A"))))</f>
        <v>Q4A</v>
      </c>
      <c r="D679" t="str">
        <f>CoverSheet!$C$15</f>
        <v/>
      </c>
      <c r="E679" t="s">
        <v>750</v>
      </c>
      <c r="F679" t="s">
        <v>1976</v>
      </c>
      <c r="G679" t="s">
        <v>1977</v>
      </c>
      <c r="H679">
        <f>Input!N239</f>
        <v>0</v>
      </c>
    </row>
    <row r="680" spans="1:9" x14ac:dyDescent="0.35">
      <c r="A680" t="str">
        <f>IF(CoverSheet!$C$9="Annual Return","AR",IF(CoverSheet!$C$9="Interim Return","IR",IF(CoverSheet!$C$9="Audited Annual Return","AAR","")))</f>
        <v/>
      </c>
      <c r="B680" t="str">
        <f>CoverSheet!$G$7</f>
        <v>v:25-03-c</v>
      </c>
      <c r="C680" t="str">
        <f>IF(CoverSheet!$C$29=3,"Q1",IF(CoverSheet!$C$29=6,"Q2",IF(CoverSheet!$C$29=9,"Q3",IF(AND(CoverSheet!$C$29=12,A680="AR"),"Q4","Q4A"))))</f>
        <v>Q4A</v>
      </c>
      <c r="D680" t="str">
        <f>CoverSheet!$C$15</f>
        <v/>
      </c>
      <c r="E680" t="s">
        <v>750</v>
      </c>
      <c r="F680" t="s">
        <v>598</v>
      </c>
      <c r="G680" t="s">
        <v>1978</v>
      </c>
      <c r="H680">
        <f>Input!P241</f>
        <v>0</v>
      </c>
    </row>
    <row r="681" spans="1:9" x14ac:dyDescent="0.35">
      <c r="A681" t="str">
        <f>IF(CoverSheet!$C$9="Annual Return","AR",IF(CoverSheet!$C$9="Interim Return","IR",IF(CoverSheet!$C$9="Audited Annual Return","AAR","")))</f>
        <v/>
      </c>
      <c r="B681" t="str">
        <f>CoverSheet!$G$7</f>
        <v>v:25-03-c</v>
      </c>
      <c r="C681" t="str">
        <f>IF(CoverSheet!$C$29=3,"Q1",IF(CoverSheet!$C$29=6,"Q2",IF(CoverSheet!$C$29=9,"Q3",IF(AND(CoverSheet!$C$29=12,A681="AR"),"Q4","Q4A"))))</f>
        <v>Q4A</v>
      </c>
      <c r="D681" t="str">
        <f>CoverSheet!$C$15</f>
        <v/>
      </c>
      <c r="E681" t="s">
        <v>750</v>
      </c>
      <c r="F681" t="s">
        <v>1979</v>
      </c>
      <c r="G681" t="s">
        <v>1980</v>
      </c>
      <c r="H681">
        <f>Input!R241</f>
        <v>0</v>
      </c>
      <c r="I681" t="str">
        <f>Input!Y241</f>
        <v>G</v>
      </c>
    </row>
    <row r="682" spans="1:9" x14ac:dyDescent="0.35">
      <c r="A682" t="str">
        <f>IF(CoverSheet!$C$9="Annual Return","AR",IF(CoverSheet!$C$9="Interim Return","IR",IF(CoverSheet!$C$9="Audited Annual Return","AAR","")))</f>
        <v/>
      </c>
      <c r="B682" t="str">
        <f>CoverSheet!$G$7</f>
        <v>v:25-03-c</v>
      </c>
      <c r="C682" t="str">
        <f>IF(CoverSheet!$C$29=3,"Q1",IF(CoverSheet!$C$29=6,"Q2",IF(CoverSheet!$C$29=9,"Q3",IF(AND(CoverSheet!$C$29=12,A682="AR"),"Q4","Q4A"))))</f>
        <v>Q4A</v>
      </c>
      <c r="D682" t="str">
        <f>CoverSheet!$C$15</f>
        <v/>
      </c>
      <c r="E682" t="s">
        <v>750</v>
      </c>
      <c r="F682" t="s">
        <v>1981</v>
      </c>
      <c r="G682" t="s">
        <v>1982</v>
      </c>
      <c r="H682">
        <f>Input!L241</f>
        <v>0</v>
      </c>
    </row>
    <row r="683" spans="1:9" x14ac:dyDescent="0.35">
      <c r="A683" t="str">
        <f>IF(CoverSheet!$C$9="Annual Return","AR",IF(CoverSheet!$C$9="Interim Return","IR",IF(CoverSheet!$C$9="Audited Annual Return","AAR","")))</f>
        <v/>
      </c>
      <c r="B683" t="str">
        <f>CoverSheet!$G$7</f>
        <v>v:25-03-c</v>
      </c>
      <c r="C683" t="str">
        <f>IF(CoverSheet!$C$29=3,"Q1",IF(CoverSheet!$C$29=6,"Q2",IF(CoverSheet!$C$29=9,"Q3",IF(AND(CoverSheet!$C$29=12,A683="AR"),"Q4","Q4A"))))</f>
        <v>Q4A</v>
      </c>
      <c r="D683" t="str">
        <f>CoverSheet!$C$15</f>
        <v/>
      </c>
      <c r="E683" t="s">
        <v>750</v>
      </c>
      <c r="F683" t="s">
        <v>1983</v>
      </c>
      <c r="G683" t="s">
        <v>1984</v>
      </c>
      <c r="H683">
        <f>Input!M241</f>
        <v>0</v>
      </c>
    </row>
    <row r="684" spans="1:9" x14ac:dyDescent="0.35">
      <c r="A684" t="str">
        <f>IF(CoverSheet!$C$9="Annual Return","AR",IF(CoverSheet!$C$9="Interim Return","IR",IF(CoverSheet!$C$9="Audited Annual Return","AAR","")))</f>
        <v/>
      </c>
      <c r="B684" t="str">
        <f>CoverSheet!$G$7</f>
        <v>v:25-03-c</v>
      </c>
      <c r="C684" t="str">
        <f>IF(CoverSheet!$C$29=3,"Q1",IF(CoverSheet!$C$29=6,"Q2",IF(CoverSheet!$C$29=9,"Q3",IF(AND(CoverSheet!$C$29=12,A684="AR"),"Q4","Q4A"))))</f>
        <v>Q4A</v>
      </c>
      <c r="D684" t="str">
        <f>CoverSheet!$C$15</f>
        <v/>
      </c>
      <c r="E684" t="s">
        <v>750</v>
      </c>
      <c r="F684" t="s">
        <v>1985</v>
      </c>
      <c r="G684" t="s">
        <v>1986</v>
      </c>
      <c r="H684">
        <f>Input!N241</f>
        <v>0</v>
      </c>
    </row>
    <row r="685" spans="1:9" x14ac:dyDescent="0.35">
      <c r="A685" t="str">
        <f>IF(CoverSheet!$C$9="Annual Return","AR",IF(CoverSheet!$C$9="Interim Return","IR",IF(CoverSheet!$C$9="Audited Annual Return","AAR","")))</f>
        <v/>
      </c>
      <c r="B685" t="str">
        <f>CoverSheet!$G$7</f>
        <v>v:25-03-c</v>
      </c>
      <c r="C685" t="str">
        <f>IF(CoverSheet!$C$29=3,"Q1",IF(CoverSheet!$C$29=6,"Q2",IF(CoverSheet!$C$29=9,"Q3",IF(AND(CoverSheet!$C$29=12,A685="AR"),"Q4","Q4A"))))</f>
        <v>Q4A</v>
      </c>
      <c r="D685" t="str">
        <f>CoverSheet!$C$15</f>
        <v/>
      </c>
      <c r="E685" t="s">
        <v>750</v>
      </c>
      <c r="F685" t="s">
        <v>1987</v>
      </c>
      <c r="G685" t="s">
        <v>1988</v>
      </c>
      <c r="H685">
        <f>Input!P243</f>
        <v>0</v>
      </c>
    </row>
    <row r="686" spans="1:9" x14ac:dyDescent="0.35">
      <c r="A686" t="str">
        <f>IF(CoverSheet!$C$9="Annual Return","AR",IF(CoverSheet!$C$9="Interim Return","IR",IF(CoverSheet!$C$9="Audited Annual Return","AAR","")))</f>
        <v/>
      </c>
      <c r="B686" t="str">
        <f>CoverSheet!$G$7</f>
        <v>v:25-03-c</v>
      </c>
      <c r="C686" t="str">
        <f>IF(CoverSheet!$C$29=3,"Q1",IF(CoverSheet!$C$29=6,"Q2",IF(CoverSheet!$C$29=9,"Q3",IF(AND(CoverSheet!$C$29=12,A686="AR"),"Q4","Q4A"))))</f>
        <v>Q4A</v>
      </c>
      <c r="D686" t="str">
        <f>CoverSheet!$C$15</f>
        <v/>
      </c>
      <c r="E686" t="s">
        <v>750</v>
      </c>
      <c r="F686" t="s">
        <v>1989</v>
      </c>
      <c r="G686" t="s">
        <v>1990</v>
      </c>
      <c r="H686">
        <f>Input!L243</f>
        <v>0</v>
      </c>
    </row>
    <row r="687" spans="1:9" x14ac:dyDescent="0.35">
      <c r="A687" t="str">
        <f>IF(CoverSheet!$C$9="Annual Return","AR",IF(CoverSheet!$C$9="Interim Return","IR",IF(CoverSheet!$C$9="Audited Annual Return","AAR","")))</f>
        <v/>
      </c>
      <c r="B687" t="str">
        <f>CoverSheet!$G$7</f>
        <v>v:25-03-c</v>
      </c>
      <c r="C687" t="str">
        <f>IF(CoverSheet!$C$29=3,"Q1",IF(CoverSheet!$C$29=6,"Q2",IF(CoverSheet!$C$29=9,"Q3",IF(AND(CoverSheet!$C$29=12,A687="AR"),"Q4","Q4A"))))</f>
        <v>Q4A</v>
      </c>
      <c r="D687" t="str">
        <f>CoverSheet!$C$15</f>
        <v/>
      </c>
      <c r="E687" t="s">
        <v>750</v>
      </c>
      <c r="F687" t="s">
        <v>1991</v>
      </c>
      <c r="G687" t="s">
        <v>1992</v>
      </c>
      <c r="H687">
        <f>Input!M243</f>
        <v>0</v>
      </c>
    </row>
    <row r="688" spans="1:9" x14ac:dyDescent="0.35">
      <c r="A688" t="str">
        <f>IF(CoverSheet!$C$9="Annual Return","AR",IF(CoverSheet!$C$9="Interim Return","IR",IF(CoverSheet!$C$9="Audited Annual Return","AAR","")))</f>
        <v/>
      </c>
      <c r="B688" t="str">
        <f>CoverSheet!$G$7</f>
        <v>v:25-03-c</v>
      </c>
      <c r="C688" t="str">
        <f>IF(CoverSheet!$C$29=3,"Q1",IF(CoverSheet!$C$29=6,"Q2",IF(CoverSheet!$C$29=9,"Q3",IF(AND(CoverSheet!$C$29=12,A688="AR"),"Q4","Q4A"))))</f>
        <v>Q4A</v>
      </c>
      <c r="D688" t="str">
        <f>CoverSheet!$C$15</f>
        <v/>
      </c>
      <c r="E688" t="s">
        <v>750</v>
      </c>
      <c r="F688" t="s">
        <v>1993</v>
      </c>
      <c r="G688" t="s">
        <v>1994</v>
      </c>
      <c r="H688">
        <f>Input!N243</f>
        <v>0</v>
      </c>
    </row>
    <row r="689" spans="1:9" x14ac:dyDescent="0.35">
      <c r="A689" t="str">
        <f>IF(CoverSheet!$C$9="Annual Return","AR",IF(CoverSheet!$C$9="Interim Return","IR",IF(CoverSheet!$C$9="Audited Annual Return","AAR","")))</f>
        <v/>
      </c>
      <c r="B689" t="str">
        <f>CoverSheet!$G$7</f>
        <v>v:25-03-c</v>
      </c>
      <c r="C689" t="str">
        <f>IF(CoverSheet!$C$29=3,"Q1",IF(CoverSheet!$C$29=6,"Q2",IF(CoverSheet!$C$29=9,"Q3",IF(AND(CoverSheet!$C$29=12,A689="AR"),"Q4","Q4A"))))</f>
        <v>Q4A</v>
      </c>
      <c r="D689" t="str">
        <f>CoverSheet!$C$15</f>
        <v/>
      </c>
      <c r="E689" t="s">
        <v>750</v>
      </c>
      <c r="F689" t="s">
        <v>601</v>
      </c>
      <c r="G689" t="s">
        <v>602</v>
      </c>
      <c r="H689">
        <f>Input!P245</f>
        <v>0</v>
      </c>
    </row>
    <row r="690" spans="1:9" x14ac:dyDescent="0.35">
      <c r="A690" t="str">
        <f>IF(CoverSheet!$C$9="Annual Return","AR",IF(CoverSheet!$C$9="Interim Return","IR",IF(CoverSheet!$C$9="Audited Annual Return","AAR","")))</f>
        <v/>
      </c>
      <c r="B690" t="str">
        <f>CoverSheet!$G$7</f>
        <v>v:25-03-c</v>
      </c>
      <c r="C690" t="str">
        <f>IF(CoverSheet!$C$29=3,"Q1",IF(CoverSheet!$C$29=6,"Q2",IF(CoverSheet!$C$29=9,"Q3",IF(AND(CoverSheet!$C$29=12,A690="AR"),"Q4","Q4A"))))</f>
        <v>Q4A</v>
      </c>
      <c r="D690" t="str">
        <f>CoverSheet!$C$15</f>
        <v/>
      </c>
      <c r="E690" t="s">
        <v>750</v>
      </c>
      <c r="F690" t="s">
        <v>1995</v>
      </c>
      <c r="G690" t="s">
        <v>603</v>
      </c>
      <c r="H690">
        <f>Input!P246</f>
        <v>0</v>
      </c>
    </row>
    <row r="691" spans="1:9" x14ac:dyDescent="0.35">
      <c r="A691" t="str">
        <f>IF(CoverSheet!$C$9="Annual Return","AR",IF(CoverSheet!$C$9="Interim Return","IR",IF(CoverSheet!$C$9="Audited Annual Return","AAR","")))</f>
        <v/>
      </c>
      <c r="B691" t="str">
        <f>CoverSheet!$G$7</f>
        <v>v:25-03-c</v>
      </c>
      <c r="C691" t="str">
        <f>IF(CoverSheet!$C$29=3,"Q1",IF(CoverSheet!$C$29=6,"Q2",IF(CoverSheet!$C$29=9,"Q3",IF(AND(CoverSheet!$C$29=12,A691="AR"),"Q4","Q4A"))))</f>
        <v>Q4A</v>
      </c>
      <c r="D691" t="str">
        <f>CoverSheet!$C$15</f>
        <v/>
      </c>
      <c r="E691" t="s">
        <v>750</v>
      </c>
      <c r="F691" t="s">
        <v>1996</v>
      </c>
      <c r="G691" t="s">
        <v>604</v>
      </c>
      <c r="H691">
        <f>Input!P247</f>
        <v>0</v>
      </c>
    </row>
    <row r="692" spans="1:9" x14ac:dyDescent="0.35">
      <c r="A692" t="str">
        <f>IF(CoverSheet!$C$9="Annual Return","AR",IF(CoverSheet!$C$9="Interim Return","IR",IF(CoverSheet!$C$9="Audited Annual Return","AAR","")))</f>
        <v/>
      </c>
      <c r="B692" t="str">
        <f>CoverSheet!$G$7</f>
        <v>v:25-03-c</v>
      </c>
      <c r="C692" t="str">
        <f>IF(CoverSheet!$C$29=3,"Q1",IF(CoverSheet!$C$29=6,"Q2",IF(CoverSheet!$C$29=9,"Q3",IF(AND(CoverSheet!$C$29=12,A692="AR"),"Q4","Q4A"))))</f>
        <v>Q4A</v>
      </c>
      <c r="D692" t="str">
        <f>CoverSheet!$C$15</f>
        <v/>
      </c>
      <c r="E692" t="s">
        <v>750</v>
      </c>
      <c r="F692" t="s">
        <v>1997</v>
      </c>
      <c r="G692" t="s">
        <v>605</v>
      </c>
      <c r="H692">
        <f>Input!P248</f>
        <v>0</v>
      </c>
    </row>
    <row r="693" spans="1:9" x14ac:dyDescent="0.35">
      <c r="A693" t="str">
        <f>IF(CoverSheet!$C$9="Annual Return","AR",IF(CoverSheet!$C$9="Interim Return","IR",IF(CoverSheet!$C$9="Audited Annual Return","AAR","")))</f>
        <v/>
      </c>
      <c r="B693" t="str">
        <f>CoverSheet!$G$7</f>
        <v>v:25-03-c</v>
      </c>
      <c r="C693" t="str">
        <f>IF(CoverSheet!$C$29=3,"Q1",IF(CoverSheet!$C$29=6,"Q2",IF(CoverSheet!$C$29=9,"Q3",IF(AND(CoverSheet!$C$29=12,A693="AR"),"Q4","Q4A"))))</f>
        <v>Q4A</v>
      </c>
      <c r="D693" t="str">
        <f>CoverSheet!$C$15</f>
        <v/>
      </c>
      <c r="E693" t="s">
        <v>750</v>
      </c>
      <c r="F693" t="s">
        <v>1998</v>
      </c>
      <c r="G693" t="s">
        <v>606</v>
      </c>
      <c r="H693">
        <f>Input!P249</f>
        <v>0</v>
      </c>
    </row>
    <row r="694" spans="1:9" x14ac:dyDescent="0.35">
      <c r="A694" t="str">
        <f>IF(CoverSheet!$C$9="Annual Return","AR",IF(CoverSheet!$C$9="Interim Return","IR",IF(CoverSheet!$C$9="Audited Annual Return","AAR","")))</f>
        <v/>
      </c>
      <c r="B694" t="str">
        <f>CoverSheet!$G$7</f>
        <v>v:25-03-c</v>
      </c>
      <c r="C694" t="str">
        <f>IF(CoverSheet!$C$29=3,"Q1",IF(CoverSheet!$C$29=6,"Q2",IF(CoverSheet!$C$29=9,"Q3",IF(AND(CoverSheet!$C$29=12,A694="AR"),"Q4","Q4A"))))</f>
        <v>Q4A</v>
      </c>
      <c r="D694" t="str">
        <f>CoverSheet!$C$15</f>
        <v/>
      </c>
      <c r="E694" t="s">
        <v>750</v>
      </c>
      <c r="F694" t="s">
        <v>1999</v>
      </c>
      <c r="G694" t="s">
        <v>607</v>
      </c>
      <c r="H694">
        <f>Input!P250</f>
        <v>0</v>
      </c>
    </row>
    <row r="695" spans="1:9" x14ac:dyDescent="0.35">
      <c r="A695" t="str">
        <f>IF(CoverSheet!$C$9="Annual Return","AR",IF(CoverSheet!$C$9="Interim Return","IR",IF(CoverSheet!$C$9="Audited Annual Return","AAR","")))</f>
        <v/>
      </c>
      <c r="B695" t="str">
        <f>CoverSheet!$G$7</f>
        <v>v:25-03-c</v>
      </c>
      <c r="C695" t="str">
        <f>IF(CoverSheet!$C$29=3,"Q1",IF(CoverSheet!$C$29=6,"Q2",IF(CoverSheet!$C$29=9,"Q3",IF(AND(CoverSheet!$C$29=12,A695="AR"),"Q4","Q4A"))))</f>
        <v>Q4A</v>
      </c>
      <c r="D695" t="str">
        <f>CoverSheet!$C$15</f>
        <v/>
      </c>
      <c r="E695" t="s">
        <v>750</v>
      </c>
      <c r="F695" t="s">
        <v>2000</v>
      </c>
      <c r="G695" t="s">
        <v>608</v>
      </c>
      <c r="H695">
        <f>Input!P251</f>
        <v>0</v>
      </c>
    </row>
    <row r="696" spans="1:9" x14ac:dyDescent="0.35">
      <c r="A696" t="str">
        <f>IF(CoverSheet!$C$9="Annual Return","AR",IF(CoverSheet!$C$9="Interim Return","IR",IF(CoverSheet!$C$9="Audited Annual Return","AAR","")))</f>
        <v/>
      </c>
      <c r="B696" t="str">
        <f>CoverSheet!$G$7</f>
        <v>v:25-03-c</v>
      </c>
      <c r="C696" t="str">
        <f>IF(CoverSheet!$C$29=3,"Q1",IF(CoverSheet!$C$29=6,"Q2",IF(CoverSheet!$C$29=9,"Q3",IF(AND(CoverSheet!$C$29=12,A696="AR"),"Q4","Q4A"))))</f>
        <v>Q4A</v>
      </c>
      <c r="D696" t="str">
        <f>CoverSheet!$C$15</f>
        <v/>
      </c>
      <c r="E696" t="s">
        <v>750</v>
      </c>
      <c r="F696" t="s">
        <v>2001</v>
      </c>
      <c r="G696" t="s">
        <v>609</v>
      </c>
      <c r="H696">
        <f>Input!P252</f>
        <v>0</v>
      </c>
    </row>
    <row r="697" spans="1:9" x14ac:dyDescent="0.35">
      <c r="A697" t="str">
        <f>IF(CoverSheet!$C$9="Annual Return","AR",IF(CoverSheet!$C$9="Interim Return","IR",IF(CoverSheet!$C$9="Audited Annual Return","AAR","")))</f>
        <v/>
      </c>
      <c r="B697" t="str">
        <f>CoverSheet!$G$7</f>
        <v>v:25-03-c</v>
      </c>
      <c r="C697" t="str">
        <f>IF(CoverSheet!$C$29=3,"Q1",IF(CoverSheet!$C$29=6,"Q2",IF(CoverSheet!$C$29=9,"Q3",IF(AND(CoverSheet!$C$29=12,A697="AR"),"Q4","Q4A"))))</f>
        <v>Q4A</v>
      </c>
      <c r="D697" t="str">
        <f>CoverSheet!$C$15</f>
        <v/>
      </c>
      <c r="E697" t="s">
        <v>750</v>
      </c>
      <c r="F697" t="s">
        <v>2002</v>
      </c>
      <c r="G697" t="s">
        <v>611</v>
      </c>
      <c r="H697">
        <f>Input!P253</f>
        <v>0</v>
      </c>
    </row>
    <row r="698" spans="1:9" x14ac:dyDescent="0.35">
      <c r="A698" t="str">
        <f>IF(CoverSheet!$C$9="Annual Return","AR",IF(CoverSheet!$C$9="Interim Return","IR",IF(CoverSheet!$C$9="Audited Annual Return","AAR","")))</f>
        <v/>
      </c>
      <c r="B698" t="str">
        <f>CoverSheet!$G$7</f>
        <v>v:25-03-c</v>
      </c>
      <c r="C698" t="str">
        <f>IF(CoverSheet!$C$29=3,"Q1",IF(CoverSheet!$C$29=6,"Q2",IF(CoverSheet!$C$29=9,"Q3",IF(AND(CoverSheet!$C$29=12,A698="AR"),"Q4","Q4A"))))</f>
        <v>Q4A</v>
      </c>
      <c r="D698" t="str">
        <f>CoverSheet!$C$15</f>
        <v/>
      </c>
      <c r="E698" t="s">
        <v>750</v>
      </c>
      <c r="F698" t="s">
        <v>2003</v>
      </c>
      <c r="G698" t="s">
        <v>610</v>
      </c>
      <c r="H698">
        <f>Input!R253</f>
        <v>0</v>
      </c>
      <c r="I698" t="str">
        <f>Input!Y253</f>
        <v>G</v>
      </c>
    </row>
    <row r="699" spans="1:9" s="374" customFormat="1" x14ac:dyDescent="0.35">
      <c r="A699" t="str">
        <f>IF(CoverSheet!$C$9="Annual Return","AR",IF(CoverSheet!$C$9="Interim Return","IR",IF(CoverSheet!$C$9="Audited Annual Return","AAR","")))</f>
        <v/>
      </c>
      <c r="B699" t="str">
        <f>CoverSheet!$G$7</f>
        <v>v:25-03-c</v>
      </c>
      <c r="C699" t="str">
        <f>IF(CoverSheet!$C$29=3,"Q1",IF(CoverSheet!$C$29=6,"Q2",IF(CoverSheet!$C$29=9,"Q3",IF(AND(CoverSheet!$C$29=12,A699="AR"),"Q4","Q4A"))))</f>
        <v>Q4A</v>
      </c>
      <c r="D699" t="str">
        <f>CoverSheet!$C$15</f>
        <v/>
      </c>
      <c r="E699" t="s">
        <v>750</v>
      </c>
      <c r="F699" t="s">
        <v>2004</v>
      </c>
      <c r="G699" t="s">
        <v>2005</v>
      </c>
      <c r="H699">
        <f>Input!P256</f>
        <v>0</v>
      </c>
      <c r="I699"/>
    </row>
    <row r="700" spans="1:9" s="374" customFormat="1" x14ac:dyDescent="0.35">
      <c r="A700" t="str">
        <f>IF(CoverSheet!$C$9="Annual Return","AR",IF(CoverSheet!$C$9="Interim Return","IR",IF(CoverSheet!$C$9="Audited Annual Return","AAR","")))</f>
        <v/>
      </c>
      <c r="B700" t="str">
        <f>CoverSheet!$G$7</f>
        <v>v:25-03-c</v>
      </c>
      <c r="C700" t="str">
        <f>IF(CoverSheet!$C$29=3,"Q1",IF(CoverSheet!$C$29=6,"Q2",IF(CoverSheet!$C$29=9,"Q3",IF(AND(CoverSheet!$C$29=12,A700="AR"),"Q4","Q4A"))))</f>
        <v>Q4A</v>
      </c>
      <c r="D700" t="str">
        <f>CoverSheet!$C$15</f>
        <v/>
      </c>
      <c r="E700" t="s">
        <v>750</v>
      </c>
      <c r="F700" t="s">
        <v>2006</v>
      </c>
      <c r="G700" t="s">
        <v>2007</v>
      </c>
      <c r="H700">
        <f>Input!L256</f>
        <v>0</v>
      </c>
      <c r="I700"/>
    </row>
    <row r="701" spans="1:9" s="374" customFormat="1" x14ac:dyDescent="0.35">
      <c r="A701" t="str">
        <f>IF(CoverSheet!$C$9="Annual Return","AR",IF(CoverSheet!$C$9="Interim Return","IR",IF(CoverSheet!$C$9="Audited Annual Return","AAR","")))</f>
        <v/>
      </c>
      <c r="B701" t="str">
        <f>CoverSheet!$G$7</f>
        <v>v:25-03-c</v>
      </c>
      <c r="C701" t="str">
        <f>IF(CoverSheet!$C$29=3,"Q1",IF(CoverSheet!$C$29=6,"Q2",IF(CoverSheet!$C$29=9,"Q3",IF(AND(CoverSheet!$C$29=12,A701="AR"),"Q4","Q4A"))))</f>
        <v>Q4A</v>
      </c>
      <c r="D701" t="str">
        <f>CoverSheet!$C$15</f>
        <v/>
      </c>
      <c r="E701" t="s">
        <v>750</v>
      </c>
      <c r="F701" t="s">
        <v>2008</v>
      </c>
      <c r="G701" t="s">
        <v>2009</v>
      </c>
      <c r="H701">
        <f>Input!M256</f>
        <v>0</v>
      </c>
      <c r="I701"/>
    </row>
    <row r="702" spans="1:9" s="374" customFormat="1" x14ac:dyDescent="0.35">
      <c r="A702" t="str">
        <f>IF(CoverSheet!$C$9="Annual Return","AR",IF(CoverSheet!$C$9="Interim Return","IR",IF(CoverSheet!$C$9="Audited Annual Return","AAR","")))</f>
        <v/>
      </c>
      <c r="B702" t="str">
        <f>CoverSheet!$G$7</f>
        <v>v:25-03-c</v>
      </c>
      <c r="C702" t="str">
        <f>IF(CoverSheet!$C$29=3,"Q1",IF(CoverSheet!$C$29=6,"Q2",IF(CoverSheet!$C$29=9,"Q3",IF(AND(CoverSheet!$C$29=12,A702="AR"),"Q4","Q4A"))))</f>
        <v>Q4A</v>
      </c>
      <c r="D702" t="str">
        <f>CoverSheet!$C$15</f>
        <v/>
      </c>
      <c r="E702" t="s">
        <v>750</v>
      </c>
      <c r="F702" t="s">
        <v>2010</v>
      </c>
      <c r="G702" t="s">
        <v>2011</v>
      </c>
      <c r="H702">
        <f>Input!N256</f>
        <v>0</v>
      </c>
      <c r="I702"/>
    </row>
    <row r="703" spans="1:9" x14ac:dyDescent="0.35">
      <c r="A703" t="str">
        <f>IF(CoverSheet!$C$9="Annual Return","AR",IF(CoverSheet!$C$9="Interim Return","IR",IF(CoverSheet!$C$9="Audited Annual Return","AAR","")))</f>
        <v/>
      </c>
      <c r="B703" t="str">
        <f>CoverSheet!$G$7</f>
        <v>v:25-03-c</v>
      </c>
      <c r="C703" t="str">
        <f>IF(CoverSheet!$C$29=3,"Q1",IF(CoverSheet!$C$29=6,"Q2",IF(CoverSheet!$C$29=9,"Q3",IF(AND(CoverSheet!$C$29=12,A703="AR"),"Q4","Q4A"))))</f>
        <v>Q4A</v>
      </c>
      <c r="D703" t="str">
        <f>CoverSheet!$C$15</f>
        <v/>
      </c>
      <c r="E703" t="s">
        <v>750</v>
      </c>
      <c r="F703" t="s">
        <v>2012</v>
      </c>
      <c r="G703" t="s">
        <v>2013</v>
      </c>
      <c r="H703">
        <f>Input!P258</f>
        <v>0</v>
      </c>
    </row>
    <row r="704" spans="1:9" x14ac:dyDescent="0.35">
      <c r="A704" t="str">
        <f>IF(CoverSheet!$C$9="Annual Return","AR",IF(CoverSheet!$C$9="Interim Return","IR",IF(CoverSheet!$C$9="Audited Annual Return","AAR","")))</f>
        <v/>
      </c>
      <c r="B704" t="str">
        <f>CoverSheet!$G$7</f>
        <v>v:25-03-c</v>
      </c>
      <c r="C704" t="str">
        <f>IF(CoverSheet!$C$29=3,"Q1",IF(CoverSheet!$C$29=6,"Q2",IF(CoverSheet!$C$29=9,"Q3",IF(AND(CoverSheet!$C$29=12,A704="AR"),"Q4","Q4A"))))</f>
        <v>Q4A</v>
      </c>
      <c r="D704" t="str">
        <f>CoverSheet!$C$15</f>
        <v/>
      </c>
      <c r="E704" t="s">
        <v>750</v>
      </c>
      <c r="F704" t="s">
        <v>2014</v>
      </c>
      <c r="G704" t="s">
        <v>2015</v>
      </c>
      <c r="H704">
        <f>Input!L258</f>
        <v>0</v>
      </c>
    </row>
    <row r="705" spans="1:8" x14ac:dyDescent="0.35">
      <c r="A705" t="str">
        <f>IF(CoverSheet!$C$9="Annual Return","AR",IF(CoverSheet!$C$9="Interim Return","IR",IF(CoverSheet!$C$9="Audited Annual Return","AAR","")))</f>
        <v/>
      </c>
      <c r="B705" t="str">
        <f>CoverSheet!$G$7</f>
        <v>v:25-03-c</v>
      </c>
      <c r="C705" t="str">
        <f>IF(CoverSheet!$C$29=3,"Q1",IF(CoverSheet!$C$29=6,"Q2",IF(CoverSheet!$C$29=9,"Q3",IF(AND(CoverSheet!$C$29=12,A705="AR"),"Q4","Q4A"))))</f>
        <v>Q4A</v>
      </c>
      <c r="D705" t="str">
        <f>CoverSheet!$C$15</f>
        <v/>
      </c>
      <c r="E705" t="s">
        <v>750</v>
      </c>
      <c r="F705" t="s">
        <v>2016</v>
      </c>
      <c r="G705" t="s">
        <v>2017</v>
      </c>
      <c r="H705">
        <f>Input!M258</f>
        <v>0</v>
      </c>
    </row>
    <row r="706" spans="1:8" x14ac:dyDescent="0.35">
      <c r="A706" t="str">
        <f>IF(CoverSheet!$C$9="Annual Return","AR",IF(CoverSheet!$C$9="Interim Return","IR",IF(CoverSheet!$C$9="Audited Annual Return","AAR","")))</f>
        <v/>
      </c>
      <c r="B706" t="str">
        <f>CoverSheet!$G$7</f>
        <v>v:25-03-c</v>
      </c>
      <c r="C706" t="str">
        <f>IF(CoverSheet!$C$29=3,"Q1",IF(CoverSheet!$C$29=6,"Q2",IF(CoverSheet!$C$29=9,"Q3",IF(AND(CoverSheet!$C$29=12,A706="AR"),"Q4","Q4A"))))</f>
        <v>Q4A</v>
      </c>
      <c r="D706" t="str">
        <f>CoverSheet!$C$15</f>
        <v/>
      </c>
      <c r="E706" t="s">
        <v>750</v>
      </c>
      <c r="F706" t="s">
        <v>2018</v>
      </c>
      <c r="G706" t="s">
        <v>2019</v>
      </c>
      <c r="H706">
        <f>Input!N258</f>
        <v>0</v>
      </c>
    </row>
    <row r="707" spans="1:8" x14ac:dyDescent="0.35">
      <c r="A707" t="str">
        <f>IF(CoverSheet!$C$9="Annual Return","AR",IF(CoverSheet!$C$9="Interim Return","IR",IF(CoverSheet!$C$9="Audited Annual Return","AAR","")))</f>
        <v/>
      </c>
      <c r="B707" t="str">
        <f>CoverSheet!$G$7</f>
        <v>v:25-03-c</v>
      </c>
      <c r="C707" t="str">
        <f>IF(CoverSheet!$C$29=3,"Q1",IF(CoverSheet!$C$29=6,"Q2",IF(CoverSheet!$C$29=9,"Q3",IF(AND(CoverSheet!$C$29=12,A707="AR"),"Q4","Q4A"))))</f>
        <v>Q4A</v>
      </c>
      <c r="D707" t="str">
        <f>CoverSheet!$C$15</f>
        <v/>
      </c>
      <c r="E707" t="s">
        <v>750</v>
      </c>
      <c r="F707" t="s">
        <v>2020</v>
      </c>
      <c r="G707" t="s">
        <v>2021</v>
      </c>
      <c r="H707">
        <f>Input!P259</f>
        <v>0</v>
      </c>
    </row>
    <row r="708" spans="1:8" x14ac:dyDescent="0.35">
      <c r="A708" t="str">
        <f>IF(CoverSheet!$C$9="Annual Return","AR",IF(CoverSheet!$C$9="Interim Return","IR",IF(CoverSheet!$C$9="Audited Annual Return","AAR","")))</f>
        <v/>
      </c>
      <c r="B708" t="str">
        <f>CoverSheet!$G$7</f>
        <v>v:25-03-c</v>
      </c>
      <c r="C708" t="str">
        <f>IF(CoverSheet!$C$29=3,"Q1",IF(CoverSheet!$C$29=6,"Q2",IF(CoverSheet!$C$29=9,"Q3",IF(AND(CoverSheet!$C$29=12,A708="AR"),"Q4","Q4A"))))</f>
        <v>Q4A</v>
      </c>
      <c r="D708" t="str">
        <f>CoverSheet!$C$15</f>
        <v/>
      </c>
      <c r="E708" t="s">
        <v>750</v>
      </c>
      <c r="F708" t="s">
        <v>2022</v>
      </c>
      <c r="G708" t="s">
        <v>2023</v>
      </c>
      <c r="H708">
        <f>Input!L259</f>
        <v>0</v>
      </c>
    </row>
    <row r="709" spans="1:8" x14ac:dyDescent="0.35">
      <c r="A709" t="str">
        <f>IF(CoverSheet!$C$9="Annual Return","AR",IF(CoverSheet!$C$9="Interim Return","IR",IF(CoverSheet!$C$9="Audited Annual Return","AAR","")))</f>
        <v/>
      </c>
      <c r="B709" t="str">
        <f>CoverSheet!$G$7</f>
        <v>v:25-03-c</v>
      </c>
      <c r="C709" t="str">
        <f>IF(CoverSheet!$C$29=3,"Q1",IF(CoverSheet!$C$29=6,"Q2",IF(CoverSheet!$C$29=9,"Q3",IF(AND(CoverSheet!$C$29=12,A709="AR"),"Q4","Q4A"))))</f>
        <v>Q4A</v>
      </c>
      <c r="D709" t="str">
        <f>CoverSheet!$C$15</f>
        <v/>
      </c>
      <c r="E709" t="s">
        <v>750</v>
      </c>
      <c r="F709" t="s">
        <v>2024</v>
      </c>
      <c r="G709" t="s">
        <v>2025</v>
      </c>
      <c r="H709">
        <f>Input!M259</f>
        <v>0</v>
      </c>
    </row>
    <row r="710" spans="1:8" x14ac:dyDescent="0.35">
      <c r="A710" t="str">
        <f>IF(CoverSheet!$C$9="Annual Return","AR",IF(CoverSheet!$C$9="Interim Return","IR",IF(CoverSheet!$C$9="Audited Annual Return","AAR","")))</f>
        <v/>
      </c>
      <c r="B710" t="str">
        <f>CoverSheet!$G$7</f>
        <v>v:25-03-c</v>
      </c>
      <c r="C710" t="str">
        <f>IF(CoverSheet!$C$29=3,"Q1",IF(CoverSheet!$C$29=6,"Q2",IF(CoverSheet!$C$29=9,"Q3",IF(AND(CoverSheet!$C$29=12,A710="AR"),"Q4","Q4A"))))</f>
        <v>Q4A</v>
      </c>
      <c r="D710" t="str">
        <f>CoverSheet!$C$15</f>
        <v/>
      </c>
      <c r="E710" t="s">
        <v>750</v>
      </c>
      <c r="F710" t="s">
        <v>2026</v>
      </c>
      <c r="G710" t="s">
        <v>2027</v>
      </c>
      <c r="H710">
        <f>Input!N259</f>
        <v>0</v>
      </c>
    </row>
    <row r="711" spans="1:8" x14ac:dyDescent="0.35">
      <c r="A711" t="str">
        <f>IF(CoverSheet!$C$9="Annual Return","AR",IF(CoverSheet!$C$9="Interim Return","IR",IF(CoverSheet!$C$9="Audited Annual Return","AAR","")))</f>
        <v/>
      </c>
      <c r="B711" t="str">
        <f>CoverSheet!$G$7</f>
        <v>v:25-03-c</v>
      </c>
      <c r="C711" t="str">
        <f>IF(CoverSheet!$C$29=3,"Q1",IF(CoverSheet!$C$29=6,"Q2",IF(CoverSheet!$C$29=9,"Q3",IF(AND(CoverSheet!$C$29=12,A711="AR"),"Q4","Q4A"))))</f>
        <v>Q4A</v>
      </c>
      <c r="D711" t="str">
        <f>CoverSheet!$C$15</f>
        <v/>
      </c>
      <c r="E711" t="s">
        <v>750</v>
      </c>
      <c r="F711" t="s">
        <v>2028</v>
      </c>
      <c r="G711" t="s">
        <v>2029</v>
      </c>
      <c r="H711">
        <f>Input!P260</f>
        <v>0</v>
      </c>
    </row>
    <row r="712" spans="1:8" x14ac:dyDescent="0.35">
      <c r="A712" t="str">
        <f>IF(CoverSheet!$C$9="Annual Return","AR",IF(CoverSheet!$C$9="Interim Return","IR",IF(CoverSheet!$C$9="Audited Annual Return","AAR","")))</f>
        <v/>
      </c>
      <c r="B712" t="str">
        <f>CoverSheet!$G$7</f>
        <v>v:25-03-c</v>
      </c>
      <c r="C712" t="str">
        <f>IF(CoverSheet!$C$29=3,"Q1",IF(CoverSheet!$C$29=6,"Q2",IF(CoverSheet!$C$29=9,"Q3",IF(AND(CoverSheet!$C$29=12,A712="AR"),"Q4","Q4A"))))</f>
        <v>Q4A</v>
      </c>
      <c r="D712" t="str">
        <f>CoverSheet!$C$15</f>
        <v/>
      </c>
      <c r="E712" t="s">
        <v>750</v>
      </c>
      <c r="F712" t="s">
        <v>2030</v>
      </c>
      <c r="G712" t="s">
        <v>2031</v>
      </c>
      <c r="H712">
        <f>Input!L260</f>
        <v>0</v>
      </c>
    </row>
    <row r="713" spans="1:8" x14ac:dyDescent="0.35">
      <c r="A713" t="str">
        <f>IF(CoverSheet!$C$9="Annual Return","AR",IF(CoverSheet!$C$9="Interim Return","IR",IF(CoverSheet!$C$9="Audited Annual Return","AAR","")))</f>
        <v/>
      </c>
      <c r="B713" t="str">
        <f>CoverSheet!$G$7</f>
        <v>v:25-03-c</v>
      </c>
      <c r="C713" t="str">
        <f>IF(CoverSheet!$C$29=3,"Q1",IF(CoverSheet!$C$29=6,"Q2",IF(CoverSheet!$C$29=9,"Q3",IF(AND(CoverSheet!$C$29=12,A713="AR"),"Q4","Q4A"))))</f>
        <v>Q4A</v>
      </c>
      <c r="D713" t="str">
        <f>CoverSheet!$C$15</f>
        <v/>
      </c>
      <c r="E713" t="s">
        <v>750</v>
      </c>
      <c r="F713" t="s">
        <v>2032</v>
      </c>
      <c r="G713" t="s">
        <v>2033</v>
      </c>
      <c r="H713">
        <f>Input!M260</f>
        <v>0</v>
      </c>
    </row>
    <row r="714" spans="1:8" x14ac:dyDescent="0.35">
      <c r="A714" t="str">
        <f>IF(CoverSheet!$C$9="Annual Return","AR",IF(CoverSheet!$C$9="Interim Return","IR",IF(CoverSheet!$C$9="Audited Annual Return","AAR","")))</f>
        <v/>
      </c>
      <c r="B714" t="str">
        <f>CoverSheet!$G$7</f>
        <v>v:25-03-c</v>
      </c>
      <c r="C714" t="str">
        <f>IF(CoverSheet!$C$29=3,"Q1",IF(CoverSheet!$C$29=6,"Q2",IF(CoverSheet!$C$29=9,"Q3",IF(AND(CoverSheet!$C$29=12,A714="AR"),"Q4","Q4A"))))</f>
        <v>Q4A</v>
      </c>
      <c r="D714" t="str">
        <f>CoverSheet!$C$15</f>
        <v/>
      </c>
      <c r="E714" t="s">
        <v>750</v>
      </c>
      <c r="F714" t="s">
        <v>2034</v>
      </c>
      <c r="G714" t="s">
        <v>2035</v>
      </c>
      <c r="H714">
        <f>Input!N260</f>
        <v>0</v>
      </c>
    </row>
    <row r="715" spans="1:8" x14ac:dyDescent="0.35">
      <c r="A715" t="str">
        <f>IF(CoverSheet!$C$9="Annual Return","AR",IF(CoverSheet!$C$9="Interim Return","IR",IF(CoverSheet!$C$9="Audited Annual Return","AAR","")))</f>
        <v/>
      </c>
      <c r="B715" t="str">
        <f>CoverSheet!$G$7</f>
        <v>v:25-03-c</v>
      </c>
      <c r="C715" t="str">
        <f>IF(CoverSheet!$C$29=3,"Q1",IF(CoverSheet!$C$29=6,"Q2",IF(CoverSheet!$C$29=9,"Q3",IF(AND(CoverSheet!$C$29=12,A715="AR"),"Q4","Q4A"))))</f>
        <v>Q4A</v>
      </c>
      <c r="D715" t="str">
        <f>CoverSheet!$C$15</f>
        <v/>
      </c>
      <c r="E715" t="s">
        <v>750</v>
      </c>
      <c r="F715" t="s">
        <v>2036</v>
      </c>
      <c r="G715" t="s">
        <v>1672</v>
      </c>
      <c r="H715">
        <f>Input!P261</f>
        <v>0</v>
      </c>
    </row>
    <row r="716" spans="1:8" x14ac:dyDescent="0.35">
      <c r="A716" t="str">
        <f>IF(CoverSheet!$C$9="Annual Return","AR",IF(CoverSheet!$C$9="Interim Return","IR",IF(CoverSheet!$C$9="Audited Annual Return","AAR","")))</f>
        <v/>
      </c>
      <c r="B716" t="str">
        <f>CoverSheet!$G$7</f>
        <v>v:25-03-c</v>
      </c>
      <c r="C716" t="str">
        <f>IF(CoverSheet!$C$29=3,"Q1",IF(CoverSheet!$C$29=6,"Q2",IF(CoverSheet!$C$29=9,"Q3",IF(AND(CoverSheet!$C$29=12,A716="AR"),"Q4","Q4A"))))</f>
        <v>Q4A</v>
      </c>
      <c r="D716" t="str">
        <f>CoverSheet!$C$15</f>
        <v/>
      </c>
      <c r="E716" t="s">
        <v>750</v>
      </c>
      <c r="F716" t="s">
        <v>2037</v>
      </c>
      <c r="G716" t="s">
        <v>1674</v>
      </c>
      <c r="H716">
        <f>Input!L261</f>
        <v>0</v>
      </c>
    </row>
    <row r="717" spans="1:8" x14ac:dyDescent="0.35">
      <c r="A717" t="str">
        <f>IF(CoverSheet!$C$9="Annual Return","AR",IF(CoverSheet!$C$9="Interim Return","IR",IF(CoverSheet!$C$9="Audited Annual Return","AAR","")))</f>
        <v/>
      </c>
      <c r="B717" t="str">
        <f>CoverSheet!$G$7</f>
        <v>v:25-03-c</v>
      </c>
      <c r="C717" t="str">
        <f>IF(CoverSheet!$C$29=3,"Q1",IF(CoverSheet!$C$29=6,"Q2",IF(CoverSheet!$C$29=9,"Q3",IF(AND(CoverSheet!$C$29=12,A717="AR"),"Q4","Q4A"))))</f>
        <v>Q4A</v>
      </c>
      <c r="D717" t="str">
        <f>CoverSheet!$C$15</f>
        <v/>
      </c>
      <c r="E717" t="s">
        <v>750</v>
      </c>
      <c r="F717" t="s">
        <v>2038</v>
      </c>
      <c r="G717" t="s">
        <v>1676</v>
      </c>
      <c r="H717">
        <f>Input!M261</f>
        <v>0</v>
      </c>
    </row>
    <row r="718" spans="1:8" x14ac:dyDescent="0.35">
      <c r="A718" t="str">
        <f>IF(CoverSheet!$C$9="Annual Return","AR",IF(CoverSheet!$C$9="Interim Return","IR",IF(CoverSheet!$C$9="Audited Annual Return","AAR","")))</f>
        <v/>
      </c>
      <c r="B718" t="str">
        <f>CoverSheet!$G$7</f>
        <v>v:25-03-c</v>
      </c>
      <c r="C718" t="str">
        <f>IF(CoverSheet!$C$29=3,"Q1",IF(CoverSheet!$C$29=6,"Q2",IF(CoverSheet!$C$29=9,"Q3",IF(AND(CoverSheet!$C$29=12,A718="AR"),"Q4","Q4A"))))</f>
        <v>Q4A</v>
      </c>
      <c r="D718" t="str">
        <f>CoverSheet!$C$15</f>
        <v/>
      </c>
      <c r="E718" t="s">
        <v>750</v>
      </c>
      <c r="F718" t="s">
        <v>2039</v>
      </c>
      <c r="G718" t="s">
        <v>1678</v>
      </c>
      <c r="H718">
        <f>Input!N261</f>
        <v>0</v>
      </c>
    </row>
    <row r="719" spans="1:8" x14ac:dyDescent="0.35">
      <c r="A719" t="str">
        <f>IF(CoverSheet!$C$9="Annual Return","AR",IF(CoverSheet!$C$9="Interim Return","IR",IF(CoverSheet!$C$9="Audited Annual Return","AAR","")))</f>
        <v/>
      </c>
      <c r="B719" t="str">
        <f>CoverSheet!$G$7</f>
        <v>v:25-03-c</v>
      </c>
      <c r="C719" t="str">
        <f>IF(CoverSheet!$C$29=3,"Q1",IF(CoverSheet!$C$29=6,"Q2",IF(CoverSheet!$C$29=9,"Q3",IF(AND(CoverSheet!$C$29=12,A719="AR"),"Q4","Q4A"))))</f>
        <v>Q4A</v>
      </c>
      <c r="D719" t="str">
        <f>CoverSheet!$C$15</f>
        <v/>
      </c>
      <c r="E719" t="s">
        <v>750</v>
      </c>
      <c r="F719" t="s">
        <v>2040</v>
      </c>
      <c r="G719" t="s">
        <v>1680</v>
      </c>
      <c r="H719">
        <f>Input!P262</f>
        <v>0</v>
      </c>
    </row>
    <row r="720" spans="1:8" x14ac:dyDescent="0.35">
      <c r="A720" t="str">
        <f>IF(CoverSheet!$C$9="Annual Return","AR",IF(CoverSheet!$C$9="Interim Return","IR",IF(CoverSheet!$C$9="Audited Annual Return","AAR","")))</f>
        <v/>
      </c>
      <c r="B720" t="str">
        <f>CoverSheet!$G$7</f>
        <v>v:25-03-c</v>
      </c>
      <c r="C720" t="str">
        <f>IF(CoverSheet!$C$29=3,"Q1",IF(CoverSheet!$C$29=6,"Q2",IF(CoverSheet!$C$29=9,"Q3",IF(AND(CoverSheet!$C$29=12,A720="AR"),"Q4","Q4A"))))</f>
        <v>Q4A</v>
      </c>
      <c r="D720" t="str">
        <f>CoverSheet!$C$15</f>
        <v/>
      </c>
      <c r="E720" t="s">
        <v>750</v>
      </c>
      <c r="F720" t="s">
        <v>2041</v>
      </c>
      <c r="G720" t="s">
        <v>1682</v>
      </c>
      <c r="H720">
        <f>Input!L262</f>
        <v>0</v>
      </c>
    </row>
    <row r="721" spans="1:8" x14ac:dyDescent="0.35">
      <c r="A721" t="str">
        <f>IF(CoverSheet!$C$9="Annual Return","AR",IF(CoverSheet!$C$9="Interim Return","IR",IF(CoverSheet!$C$9="Audited Annual Return","AAR","")))</f>
        <v/>
      </c>
      <c r="B721" t="str">
        <f>CoverSheet!$G$7</f>
        <v>v:25-03-c</v>
      </c>
      <c r="C721" t="str">
        <f>IF(CoverSheet!$C$29=3,"Q1",IF(CoverSheet!$C$29=6,"Q2",IF(CoverSheet!$C$29=9,"Q3",IF(AND(CoverSheet!$C$29=12,A721="AR"),"Q4","Q4A"))))</f>
        <v>Q4A</v>
      </c>
      <c r="D721" t="str">
        <f>CoverSheet!$C$15</f>
        <v/>
      </c>
      <c r="E721" t="s">
        <v>750</v>
      </c>
      <c r="F721" t="s">
        <v>2042</v>
      </c>
      <c r="G721" t="s">
        <v>1684</v>
      </c>
      <c r="H721">
        <f>Input!M262</f>
        <v>0</v>
      </c>
    </row>
    <row r="722" spans="1:8" x14ac:dyDescent="0.35">
      <c r="A722" t="str">
        <f>IF(CoverSheet!$C$9="Annual Return","AR",IF(CoverSheet!$C$9="Interim Return","IR",IF(CoverSheet!$C$9="Audited Annual Return","AAR","")))</f>
        <v/>
      </c>
      <c r="B722" t="str">
        <f>CoverSheet!$G$7</f>
        <v>v:25-03-c</v>
      </c>
      <c r="C722" t="str">
        <f>IF(CoverSheet!$C$29=3,"Q1",IF(CoverSheet!$C$29=6,"Q2",IF(CoverSheet!$C$29=9,"Q3",IF(AND(CoverSheet!$C$29=12,A722="AR"),"Q4","Q4A"))))</f>
        <v>Q4A</v>
      </c>
      <c r="D722" t="str">
        <f>CoverSheet!$C$15</f>
        <v/>
      </c>
      <c r="E722" t="s">
        <v>750</v>
      </c>
      <c r="F722" t="s">
        <v>2043</v>
      </c>
      <c r="G722" t="s">
        <v>1686</v>
      </c>
      <c r="H722">
        <f>Input!N262</f>
        <v>0</v>
      </c>
    </row>
    <row r="723" spans="1:8" x14ac:dyDescent="0.35">
      <c r="A723" t="str">
        <f>IF(CoverSheet!$C$9="Annual Return","AR",IF(CoverSheet!$C$9="Interim Return","IR",IF(CoverSheet!$C$9="Audited Annual Return","AAR","")))</f>
        <v/>
      </c>
      <c r="B723" t="str">
        <f>CoverSheet!$G$7</f>
        <v>v:25-03-c</v>
      </c>
      <c r="C723" t="str">
        <f>IF(CoverSheet!$C$29=3,"Q1",IF(CoverSheet!$C$29=6,"Q2",IF(CoverSheet!$C$29=9,"Q3",IF(AND(CoverSheet!$C$29=12,A723="AR"),"Q4","Q4A"))))</f>
        <v>Q4A</v>
      </c>
      <c r="D723" t="str">
        <f>CoverSheet!$C$15</f>
        <v/>
      </c>
      <c r="E723" t="s">
        <v>750</v>
      </c>
      <c r="F723" t="s">
        <v>2044</v>
      </c>
      <c r="G723" t="s">
        <v>2045</v>
      </c>
      <c r="H723">
        <f>Input!P263</f>
        <v>0</v>
      </c>
    </row>
    <row r="724" spans="1:8" x14ac:dyDescent="0.35">
      <c r="A724" t="str">
        <f>IF(CoverSheet!$C$9="Annual Return","AR",IF(CoverSheet!$C$9="Interim Return","IR",IF(CoverSheet!$C$9="Audited Annual Return","AAR","")))</f>
        <v/>
      </c>
      <c r="B724" t="str">
        <f>CoverSheet!$G$7</f>
        <v>v:25-03-c</v>
      </c>
      <c r="C724" t="str">
        <f>IF(CoverSheet!$C$29=3,"Q1",IF(CoverSheet!$C$29=6,"Q2",IF(CoverSheet!$C$29=9,"Q3",IF(AND(CoverSheet!$C$29=12,A724="AR"),"Q4","Q4A"))))</f>
        <v>Q4A</v>
      </c>
      <c r="D724" t="str">
        <f>CoverSheet!$C$15</f>
        <v/>
      </c>
      <c r="E724" t="s">
        <v>750</v>
      </c>
      <c r="F724" t="s">
        <v>2046</v>
      </c>
      <c r="G724" t="s">
        <v>2047</v>
      </c>
      <c r="H724">
        <f>Input!L263</f>
        <v>0</v>
      </c>
    </row>
    <row r="725" spans="1:8" x14ac:dyDescent="0.35">
      <c r="A725" t="str">
        <f>IF(CoverSheet!$C$9="Annual Return","AR",IF(CoverSheet!$C$9="Interim Return","IR",IF(CoverSheet!$C$9="Audited Annual Return","AAR","")))</f>
        <v/>
      </c>
      <c r="B725" t="str">
        <f>CoverSheet!$G$7</f>
        <v>v:25-03-c</v>
      </c>
      <c r="C725" t="str">
        <f>IF(CoverSheet!$C$29=3,"Q1",IF(CoverSheet!$C$29=6,"Q2",IF(CoverSheet!$C$29=9,"Q3",IF(AND(CoverSheet!$C$29=12,A725="AR"),"Q4","Q4A"))))</f>
        <v>Q4A</v>
      </c>
      <c r="D725" t="str">
        <f>CoverSheet!$C$15</f>
        <v/>
      </c>
      <c r="E725" t="s">
        <v>750</v>
      </c>
      <c r="F725" t="s">
        <v>2048</v>
      </c>
      <c r="G725" t="s">
        <v>2049</v>
      </c>
      <c r="H725">
        <f>Input!M263</f>
        <v>0</v>
      </c>
    </row>
    <row r="726" spans="1:8" x14ac:dyDescent="0.35">
      <c r="A726" t="str">
        <f>IF(CoverSheet!$C$9="Annual Return","AR",IF(CoverSheet!$C$9="Interim Return","IR",IF(CoverSheet!$C$9="Audited Annual Return","AAR","")))</f>
        <v/>
      </c>
      <c r="B726" t="str">
        <f>CoverSheet!$G$7</f>
        <v>v:25-03-c</v>
      </c>
      <c r="C726" t="str">
        <f>IF(CoverSheet!$C$29=3,"Q1",IF(CoverSheet!$C$29=6,"Q2",IF(CoverSheet!$C$29=9,"Q3",IF(AND(CoverSheet!$C$29=12,A726="AR"),"Q4","Q4A"))))</f>
        <v>Q4A</v>
      </c>
      <c r="D726" t="str">
        <f>CoverSheet!$C$15</f>
        <v/>
      </c>
      <c r="E726" t="s">
        <v>750</v>
      </c>
      <c r="F726" t="s">
        <v>2050</v>
      </c>
      <c r="G726" t="s">
        <v>2051</v>
      </c>
      <c r="H726">
        <f>Input!N263</f>
        <v>0</v>
      </c>
    </row>
    <row r="727" spans="1:8" x14ac:dyDescent="0.35">
      <c r="A727" t="str">
        <f>IF(CoverSheet!$C$9="Annual Return","AR",IF(CoverSheet!$C$9="Interim Return","IR",IF(CoverSheet!$C$9="Audited Annual Return","AAR","")))</f>
        <v/>
      </c>
      <c r="B727" t="str">
        <f>CoverSheet!$G$7</f>
        <v>v:25-03-c</v>
      </c>
      <c r="C727" t="str">
        <f>IF(CoverSheet!$C$29=3,"Q1",IF(CoverSheet!$C$29=6,"Q2",IF(CoverSheet!$C$29=9,"Q3",IF(AND(CoverSheet!$C$29=12,A727="AR"),"Q4","Q4A"))))</f>
        <v>Q4A</v>
      </c>
      <c r="D727" t="str">
        <f>CoverSheet!$C$15</f>
        <v/>
      </c>
      <c r="E727" t="s">
        <v>750</v>
      </c>
      <c r="F727" t="s">
        <v>2052</v>
      </c>
      <c r="G727" t="s">
        <v>2053</v>
      </c>
      <c r="H727">
        <f>Input!P264</f>
        <v>0</v>
      </c>
    </row>
    <row r="728" spans="1:8" x14ac:dyDescent="0.35">
      <c r="A728" t="str">
        <f>IF(CoverSheet!$C$9="Annual Return","AR",IF(CoverSheet!$C$9="Interim Return","IR",IF(CoverSheet!$C$9="Audited Annual Return","AAR","")))</f>
        <v/>
      </c>
      <c r="B728" t="str">
        <f>CoverSheet!$G$7</f>
        <v>v:25-03-c</v>
      </c>
      <c r="C728" t="str">
        <f>IF(CoverSheet!$C$29=3,"Q1",IF(CoverSheet!$C$29=6,"Q2",IF(CoverSheet!$C$29=9,"Q3",IF(AND(CoverSheet!$C$29=12,A728="AR"),"Q4","Q4A"))))</f>
        <v>Q4A</v>
      </c>
      <c r="D728" t="str">
        <f>CoverSheet!$C$15</f>
        <v/>
      </c>
      <c r="E728" t="s">
        <v>750</v>
      </c>
      <c r="F728" t="s">
        <v>2054</v>
      </c>
      <c r="G728" t="s">
        <v>2055</v>
      </c>
      <c r="H728">
        <f>Input!L264</f>
        <v>0</v>
      </c>
    </row>
    <row r="729" spans="1:8" x14ac:dyDescent="0.35">
      <c r="A729" t="str">
        <f>IF(CoverSheet!$C$9="Annual Return","AR",IF(CoverSheet!$C$9="Interim Return","IR",IF(CoverSheet!$C$9="Audited Annual Return","AAR","")))</f>
        <v/>
      </c>
      <c r="B729" t="str">
        <f>CoverSheet!$G$7</f>
        <v>v:25-03-c</v>
      </c>
      <c r="C729" t="str">
        <f>IF(CoverSheet!$C$29=3,"Q1",IF(CoverSheet!$C$29=6,"Q2",IF(CoverSheet!$C$29=9,"Q3",IF(AND(CoverSheet!$C$29=12,A729="AR"),"Q4","Q4A"))))</f>
        <v>Q4A</v>
      </c>
      <c r="D729" t="str">
        <f>CoverSheet!$C$15</f>
        <v/>
      </c>
      <c r="E729" t="s">
        <v>750</v>
      </c>
      <c r="F729" t="s">
        <v>2056</v>
      </c>
      <c r="G729" t="s">
        <v>2057</v>
      </c>
      <c r="H729">
        <f>Input!M264</f>
        <v>0</v>
      </c>
    </row>
    <row r="730" spans="1:8" x14ac:dyDescent="0.35">
      <c r="A730" t="str">
        <f>IF(CoverSheet!$C$9="Annual Return","AR",IF(CoverSheet!$C$9="Interim Return","IR",IF(CoverSheet!$C$9="Audited Annual Return","AAR","")))</f>
        <v/>
      </c>
      <c r="B730" t="str">
        <f>CoverSheet!$G$7</f>
        <v>v:25-03-c</v>
      </c>
      <c r="C730" t="str">
        <f>IF(CoverSheet!$C$29=3,"Q1",IF(CoverSheet!$C$29=6,"Q2",IF(CoverSheet!$C$29=9,"Q3",IF(AND(CoverSheet!$C$29=12,A730="AR"),"Q4","Q4A"))))</f>
        <v>Q4A</v>
      </c>
      <c r="D730" t="str">
        <f>CoverSheet!$C$15</f>
        <v/>
      </c>
      <c r="E730" t="s">
        <v>750</v>
      </c>
      <c r="F730" t="s">
        <v>2058</v>
      </c>
      <c r="G730" t="s">
        <v>2059</v>
      </c>
      <c r="H730">
        <f>Input!N264</f>
        <v>0</v>
      </c>
    </row>
    <row r="731" spans="1:8" x14ac:dyDescent="0.35">
      <c r="A731" t="str">
        <f>IF(CoverSheet!$C$9="Annual Return","AR",IF(CoverSheet!$C$9="Interim Return","IR",IF(CoverSheet!$C$9="Audited Annual Return","AAR","")))</f>
        <v/>
      </c>
      <c r="B731" t="str">
        <f>CoverSheet!$G$7</f>
        <v>v:25-03-c</v>
      </c>
      <c r="C731" t="str">
        <f>IF(CoverSheet!$C$29=3,"Q1",IF(CoverSheet!$C$29=6,"Q2",IF(CoverSheet!$C$29=9,"Q3",IF(AND(CoverSheet!$C$29=12,A731="AR"),"Q4","Q4A"))))</f>
        <v>Q4A</v>
      </c>
      <c r="D731" t="str">
        <f>CoverSheet!$C$15</f>
        <v/>
      </c>
      <c r="E731" t="s">
        <v>750</v>
      </c>
      <c r="F731" t="s">
        <v>2060</v>
      </c>
      <c r="G731" t="s">
        <v>2061</v>
      </c>
      <c r="H731">
        <f>Input!P265</f>
        <v>0</v>
      </c>
    </row>
    <row r="732" spans="1:8" x14ac:dyDescent="0.35">
      <c r="A732" t="str">
        <f>IF(CoverSheet!$C$9="Annual Return","AR",IF(CoverSheet!$C$9="Interim Return","IR",IF(CoverSheet!$C$9="Audited Annual Return","AAR","")))</f>
        <v/>
      </c>
      <c r="B732" t="str">
        <f>CoverSheet!$G$7</f>
        <v>v:25-03-c</v>
      </c>
      <c r="C732" t="str">
        <f>IF(CoverSheet!$C$29=3,"Q1",IF(CoverSheet!$C$29=6,"Q2",IF(CoverSheet!$C$29=9,"Q3",IF(AND(CoverSheet!$C$29=12,A732="AR"),"Q4","Q4A"))))</f>
        <v>Q4A</v>
      </c>
      <c r="D732" t="str">
        <f>CoverSheet!$C$15</f>
        <v/>
      </c>
      <c r="E732" t="s">
        <v>750</v>
      </c>
      <c r="F732" t="s">
        <v>2062</v>
      </c>
      <c r="G732" t="s">
        <v>2063</v>
      </c>
      <c r="H732">
        <f>Input!L265</f>
        <v>0</v>
      </c>
    </row>
    <row r="733" spans="1:8" x14ac:dyDescent="0.35">
      <c r="A733" t="str">
        <f>IF(CoverSheet!$C$9="Annual Return","AR",IF(CoverSheet!$C$9="Interim Return","IR",IF(CoverSheet!$C$9="Audited Annual Return","AAR","")))</f>
        <v/>
      </c>
      <c r="B733" t="str">
        <f>CoverSheet!$G$7</f>
        <v>v:25-03-c</v>
      </c>
      <c r="C733" t="str">
        <f>IF(CoverSheet!$C$29=3,"Q1",IF(CoverSheet!$C$29=6,"Q2",IF(CoverSheet!$C$29=9,"Q3",IF(AND(CoverSheet!$C$29=12,A733="AR"),"Q4","Q4A"))))</f>
        <v>Q4A</v>
      </c>
      <c r="D733" t="str">
        <f>CoverSheet!$C$15</f>
        <v/>
      </c>
      <c r="E733" t="s">
        <v>750</v>
      </c>
      <c r="F733" t="s">
        <v>2064</v>
      </c>
      <c r="G733" t="s">
        <v>2065</v>
      </c>
      <c r="H733">
        <f>Input!M265</f>
        <v>0</v>
      </c>
    </row>
    <row r="734" spans="1:8" x14ac:dyDescent="0.35">
      <c r="A734" t="str">
        <f>IF(CoverSheet!$C$9="Annual Return","AR",IF(CoverSheet!$C$9="Interim Return","IR",IF(CoverSheet!$C$9="Audited Annual Return","AAR","")))</f>
        <v/>
      </c>
      <c r="B734" t="str">
        <f>CoverSheet!$G$7</f>
        <v>v:25-03-c</v>
      </c>
      <c r="C734" t="str">
        <f>IF(CoverSheet!$C$29=3,"Q1",IF(CoverSheet!$C$29=6,"Q2",IF(CoverSheet!$C$29=9,"Q3",IF(AND(CoverSheet!$C$29=12,A734="AR"),"Q4","Q4A"))))</f>
        <v>Q4A</v>
      </c>
      <c r="D734" t="str">
        <f>CoverSheet!$C$15</f>
        <v/>
      </c>
      <c r="E734" t="s">
        <v>750</v>
      </c>
      <c r="F734" t="s">
        <v>2066</v>
      </c>
      <c r="G734" t="s">
        <v>2067</v>
      </c>
      <c r="H734">
        <f>Input!N265</f>
        <v>0</v>
      </c>
    </row>
    <row r="735" spans="1:8" x14ac:dyDescent="0.35">
      <c r="A735" t="str">
        <f>IF(CoverSheet!$C$9="Annual Return","AR",IF(CoverSheet!$C$9="Interim Return","IR",IF(CoverSheet!$C$9="Audited Annual Return","AAR","")))</f>
        <v/>
      </c>
      <c r="B735" t="str">
        <f>CoverSheet!$G$7</f>
        <v>v:25-03-c</v>
      </c>
      <c r="C735" t="str">
        <f>IF(CoverSheet!$C$29=3,"Q1",IF(CoverSheet!$C$29=6,"Q2",IF(CoverSheet!$C$29=9,"Q3",IF(AND(CoverSheet!$C$29=12,A735="AR"),"Q4","Q4A"))))</f>
        <v>Q4A</v>
      </c>
      <c r="D735" t="str">
        <f>CoverSheet!$C$15</f>
        <v/>
      </c>
      <c r="E735" t="s">
        <v>750</v>
      </c>
      <c r="F735" t="s">
        <v>2068</v>
      </c>
      <c r="G735" t="s">
        <v>2069</v>
      </c>
      <c r="H735">
        <f>Input!P266</f>
        <v>0</v>
      </c>
    </row>
    <row r="736" spans="1:8" x14ac:dyDescent="0.35">
      <c r="A736" t="str">
        <f>IF(CoverSheet!$C$9="Annual Return","AR",IF(CoverSheet!$C$9="Interim Return","IR",IF(CoverSheet!$C$9="Audited Annual Return","AAR","")))</f>
        <v/>
      </c>
      <c r="B736" t="str">
        <f>CoverSheet!$G$7</f>
        <v>v:25-03-c</v>
      </c>
      <c r="C736" t="str">
        <f>IF(CoverSheet!$C$29=3,"Q1",IF(CoverSheet!$C$29=6,"Q2",IF(CoverSheet!$C$29=9,"Q3",IF(AND(CoverSheet!$C$29=12,A736="AR"),"Q4","Q4A"))))</f>
        <v>Q4A</v>
      </c>
      <c r="D736" t="str">
        <f>CoverSheet!$C$15</f>
        <v/>
      </c>
      <c r="E736" t="s">
        <v>750</v>
      </c>
      <c r="F736" t="s">
        <v>2070</v>
      </c>
      <c r="G736" t="s">
        <v>2071</v>
      </c>
      <c r="H736">
        <f>Input!L266</f>
        <v>0</v>
      </c>
    </row>
    <row r="737" spans="1:8" x14ac:dyDescent="0.35">
      <c r="A737" t="str">
        <f>IF(CoverSheet!$C$9="Annual Return","AR",IF(CoverSheet!$C$9="Interim Return","IR",IF(CoverSheet!$C$9="Audited Annual Return","AAR","")))</f>
        <v/>
      </c>
      <c r="B737" t="str">
        <f>CoverSheet!$G$7</f>
        <v>v:25-03-c</v>
      </c>
      <c r="C737" t="str">
        <f>IF(CoverSheet!$C$29=3,"Q1",IF(CoverSheet!$C$29=6,"Q2",IF(CoverSheet!$C$29=9,"Q3",IF(AND(CoverSheet!$C$29=12,A737="AR"),"Q4","Q4A"))))</f>
        <v>Q4A</v>
      </c>
      <c r="D737" t="str">
        <f>CoverSheet!$C$15</f>
        <v/>
      </c>
      <c r="E737" t="s">
        <v>750</v>
      </c>
      <c r="F737" t="s">
        <v>2072</v>
      </c>
      <c r="G737" t="s">
        <v>2073</v>
      </c>
      <c r="H737">
        <f>Input!M266</f>
        <v>0</v>
      </c>
    </row>
    <row r="738" spans="1:8" x14ac:dyDescent="0.35">
      <c r="A738" t="str">
        <f>IF(CoverSheet!$C$9="Annual Return","AR",IF(CoverSheet!$C$9="Interim Return","IR",IF(CoverSheet!$C$9="Audited Annual Return","AAR","")))</f>
        <v/>
      </c>
      <c r="B738" t="str">
        <f>CoverSheet!$G$7</f>
        <v>v:25-03-c</v>
      </c>
      <c r="C738" t="str">
        <f>IF(CoverSheet!$C$29=3,"Q1",IF(CoverSheet!$C$29=6,"Q2",IF(CoverSheet!$C$29=9,"Q3",IF(AND(CoverSheet!$C$29=12,A738="AR"),"Q4","Q4A"))))</f>
        <v>Q4A</v>
      </c>
      <c r="D738" t="str">
        <f>CoverSheet!$C$15</f>
        <v/>
      </c>
      <c r="E738" t="s">
        <v>750</v>
      </c>
      <c r="F738" t="s">
        <v>2074</v>
      </c>
      <c r="G738" t="s">
        <v>2075</v>
      </c>
      <c r="H738">
        <f>Input!N266</f>
        <v>0</v>
      </c>
    </row>
    <row r="739" spans="1:8" x14ac:dyDescent="0.35">
      <c r="A739" t="str">
        <f>IF(CoverSheet!$C$9="Annual Return","AR",IF(CoverSheet!$C$9="Interim Return","IR",IF(CoverSheet!$C$9="Audited Annual Return","AAR","")))</f>
        <v/>
      </c>
      <c r="B739" t="str">
        <f>CoverSheet!$G$7</f>
        <v>v:25-03-c</v>
      </c>
      <c r="C739" t="str">
        <f>IF(CoverSheet!$C$29=3,"Q1",IF(CoverSheet!$C$29=6,"Q2",IF(CoverSheet!$C$29=9,"Q3",IF(AND(CoverSheet!$C$29=12,A739="AR"),"Q4","Q4A"))))</f>
        <v>Q4A</v>
      </c>
      <c r="D739" t="str">
        <f>CoverSheet!$C$15</f>
        <v/>
      </c>
      <c r="E739" t="s">
        <v>750</v>
      </c>
      <c r="F739" t="s">
        <v>2076</v>
      </c>
      <c r="G739" t="s">
        <v>2077</v>
      </c>
      <c r="H739">
        <f>Input!P267</f>
        <v>0</v>
      </c>
    </row>
    <row r="740" spans="1:8" x14ac:dyDescent="0.35">
      <c r="A740" t="str">
        <f>IF(CoverSheet!$C$9="Annual Return","AR",IF(CoverSheet!$C$9="Interim Return","IR",IF(CoverSheet!$C$9="Audited Annual Return","AAR","")))</f>
        <v/>
      </c>
      <c r="B740" t="str">
        <f>CoverSheet!$G$7</f>
        <v>v:25-03-c</v>
      </c>
      <c r="C740" t="str">
        <f>IF(CoverSheet!$C$29=3,"Q1",IF(CoverSheet!$C$29=6,"Q2",IF(CoverSheet!$C$29=9,"Q3",IF(AND(CoverSheet!$C$29=12,A740="AR"),"Q4","Q4A"))))</f>
        <v>Q4A</v>
      </c>
      <c r="D740" t="str">
        <f>CoverSheet!$C$15</f>
        <v/>
      </c>
      <c r="E740" t="s">
        <v>750</v>
      </c>
      <c r="F740" t="s">
        <v>2078</v>
      </c>
      <c r="G740" t="s">
        <v>2079</v>
      </c>
      <c r="H740">
        <f>Input!L267</f>
        <v>0</v>
      </c>
    </row>
    <row r="741" spans="1:8" x14ac:dyDescent="0.35">
      <c r="A741" t="str">
        <f>IF(CoverSheet!$C$9="Annual Return","AR",IF(CoverSheet!$C$9="Interim Return","IR",IF(CoverSheet!$C$9="Audited Annual Return","AAR","")))</f>
        <v/>
      </c>
      <c r="B741" t="str">
        <f>CoverSheet!$G$7</f>
        <v>v:25-03-c</v>
      </c>
      <c r="C741" t="str">
        <f>IF(CoverSheet!$C$29=3,"Q1",IF(CoverSheet!$C$29=6,"Q2",IF(CoverSheet!$C$29=9,"Q3",IF(AND(CoverSheet!$C$29=12,A741="AR"),"Q4","Q4A"))))</f>
        <v>Q4A</v>
      </c>
      <c r="D741" t="str">
        <f>CoverSheet!$C$15</f>
        <v/>
      </c>
      <c r="E741" t="s">
        <v>750</v>
      </c>
      <c r="F741" t="s">
        <v>2080</v>
      </c>
      <c r="G741" t="s">
        <v>2081</v>
      </c>
      <c r="H741">
        <f>Input!M267</f>
        <v>0</v>
      </c>
    </row>
    <row r="742" spans="1:8" x14ac:dyDescent="0.35">
      <c r="A742" t="str">
        <f>IF(CoverSheet!$C$9="Annual Return","AR",IF(CoverSheet!$C$9="Interim Return","IR",IF(CoverSheet!$C$9="Audited Annual Return","AAR","")))</f>
        <v/>
      </c>
      <c r="B742" t="str">
        <f>CoverSheet!$G$7</f>
        <v>v:25-03-c</v>
      </c>
      <c r="C742" t="str">
        <f>IF(CoverSheet!$C$29=3,"Q1",IF(CoverSheet!$C$29=6,"Q2",IF(CoverSheet!$C$29=9,"Q3",IF(AND(CoverSheet!$C$29=12,A742="AR"),"Q4","Q4A"))))</f>
        <v>Q4A</v>
      </c>
      <c r="D742" t="str">
        <f>CoverSheet!$C$15</f>
        <v/>
      </c>
      <c r="E742" t="s">
        <v>750</v>
      </c>
      <c r="F742" t="s">
        <v>2082</v>
      </c>
      <c r="G742" t="s">
        <v>2083</v>
      </c>
      <c r="H742">
        <f>Input!N267</f>
        <v>0</v>
      </c>
    </row>
    <row r="743" spans="1:8" x14ac:dyDescent="0.35">
      <c r="A743" t="str">
        <f>IF(CoverSheet!$C$9="Annual Return","AR",IF(CoverSheet!$C$9="Interim Return","IR",IF(CoverSheet!$C$9="Audited Annual Return","AAR","")))</f>
        <v/>
      </c>
      <c r="B743" t="str">
        <f>CoverSheet!$G$7</f>
        <v>v:25-03-c</v>
      </c>
      <c r="C743" t="str">
        <f>IF(CoverSheet!$C$29=3,"Q1",IF(CoverSheet!$C$29=6,"Q2",IF(CoverSheet!$C$29=9,"Q3",IF(AND(CoverSheet!$C$29=12,A743="AR"),"Q4","Q4A"))))</f>
        <v>Q4A</v>
      </c>
      <c r="D743" t="str">
        <f>CoverSheet!$C$15</f>
        <v/>
      </c>
      <c r="E743" t="s">
        <v>750</v>
      </c>
      <c r="F743" t="s">
        <v>2084</v>
      </c>
      <c r="G743" t="s">
        <v>1672</v>
      </c>
      <c r="H743">
        <f>Input!P268</f>
        <v>0</v>
      </c>
    </row>
    <row r="744" spans="1:8" x14ac:dyDescent="0.35">
      <c r="A744" t="str">
        <f>IF(CoverSheet!$C$9="Annual Return","AR",IF(CoverSheet!$C$9="Interim Return","IR",IF(CoverSheet!$C$9="Audited Annual Return","AAR","")))</f>
        <v/>
      </c>
      <c r="B744" t="str">
        <f>CoverSheet!$G$7</f>
        <v>v:25-03-c</v>
      </c>
      <c r="C744" t="str">
        <f>IF(CoverSheet!$C$29=3,"Q1",IF(CoverSheet!$C$29=6,"Q2",IF(CoverSheet!$C$29=9,"Q3",IF(AND(CoverSheet!$C$29=12,A744="AR"),"Q4","Q4A"))))</f>
        <v>Q4A</v>
      </c>
      <c r="D744" t="str">
        <f>CoverSheet!$C$15</f>
        <v/>
      </c>
      <c r="E744" t="s">
        <v>750</v>
      </c>
      <c r="F744" t="s">
        <v>2085</v>
      </c>
      <c r="G744" t="s">
        <v>1674</v>
      </c>
      <c r="H744">
        <f>Input!L268</f>
        <v>0</v>
      </c>
    </row>
    <row r="745" spans="1:8" x14ac:dyDescent="0.35">
      <c r="A745" t="str">
        <f>IF(CoverSheet!$C$9="Annual Return","AR",IF(CoverSheet!$C$9="Interim Return","IR",IF(CoverSheet!$C$9="Audited Annual Return","AAR","")))</f>
        <v/>
      </c>
      <c r="B745" t="str">
        <f>CoverSheet!$G$7</f>
        <v>v:25-03-c</v>
      </c>
      <c r="C745" t="str">
        <f>IF(CoverSheet!$C$29=3,"Q1",IF(CoverSheet!$C$29=6,"Q2",IF(CoverSheet!$C$29=9,"Q3",IF(AND(CoverSheet!$C$29=12,A745="AR"),"Q4","Q4A"))))</f>
        <v>Q4A</v>
      </c>
      <c r="D745" t="str">
        <f>CoverSheet!$C$15</f>
        <v/>
      </c>
      <c r="E745" t="s">
        <v>750</v>
      </c>
      <c r="F745" t="s">
        <v>2086</v>
      </c>
      <c r="G745" t="s">
        <v>1676</v>
      </c>
      <c r="H745">
        <f>Input!M268</f>
        <v>0</v>
      </c>
    </row>
    <row r="746" spans="1:8" x14ac:dyDescent="0.35">
      <c r="A746" t="str">
        <f>IF(CoverSheet!$C$9="Annual Return","AR",IF(CoverSheet!$C$9="Interim Return","IR",IF(CoverSheet!$C$9="Audited Annual Return","AAR","")))</f>
        <v/>
      </c>
      <c r="B746" t="str">
        <f>CoverSheet!$G$7</f>
        <v>v:25-03-c</v>
      </c>
      <c r="C746" t="str">
        <f>IF(CoverSheet!$C$29=3,"Q1",IF(CoverSheet!$C$29=6,"Q2",IF(CoverSheet!$C$29=9,"Q3",IF(AND(CoverSheet!$C$29=12,A746="AR"),"Q4","Q4A"))))</f>
        <v>Q4A</v>
      </c>
      <c r="D746" t="str">
        <f>CoverSheet!$C$15</f>
        <v/>
      </c>
      <c r="E746" t="s">
        <v>750</v>
      </c>
      <c r="F746" t="s">
        <v>2087</v>
      </c>
      <c r="G746" t="s">
        <v>1678</v>
      </c>
      <c r="H746">
        <f>Input!N268</f>
        <v>0</v>
      </c>
    </row>
    <row r="747" spans="1:8" x14ac:dyDescent="0.35">
      <c r="A747" t="str">
        <f>IF(CoverSheet!$C$9="Annual Return","AR",IF(CoverSheet!$C$9="Interim Return","IR",IF(CoverSheet!$C$9="Audited Annual Return","AAR","")))</f>
        <v/>
      </c>
      <c r="B747" t="str">
        <f>CoverSheet!$G$7</f>
        <v>v:25-03-c</v>
      </c>
      <c r="C747" t="str">
        <f>IF(CoverSheet!$C$29=3,"Q1",IF(CoverSheet!$C$29=6,"Q2",IF(CoverSheet!$C$29=9,"Q3",IF(AND(CoverSheet!$C$29=12,A747="AR"),"Q4","Q4A"))))</f>
        <v>Q4A</v>
      </c>
      <c r="D747" t="str">
        <f>CoverSheet!$C$15</f>
        <v/>
      </c>
      <c r="E747" t="s">
        <v>750</v>
      </c>
      <c r="F747" t="s">
        <v>2088</v>
      </c>
      <c r="G747" t="s">
        <v>1680</v>
      </c>
      <c r="H747">
        <f>Input!P269</f>
        <v>0</v>
      </c>
    </row>
    <row r="748" spans="1:8" x14ac:dyDescent="0.35">
      <c r="A748" t="str">
        <f>IF(CoverSheet!$C$9="Annual Return","AR",IF(CoverSheet!$C$9="Interim Return","IR",IF(CoverSheet!$C$9="Audited Annual Return","AAR","")))</f>
        <v/>
      </c>
      <c r="B748" t="str">
        <f>CoverSheet!$G$7</f>
        <v>v:25-03-c</v>
      </c>
      <c r="C748" t="str">
        <f>IF(CoverSheet!$C$29=3,"Q1",IF(CoverSheet!$C$29=6,"Q2",IF(CoverSheet!$C$29=9,"Q3",IF(AND(CoverSheet!$C$29=12,A748="AR"),"Q4","Q4A"))))</f>
        <v>Q4A</v>
      </c>
      <c r="D748" t="str">
        <f>CoverSheet!$C$15</f>
        <v/>
      </c>
      <c r="E748" t="s">
        <v>750</v>
      </c>
      <c r="F748" t="s">
        <v>2089</v>
      </c>
      <c r="G748" t="s">
        <v>1682</v>
      </c>
      <c r="H748">
        <f>Input!L269</f>
        <v>0</v>
      </c>
    </row>
    <row r="749" spans="1:8" x14ac:dyDescent="0.35">
      <c r="A749" t="str">
        <f>IF(CoverSheet!$C$9="Annual Return","AR",IF(CoverSheet!$C$9="Interim Return","IR",IF(CoverSheet!$C$9="Audited Annual Return","AAR","")))</f>
        <v/>
      </c>
      <c r="B749" t="str">
        <f>CoverSheet!$G$7</f>
        <v>v:25-03-c</v>
      </c>
      <c r="C749" t="str">
        <f>IF(CoverSheet!$C$29=3,"Q1",IF(CoverSheet!$C$29=6,"Q2",IF(CoverSheet!$C$29=9,"Q3",IF(AND(CoverSheet!$C$29=12,A749="AR"),"Q4","Q4A"))))</f>
        <v>Q4A</v>
      </c>
      <c r="D749" t="str">
        <f>CoverSheet!$C$15</f>
        <v/>
      </c>
      <c r="E749" t="s">
        <v>750</v>
      </c>
      <c r="F749" t="s">
        <v>2090</v>
      </c>
      <c r="G749" t="s">
        <v>1684</v>
      </c>
      <c r="H749">
        <f>Input!M269</f>
        <v>0</v>
      </c>
    </row>
    <row r="750" spans="1:8" x14ac:dyDescent="0.35">
      <c r="A750" t="str">
        <f>IF(CoverSheet!$C$9="Annual Return","AR",IF(CoverSheet!$C$9="Interim Return","IR",IF(CoverSheet!$C$9="Audited Annual Return","AAR","")))</f>
        <v/>
      </c>
      <c r="B750" t="str">
        <f>CoverSheet!$G$7</f>
        <v>v:25-03-c</v>
      </c>
      <c r="C750" t="str">
        <f>IF(CoverSheet!$C$29=3,"Q1",IF(CoverSheet!$C$29=6,"Q2",IF(CoverSheet!$C$29=9,"Q3",IF(AND(CoverSheet!$C$29=12,A750="AR"),"Q4","Q4A"))))</f>
        <v>Q4A</v>
      </c>
      <c r="D750" t="str">
        <f>CoverSheet!$C$15</f>
        <v/>
      </c>
      <c r="E750" t="s">
        <v>750</v>
      </c>
      <c r="F750" t="s">
        <v>2091</v>
      </c>
      <c r="G750" t="s">
        <v>1686</v>
      </c>
      <c r="H750">
        <f>Input!N269</f>
        <v>0</v>
      </c>
    </row>
    <row r="751" spans="1:8" x14ac:dyDescent="0.35">
      <c r="A751" t="str">
        <f>IF(CoverSheet!$C$9="Annual Return","AR",IF(CoverSheet!$C$9="Interim Return","IR",IF(CoverSheet!$C$9="Audited Annual Return","AAR","")))</f>
        <v/>
      </c>
      <c r="B751" t="str">
        <f>CoverSheet!$G$7</f>
        <v>v:25-03-c</v>
      </c>
      <c r="C751" t="str">
        <f>IF(CoverSheet!$C$29=3,"Q1",IF(CoverSheet!$C$29=6,"Q2",IF(CoverSheet!$C$29=9,"Q3",IF(AND(CoverSheet!$C$29=12,A751="AR"),"Q4","Q4A"))))</f>
        <v>Q4A</v>
      </c>
      <c r="D751" t="str">
        <f>CoverSheet!$C$15</f>
        <v/>
      </c>
      <c r="E751" t="s">
        <v>750</v>
      </c>
      <c r="F751" t="s">
        <v>2092</v>
      </c>
      <c r="G751" t="s">
        <v>2093</v>
      </c>
      <c r="H751">
        <f>Input!P270</f>
        <v>0</v>
      </c>
    </row>
    <row r="752" spans="1:8" x14ac:dyDescent="0.35">
      <c r="A752" t="str">
        <f>IF(CoverSheet!$C$9="Annual Return","AR",IF(CoverSheet!$C$9="Interim Return","IR",IF(CoverSheet!$C$9="Audited Annual Return","AAR","")))</f>
        <v/>
      </c>
      <c r="B752" t="str">
        <f>CoverSheet!$G$7</f>
        <v>v:25-03-c</v>
      </c>
      <c r="C752" t="str">
        <f>IF(CoverSheet!$C$29=3,"Q1",IF(CoverSheet!$C$29=6,"Q2",IF(CoverSheet!$C$29=9,"Q3",IF(AND(CoverSheet!$C$29=12,A752="AR"),"Q4","Q4A"))))</f>
        <v>Q4A</v>
      </c>
      <c r="D752" t="str">
        <f>CoverSheet!$C$15</f>
        <v/>
      </c>
      <c r="E752" t="s">
        <v>750</v>
      </c>
      <c r="F752" t="s">
        <v>2094</v>
      </c>
      <c r="G752" t="s">
        <v>2095</v>
      </c>
      <c r="H752">
        <f>Input!L270</f>
        <v>0</v>
      </c>
    </row>
    <row r="753" spans="1:8" x14ac:dyDescent="0.35">
      <c r="A753" t="str">
        <f>IF(CoverSheet!$C$9="Annual Return","AR",IF(CoverSheet!$C$9="Interim Return","IR",IF(CoverSheet!$C$9="Audited Annual Return","AAR","")))</f>
        <v/>
      </c>
      <c r="B753" t="str">
        <f>CoverSheet!$G$7</f>
        <v>v:25-03-c</v>
      </c>
      <c r="C753" t="str">
        <f>IF(CoverSheet!$C$29=3,"Q1",IF(CoverSheet!$C$29=6,"Q2",IF(CoverSheet!$C$29=9,"Q3",IF(AND(CoverSheet!$C$29=12,A753="AR"),"Q4","Q4A"))))</f>
        <v>Q4A</v>
      </c>
      <c r="D753" t="str">
        <f>CoverSheet!$C$15</f>
        <v/>
      </c>
      <c r="E753" t="s">
        <v>750</v>
      </c>
      <c r="F753" t="s">
        <v>2096</v>
      </c>
      <c r="G753" t="s">
        <v>2097</v>
      </c>
      <c r="H753">
        <f>Input!M270</f>
        <v>0</v>
      </c>
    </row>
    <row r="754" spans="1:8" x14ac:dyDescent="0.35">
      <c r="A754" t="str">
        <f>IF(CoverSheet!$C$9="Annual Return","AR",IF(CoverSheet!$C$9="Interim Return","IR",IF(CoverSheet!$C$9="Audited Annual Return","AAR","")))</f>
        <v/>
      </c>
      <c r="B754" t="str">
        <f>CoverSheet!$G$7</f>
        <v>v:25-03-c</v>
      </c>
      <c r="C754" t="str">
        <f>IF(CoverSheet!$C$29=3,"Q1",IF(CoverSheet!$C$29=6,"Q2",IF(CoverSheet!$C$29=9,"Q3",IF(AND(CoverSheet!$C$29=12,A754="AR"),"Q4","Q4A"))))</f>
        <v>Q4A</v>
      </c>
      <c r="D754" t="str">
        <f>CoverSheet!$C$15</f>
        <v/>
      </c>
      <c r="E754" t="s">
        <v>750</v>
      </c>
      <c r="F754" t="s">
        <v>2098</v>
      </c>
      <c r="G754" t="s">
        <v>2099</v>
      </c>
      <c r="H754">
        <f>Input!N270</f>
        <v>0</v>
      </c>
    </row>
    <row r="755" spans="1:8" x14ac:dyDescent="0.35">
      <c r="A755" t="str">
        <f>IF(CoverSheet!$C$9="Annual Return","AR",IF(CoverSheet!$C$9="Interim Return","IR",IF(CoverSheet!$C$9="Audited Annual Return","AAR","")))</f>
        <v/>
      </c>
      <c r="B755" t="str">
        <f>CoverSheet!$G$7</f>
        <v>v:25-03-c</v>
      </c>
      <c r="C755" t="str">
        <f>IF(CoverSheet!$C$29=3,"Q1",IF(CoverSheet!$C$29=6,"Q2",IF(CoverSheet!$C$29=9,"Q3",IF(AND(CoverSheet!$C$29=12,A755="AR"),"Q4","Q4A"))))</f>
        <v>Q4A</v>
      </c>
      <c r="D755" t="str">
        <f>CoverSheet!$C$15</f>
        <v/>
      </c>
      <c r="E755" t="s">
        <v>750</v>
      </c>
      <c r="F755" t="s">
        <v>2100</v>
      </c>
      <c r="G755" t="s">
        <v>2101</v>
      </c>
      <c r="H755">
        <f>Input!P271</f>
        <v>0</v>
      </c>
    </row>
    <row r="756" spans="1:8" x14ac:dyDescent="0.35">
      <c r="A756" t="str">
        <f>IF(CoverSheet!$C$9="Annual Return","AR",IF(CoverSheet!$C$9="Interim Return","IR",IF(CoverSheet!$C$9="Audited Annual Return","AAR","")))</f>
        <v/>
      </c>
      <c r="B756" t="str">
        <f>CoverSheet!$G$7</f>
        <v>v:25-03-c</v>
      </c>
      <c r="C756" t="str">
        <f>IF(CoverSheet!$C$29=3,"Q1",IF(CoverSheet!$C$29=6,"Q2",IF(CoverSheet!$C$29=9,"Q3",IF(AND(CoverSheet!$C$29=12,A756="AR"),"Q4","Q4A"))))</f>
        <v>Q4A</v>
      </c>
      <c r="D756" t="str">
        <f>CoverSheet!$C$15</f>
        <v/>
      </c>
      <c r="E756" t="s">
        <v>750</v>
      </c>
      <c r="F756" t="s">
        <v>2102</v>
      </c>
      <c r="G756" t="s">
        <v>2103</v>
      </c>
      <c r="H756">
        <f>Input!L271</f>
        <v>0</v>
      </c>
    </row>
    <row r="757" spans="1:8" x14ac:dyDescent="0.35">
      <c r="A757" t="str">
        <f>IF(CoverSheet!$C$9="Annual Return","AR",IF(CoverSheet!$C$9="Interim Return","IR",IF(CoverSheet!$C$9="Audited Annual Return","AAR","")))</f>
        <v/>
      </c>
      <c r="B757" t="str">
        <f>CoverSheet!$G$7</f>
        <v>v:25-03-c</v>
      </c>
      <c r="C757" t="str">
        <f>IF(CoverSheet!$C$29=3,"Q1",IF(CoverSheet!$C$29=6,"Q2",IF(CoverSheet!$C$29=9,"Q3",IF(AND(CoverSheet!$C$29=12,A757="AR"),"Q4","Q4A"))))</f>
        <v>Q4A</v>
      </c>
      <c r="D757" t="str">
        <f>CoverSheet!$C$15</f>
        <v/>
      </c>
      <c r="E757" t="s">
        <v>750</v>
      </c>
      <c r="F757" t="s">
        <v>2104</v>
      </c>
      <c r="G757" t="s">
        <v>2105</v>
      </c>
      <c r="H757">
        <f>Input!M271</f>
        <v>0</v>
      </c>
    </row>
    <row r="758" spans="1:8" x14ac:dyDescent="0.35">
      <c r="A758" t="str">
        <f>IF(CoverSheet!$C$9="Annual Return","AR",IF(CoverSheet!$C$9="Interim Return","IR",IF(CoverSheet!$C$9="Audited Annual Return","AAR","")))</f>
        <v/>
      </c>
      <c r="B758" t="str">
        <f>CoverSheet!$G$7</f>
        <v>v:25-03-c</v>
      </c>
      <c r="C758" t="str">
        <f>IF(CoverSheet!$C$29=3,"Q1",IF(CoverSheet!$C$29=6,"Q2",IF(CoverSheet!$C$29=9,"Q3",IF(AND(CoverSheet!$C$29=12,A758="AR"),"Q4","Q4A"))))</f>
        <v>Q4A</v>
      </c>
      <c r="D758" t="str">
        <f>CoverSheet!$C$15</f>
        <v/>
      </c>
      <c r="E758" t="s">
        <v>750</v>
      </c>
      <c r="F758" t="s">
        <v>2106</v>
      </c>
      <c r="G758" t="s">
        <v>2107</v>
      </c>
      <c r="H758">
        <f>Input!N271</f>
        <v>0</v>
      </c>
    </row>
    <row r="759" spans="1:8" x14ac:dyDescent="0.35">
      <c r="A759" t="str">
        <f>IF(CoverSheet!$C$9="Annual Return","AR",IF(CoverSheet!$C$9="Interim Return","IR",IF(CoverSheet!$C$9="Audited Annual Return","AAR","")))</f>
        <v/>
      </c>
      <c r="B759" t="str">
        <f>CoverSheet!$G$7</f>
        <v>v:25-03-c</v>
      </c>
      <c r="C759" t="str">
        <f>IF(CoverSheet!$C$29=3,"Q1",IF(CoverSheet!$C$29=6,"Q2",IF(CoverSheet!$C$29=9,"Q3",IF(AND(CoverSheet!$C$29=12,A759="AR"),"Q4","Q4A"))))</f>
        <v>Q4A</v>
      </c>
      <c r="D759" t="str">
        <f>CoverSheet!$C$15</f>
        <v/>
      </c>
      <c r="E759" t="s">
        <v>750</v>
      </c>
      <c r="F759" t="s">
        <v>2108</v>
      </c>
      <c r="G759" t="s">
        <v>2109</v>
      </c>
      <c r="H759">
        <f>Input!P272</f>
        <v>0</v>
      </c>
    </row>
    <row r="760" spans="1:8" x14ac:dyDescent="0.35">
      <c r="A760" t="str">
        <f>IF(CoverSheet!$C$9="Annual Return","AR",IF(CoverSheet!$C$9="Interim Return","IR",IF(CoverSheet!$C$9="Audited Annual Return","AAR","")))</f>
        <v/>
      </c>
      <c r="B760" t="str">
        <f>CoverSheet!$G$7</f>
        <v>v:25-03-c</v>
      </c>
      <c r="C760" t="str">
        <f>IF(CoverSheet!$C$29=3,"Q1",IF(CoverSheet!$C$29=6,"Q2",IF(CoverSheet!$C$29=9,"Q3",IF(AND(CoverSheet!$C$29=12,A760="AR"),"Q4","Q4A"))))</f>
        <v>Q4A</v>
      </c>
      <c r="D760" t="str">
        <f>CoverSheet!$C$15</f>
        <v/>
      </c>
      <c r="E760" t="s">
        <v>750</v>
      </c>
      <c r="F760" t="s">
        <v>2110</v>
      </c>
      <c r="G760" t="s">
        <v>2111</v>
      </c>
      <c r="H760">
        <f>Input!L272</f>
        <v>0</v>
      </c>
    </row>
    <row r="761" spans="1:8" x14ac:dyDescent="0.35">
      <c r="A761" t="str">
        <f>IF(CoverSheet!$C$9="Annual Return","AR",IF(CoverSheet!$C$9="Interim Return","IR",IF(CoverSheet!$C$9="Audited Annual Return","AAR","")))</f>
        <v/>
      </c>
      <c r="B761" t="str">
        <f>CoverSheet!$G$7</f>
        <v>v:25-03-c</v>
      </c>
      <c r="C761" t="str">
        <f>IF(CoverSheet!$C$29=3,"Q1",IF(CoverSheet!$C$29=6,"Q2",IF(CoverSheet!$C$29=9,"Q3",IF(AND(CoverSheet!$C$29=12,A761="AR"),"Q4","Q4A"))))</f>
        <v>Q4A</v>
      </c>
      <c r="D761" t="str">
        <f>CoverSheet!$C$15</f>
        <v/>
      </c>
      <c r="E761" t="s">
        <v>750</v>
      </c>
      <c r="F761" t="s">
        <v>2112</v>
      </c>
      <c r="G761" t="s">
        <v>2113</v>
      </c>
      <c r="H761">
        <f>Input!M272</f>
        <v>0</v>
      </c>
    </row>
    <row r="762" spans="1:8" x14ac:dyDescent="0.35">
      <c r="A762" t="str">
        <f>IF(CoverSheet!$C$9="Annual Return","AR",IF(CoverSheet!$C$9="Interim Return","IR",IF(CoverSheet!$C$9="Audited Annual Return","AAR","")))</f>
        <v/>
      </c>
      <c r="B762" t="str">
        <f>CoverSheet!$G$7</f>
        <v>v:25-03-c</v>
      </c>
      <c r="C762" t="str">
        <f>IF(CoverSheet!$C$29=3,"Q1",IF(CoverSheet!$C$29=6,"Q2",IF(CoverSheet!$C$29=9,"Q3",IF(AND(CoverSheet!$C$29=12,A762="AR"),"Q4","Q4A"))))</f>
        <v>Q4A</v>
      </c>
      <c r="D762" t="str">
        <f>CoverSheet!$C$15</f>
        <v/>
      </c>
      <c r="E762" t="s">
        <v>750</v>
      </c>
      <c r="F762" t="s">
        <v>2114</v>
      </c>
      <c r="G762" t="s">
        <v>2115</v>
      </c>
      <c r="H762">
        <f>Input!N272</f>
        <v>0</v>
      </c>
    </row>
    <row r="763" spans="1:8" x14ac:dyDescent="0.35">
      <c r="A763" t="str">
        <f>IF(CoverSheet!$C$9="Annual Return","AR",IF(CoverSheet!$C$9="Interim Return","IR",IF(CoverSheet!$C$9="Audited Annual Return","AAR","")))</f>
        <v/>
      </c>
      <c r="B763" t="str">
        <f>CoverSheet!$G$7</f>
        <v>v:25-03-c</v>
      </c>
      <c r="C763" t="str">
        <f>IF(CoverSheet!$C$29=3,"Q1",IF(CoverSheet!$C$29=6,"Q2",IF(CoverSheet!$C$29=9,"Q3",IF(AND(CoverSheet!$C$29=12,A763="AR"),"Q4","Q4A"))))</f>
        <v>Q4A</v>
      </c>
      <c r="D763" t="str">
        <f>CoverSheet!$C$15</f>
        <v/>
      </c>
      <c r="E763" t="s">
        <v>750</v>
      </c>
      <c r="F763" t="s">
        <v>2116</v>
      </c>
      <c r="G763" t="s">
        <v>2117</v>
      </c>
      <c r="H763">
        <f>Input!P273</f>
        <v>0</v>
      </c>
    </row>
    <row r="764" spans="1:8" x14ac:dyDescent="0.35">
      <c r="A764" t="str">
        <f>IF(CoverSheet!$C$9="Annual Return","AR",IF(CoverSheet!$C$9="Interim Return","IR",IF(CoverSheet!$C$9="Audited Annual Return","AAR","")))</f>
        <v/>
      </c>
      <c r="B764" t="str">
        <f>CoverSheet!$G$7</f>
        <v>v:25-03-c</v>
      </c>
      <c r="C764" t="str">
        <f>IF(CoverSheet!$C$29=3,"Q1",IF(CoverSheet!$C$29=6,"Q2",IF(CoverSheet!$C$29=9,"Q3",IF(AND(CoverSheet!$C$29=12,A764="AR"),"Q4","Q4A"))))</f>
        <v>Q4A</v>
      </c>
      <c r="D764" t="str">
        <f>CoverSheet!$C$15</f>
        <v/>
      </c>
      <c r="E764" t="s">
        <v>750</v>
      </c>
      <c r="F764" t="s">
        <v>2118</v>
      </c>
      <c r="G764" t="s">
        <v>2119</v>
      </c>
      <c r="H764">
        <f>Input!L273</f>
        <v>0</v>
      </c>
    </row>
    <row r="765" spans="1:8" x14ac:dyDescent="0.35">
      <c r="A765" t="str">
        <f>IF(CoverSheet!$C$9="Annual Return","AR",IF(CoverSheet!$C$9="Interim Return","IR",IF(CoverSheet!$C$9="Audited Annual Return","AAR","")))</f>
        <v/>
      </c>
      <c r="B765" t="str">
        <f>CoverSheet!$G$7</f>
        <v>v:25-03-c</v>
      </c>
      <c r="C765" t="str">
        <f>IF(CoverSheet!$C$29=3,"Q1",IF(CoverSheet!$C$29=6,"Q2",IF(CoverSheet!$C$29=9,"Q3",IF(AND(CoverSheet!$C$29=12,A765="AR"),"Q4","Q4A"))))</f>
        <v>Q4A</v>
      </c>
      <c r="D765" t="str">
        <f>CoverSheet!$C$15</f>
        <v/>
      </c>
      <c r="E765" t="s">
        <v>750</v>
      </c>
      <c r="F765" t="s">
        <v>2120</v>
      </c>
      <c r="G765" t="s">
        <v>2121</v>
      </c>
      <c r="H765">
        <f>Input!M273</f>
        <v>0</v>
      </c>
    </row>
    <row r="766" spans="1:8" x14ac:dyDescent="0.35">
      <c r="A766" t="str">
        <f>IF(CoverSheet!$C$9="Annual Return","AR",IF(CoverSheet!$C$9="Interim Return","IR",IF(CoverSheet!$C$9="Audited Annual Return","AAR","")))</f>
        <v/>
      </c>
      <c r="B766" t="str">
        <f>CoverSheet!$G$7</f>
        <v>v:25-03-c</v>
      </c>
      <c r="C766" t="str">
        <f>IF(CoverSheet!$C$29=3,"Q1",IF(CoverSheet!$C$29=6,"Q2",IF(CoverSheet!$C$29=9,"Q3",IF(AND(CoverSheet!$C$29=12,A766="AR"),"Q4","Q4A"))))</f>
        <v>Q4A</v>
      </c>
      <c r="D766" t="str">
        <f>CoverSheet!$C$15</f>
        <v/>
      </c>
      <c r="E766" t="s">
        <v>750</v>
      </c>
      <c r="F766" t="s">
        <v>2122</v>
      </c>
      <c r="G766" t="s">
        <v>2123</v>
      </c>
      <c r="H766">
        <f>Input!N273</f>
        <v>0</v>
      </c>
    </row>
    <row r="767" spans="1:8" x14ac:dyDescent="0.35">
      <c r="A767" t="str">
        <f>IF(CoverSheet!$C$9="Annual Return","AR",IF(CoverSheet!$C$9="Interim Return","IR",IF(CoverSheet!$C$9="Audited Annual Return","AAR","")))</f>
        <v/>
      </c>
      <c r="B767" t="str">
        <f>CoverSheet!$G$7</f>
        <v>v:25-03-c</v>
      </c>
      <c r="C767" t="str">
        <f>IF(CoverSheet!$C$29=3,"Q1",IF(CoverSheet!$C$29=6,"Q2",IF(CoverSheet!$C$29=9,"Q3",IF(AND(CoverSheet!$C$29=12,A767="AR"),"Q4","Q4A"))))</f>
        <v>Q4A</v>
      </c>
      <c r="D767" t="str">
        <f>CoverSheet!$C$15</f>
        <v/>
      </c>
      <c r="E767" t="s">
        <v>750</v>
      </c>
      <c r="F767" t="s">
        <v>2124</v>
      </c>
      <c r="G767" t="s">
        <v>2125</v>
      </c>
      <c r="H767">
        <f>Input!P274</f>
        <v>0</v>
      </c>
    </row>
    <row r="768" spans="1:8" x14ac:dyDescent="0.35">
      <c r="A768" t="str">
        <f>IF(CoverSheet!$C$9="Annual Return","AR",IF(CoverSheet!$C$9="Interim Return","IR",IF(CoverSheet!$C$9="Audited Annual Return","AAR","")))</f>
        <v/>
      </c>
      <c r="B768" t="str">
        <f>CoverSheet!$G$7</f>
        <v>v:25-03-c</v>
      </c>
      <c r="C768" t="str">
        <f>IF(CoverSheet!$C$29=3,"Q1",IF(CoverSheet!$C$29=6,"Q2",IF(CoverSheet!$C$29=9,"Q3",IF(AND(CoverSheet!$C$29=12,A768="AR"),"Q4","Q4A"))))</f>
        <v>Q4A</v>
      </c>
      <c r="D768" t="str">
        <f>CoverSheet!$C$15</f>
        <v/>
      </c>
      <c r="E768" t="s">
        <v>750</v>
      </c>
      <c r="F768" t="s">
        <v>2126</v>
      </c>
      <c r="G768" t="s">
        <v>2127</v>
      </c>
      <c r="H768">
        <f>Input!L274</f>
        <v>0</v>
      </c>
    </row>
    <row r="769" spans="1:8" x14ac:dyDescent="0.35">
      <c r="A769" t="str">
        <f>IF(CoverSheet!$C$9="Annual Return","AR",IF(CoverSheet!$C$9="Interim Return","IR",IF(CoverSheet!$C$9="Audited Annual Return","AAR","")))</f>
        <v/>
      </c>
      <c r="B769" t="str">
        <f>CoverSheet!$G$7</f>
        <v>v:25-03-c</v>
      </c>
      <c r="C769" t="str">
        <f>IF(CoverSheet!$C$29=3,"Q1",IF(CoverSheet!$C$29=6,"Q2",IF(CoverSheet!$C$29=9,"Q3",IF(AND(CoverSheet!$C$29=12,A769="AR"),"Q4","Q4A"))))</f>
        <v>Q4A</v>
      </c>
      <c r="D769" t="str">
        <f>CoverSheet!$C$15</f>
        <v/>
      </c>
      <c r="E769" t="s">
        <v>750</v>
      </c>
      <c r="F769" t="s">
        <v>2128</v>
      </c>
      <c r="G769" t="s">
        <v>2129</v>
      </c>
      <c r="H769">
        <f>Input!M274</f>
        <v>0</v>
      </c>
    </row>
    <row r="770" spans="1:8" x14ac:dyDescent="0.35">
      <c r="A770" t="str">
        <f>IF(CoverSheet!$C$9="Annual Return","AR",IF(CoverSheet!$C$9="Interim Return","IR",IF(CoverSheet!$C$9="Audited Annual Return","AAR","")))</f>
        <v/>
      </c>
      <c r="B770" t="str">
        <f>CoverSheet!$G$7</f>
        <v>v:25-03-c</v>
      </c>
      <c r="C770" t="str">
        <f>IF(CoverSheet!$C$29=3,"Q1",IF(CoverSheet!$C$29=6,"Q2",IF(CoverSheet!$C$29=9,"Q3",IF(AND(CoverSheet!$C$29=12,A770="AR"),"Q4","Q4A"))))</f>
        <v>Q4A</v>
      </c>
      <c r="D770" t="str">
        <f>CoverSheet!$C$15</f>
        <v/>
      </c>
      <c r="E770" t="s">
        <v>750</v>
      </c>
      <c r="F770" t="s">
        <v>2130</v>
      </c>
      <c r="G770" t="s">
        <v>2131</v>
      </c>
      <c r="H770">
        <f>Input!N274</f>
        <v>0</v>
      </c>
    </row>
    <row r="771" spans="1:8" x14ac:dyDescent="0.35">
      <c r="A771" t="str">
        <f>IF(CoverSheet!$C$9="Annual Return","AR",IF(CoverSheet!$C$9="Interim Return","IR",IF(CoverSheet!$C$9="Audited Annual Return","AAR","")))</f>
        <v/>
      </c>
      <c r="B771" t="str">
        <f>CoverSheet!$G$7</f>
        <v>v:25-03-c</v>
      </c>
      <c r="C771" t="str">
        <f>IF(CoverSheet!$C$29=3,"Q1",IF(CoverSheet!$C$29=6,"Q2",IF(CoverSheet!$C$29=9,"Q3",IF(AND(CoverSheet!$C$29=12,A771="AR"),"Q4","Q4A"))))</f>
        <v>Q4A</v>
      </c>
      <c r="D771" t="str">
        <f>CoverSheet!$C$15</f>
        <v/>
      </c>
      <c r="E771" t="s">
        <v>750</v>
      </c>
      <c r="F771" t="s">
        <v>2132</v>
      </c>
      <c r="G771" t="s">
        <v>1672</v>
      </c>
      <c r="H771">
        <f>Input!P275</f>
        <v>0</v>
      </c>
    </row>
    <row r="772" spans="1:8" x14ac:dyDescent="0.35">
      <c r="A772" t="str">
        <f>IF(CoverSheet!$C$9="Annual Return","AR",IF(CoverSheet!$C$9="Interim Return","IR",IF(CoverSheet!$C$9="Audited Annual Return","AAR","")))</f>
        <v/>
      </c>
      <c r="B772" t="str">
        <f>CoverSheet!$G$7</f>
        <v>v:25-03-c</v>
      </c>
      <c r="C772" t="str">
        <f>IF(CoverSheet!$C$29=3,"Q1",IF(CoverSheet!$C$29=6,"Q2",IF(CoverSheet!$C$29=9,"Q3",IF(AND(CoverSheet!$C$29=12,A772="AR"),"Q4","Q4A"))))</f>
        <v>Q4A</v>
      </c>
      <c r="D772" t="str">
        <f>CoverSheet!$C$15</f>
        <v/>
      </c>
      <c r="E772" t="s">
        <v>750</v>
      </c>
      <c r="F772" t="s">
        <v>2133</v>
      </c>
      <c r="G772" t="s">
        <v>1674</v>
      </c>
      <c r="H772">
        <f>Input!L275</f>
        <v>0</v>
      </c>
    </row>
    <row r="773" spans="1:8" x14ac:dyDescent="0.35">
      <c r="A773" t="str">
        <f>IF(CoverSheet!$C$9="Annual Return","AR",IF(CoverSheet!$C$9="Interim Return","IR",IF(CoverSheet!$C$9="Audited Annual Return","AAR","")))</f>
        <v/>
      </c>
      <c r="B773" t="str">
        <f>CoverSheet!$G$7</f>
        <v>v:25-03-c</v>
      </c>
      <c r="C773" t="str">
        <f>IF(CoverSheet!$C$29=3,"Q1",IF(CoverSheet!$C$29=6,"Q2",IF(CoverSheet!$C$29=9,"Q3",IF(AND(CoverSheet!$C$29=12,A773="AR"),"Q4","Q4A"))))</f>
        <v>Q4A</v>
      </c>
      <c r="D773" t="str">
        <f>CoverSheet!$C$15</f>
        <v/>
      </c>
      <c r="E773" t="s">
        <v>750</v>
      </c>
      <c r="F773" t="s">
        <v>2134</v>
      </c>
      <c r="G773" t="s">
        <v>1676</v>
      </c>
      <c r="H773">
        <f>Input!M275</f>
        <v>0</v>
      </c>
    </row>
    <row r="774" spans="1:8" x14ac:dyDescent="0.35">
      <c r="A774" t="str">
        <f>IF(CoverSheet!$C$9="Annual Return","AR",IF(CoverSheet!$C$9="Interim Return","IR",IF(CoverSheet!$C$9="Audited Annual Return","AAR","")))</f>
        <v/>
      </c>
      <c r="B774" t="str">
        <f>CoverSheet!$G$7</f>
        <v>v:25-03-c</v>
      </c>
      <c r="C774" t="str">
        <f>IF(CoverSheet!$C$29=3,"Q1",IF(CoverSheet!$C$29=6,"Q2",IF(CoverSheet!$C$29=9,"Q3",IF(AND(CoverSheet!$C$29=12,A774="AR"),"Q4","Q4A"))))</f>
        <v>Q4A</v>
      </c>
      <c r="D774" t="str">
        <f>CoverSheet!$C$15</f>
        <v/>
      </c>
      <c r="E774" t="s">
        <v>750</v>
      </c>
      <c r="F774" t="s">
        <v>2135</v>
      </c>
      <c r="G774" t="s">
        <v>1678</v>
      </c>
      <c r="H774">
        <f>Input!N275</f>
        <v>0</v>
      </c>
    </row>
    <row r="775" spans="1:8" x14ac:dyDescent="0.35">
      <c r="A775" t="str">
        <f>IF(CoverSheet!$C$9="Annual Return","AR",IF(CoverSheet!$C$9="Interim Return","IR",IF(CoverSheet!$C$9="Audited Annual Return","AAR","")))</f>
        <v/>
      </c>
      <c r="B775" t="str">
        <f>CoverSheet!$G$7</f>
        <v>v:25-03-c</v>
      </c>
      <c r="C775" t="str">
        <f>IF(CoverSheet!$C$29=3,"Q1",IF(CoverSheet!$C$29=6,"Q2",IF(CoverSheet!$C$29=9,"Q3",IF(AND(CoverSheet!$C$29=12,A775="AR"),"Q4","Q4A"))))</f>
        <v>Q4A</v>
      </c>
      <c r="D775" t="str">
        <f>CoverSheet!$C$15</f>
        <v/>
      </c>
      <c r="E775" t="s">
        <v>750</v>
      </c>
      <c r="F775" t="s">
        <v>2136</v>
      </c>
      <c r="G775" t="s">
        <v>1680</v>
      </c>
      <c r="H775">
        <f>Input!P276</f>
        <v>0</v>
      </c>
    </row>
    <row r="776" spans="1:8" x14ac:dyDescent="0.35">
      <c r="A776" t="str">
        <f>IF(CoverSheet!$C$9="Annual Return","AR",IF(CoverSheet!$C$9="Interim Return","IR",IF(CoverSheet!$C$9="Audited Annual Return","AAR","")))</f>
        <v/>
      </c>
      <c r="B776" t="str">
        <f>CoverSheet!$G$7</f>
        <v>v:25-03-c</v>
      </c>
      <c r="C776" t="str">
        <f>IF(CoverSheet!$C$29=3,"Q1",IF(CoverSheet!$C$29=6,"Q2",IF(CoverSheet!$C$29=9,"Q3",IF(AND(CoverSheet!$C$29=12,A776="AR"),"Q4","Q4A"))))</f>
        <v>Q4A</v>
      </c>
      <c r="D776" t="str">
        <f>CoverSheet!$C$15</f>
        <v/>
      </c>
      <c r="E776" t="s">
        <v>750</v>
      </c>
      <c r="F776" t="s">
        <v>2137</v>
      </c>
      <c r="G776" t="s">
        <v>1682</v>
      </c>
      <c r="H776">
        <f>Input!L276</f>
        <v>0</v>
      </c>
    </row>
    <row r="777" spans="1:8" x14ac:dyDescent="0.35">
      <c r="A777" t="str">
        <f>IF(CoverSheet!$C$9="Annual Return","AR",IF(CoverSheet!$C$9="Interim Return","IR",IF(CoverSheet!$C$9="Audited Annual Return","AAR","")))</f>
        <v/>
      </c>
      <c r="B777" t="str">
        <f>CoverSheet!$G$7</f>
        <v>v:25-03-c</v>
      </c>
      <c r="C777" t="str">
        <f>IF(CoverSheet!$C$29=3,"Q1",IF(CoverSheet!$C$29=6,"Q2",IF(CoverSheet!$C$29=9,"Q3",IF(AND(CoverSheet!$C$29=12,A777="AR"),"Q4","Q4A"))))</f>
        <v>Q4A</v>
      </c>
      <c r="D777" t="str">
        <f>CoverSheet!$C$15</f>
        <v/>
      </c>
      <c r="E777" t="s">
        <v>750</v>
      </c>
      <c r="F777" t="s">
        <v>2138</v>
      </c>
      <c r="G777" t="s">
        <v>1684</v>
      </c>
      <c r="H777">
        <f>Input!M276</f>
        <v>0</v>
      </c>
    </row>
    <row r="778" spans="1:8" x14ac:dyDescent="0.35">
      <c r="A778" t="str">
        <f>IF(CoverSheet!$C$9="Annual Return","AR",IF(CoverSheet!$C$9="Interim Return","IR",IF(CoverSheet!$C$9="Audited Annual Return","AAR","")))</f>
        <v/>
      </c>
      <c r="B778" t="str">
        <f>CoverSheet!$G$7</f>
        <v>v:25-03-c</v>
      </c>
      <c r="C778" t="str">
        <f>IF(CoverSheet!$C$29=3,"Q1",IF(CoverSheet!$C$29=6,"Q2",IF(CoverSheet!$C$29=9,"Q3",IF(AND(CoverSheet!$C$29=12,A778="AR"),"Q4","Q4A"))))</f>
        <v>Q4A</v>
      </c>
      <c r="D778" t="str">
        <f>CoverSheet!$C$15</f>
        <v/>
      </c>
      <c r="E778" t="s">
        <v>750</v>
      </c>
      <c r="F778" t="s">
        <v>2139</v>
      </c>
      <c r="G778" t="s">
        <v>1686</v>
      </c>
      <c r="H778">
        <f>Input!N276</f>
        <v>0</v>
      </c>
    </row>
    <row r="779" spans="1:8" x14ac:dyDescent="0.35">
      <c r="A779" t="str">
        <f>IF(CoverSheet!$C$9="Annual Return","AR",IF(CoverSheet!$C$9="Interim Return","IR",IF(CoverSheet!$C$9="Audited Annual Return","AAR","")))</f>
        <v/>
      </c>
      <c r="B779" t="str">
        <f>CoverSheet!$G$7</f>
        <v>v:25-03-c</v>
      </c>
      <c r="C779" t="str">
        <f>IF(CoverSheet!$C$29=3,"Q1",IF(CoverSheet!$C$29=6,"Q2",IF(CoverSheet!$C$29=9,"Q3",IF(AND(CoverSheet!$C$29=12,A779="AR"),"Q4","Q4A"))))</f>
        <v>Q4A</v>
      </c>
      <c r="D779" t="str">
        <f>CoverSheet!$C$15</f>
        <v/>
      </c>
      <c r="E779" t="s">
        <v>750</v>
      </c>
      <c r="F779" t="s">
        <v>2140</v>
      </c>
      <c r="G779" t="s">
        <v>2141</v>
      </c>
      <c r="H779">
        <f>Input!P277</f>
        <v>0</v>
      </c>
    </row>
    <row r="780" spans="1:8" x14ac:dyDescent="0.35">
      <c r="A780" t="str">
        <f>IF(CoverSheet!$C$9="Annual Return","AR",IF(CoverSheet!$C$9="Interim Return","IR",IF(CoverSheet!$C$9="Audited Annual Return","AAR","")))</f>
        <v/>
      </c>
      <c r="B780" t="str">
        <f>CoverSheet!$G$7</f>
        <v>v:25-03-c</v>
      </c>
      <c r="C780" t="str">
        <f>IF(CoverSheet!$C$29=3,"Q1",IF(CoverSheet!$C$29=6,"Q2",IF(CoverSheet!$C$29=9,"Q3",IF(AND(CoverSheet!$C$29=12,A780="AR"),"Q4","Q4A"))))</f>
        <v>Q4A</v>
      </c>
      <c r="D780" t="str">
        <f>CoverSheet!$C$15</f>
        <v/>
      </c>
      <c r="E780" t="s">
        <v>750</v>
      </c>
      <c r="F780" t="s">
        <v>2142</v>
      </c>
      <c r="G780" t="s">
        <v>2143</v>
      </c>
      <c r="H780">
        <f>Input!L277</f>
        <v>0</v>
      </c>
    </row>
    <row r="781" spans="1:8" x14ac:dyDescent="0.35">
      <c r="A781" t="str">
        <f>IF(CoverSheet!$C$9="Annual Return","AR",IF(CoverSheet!$C$9="Interim Return","IR",IF(CoverSheet!$C$9="Audited Annual Return","AAR","")))</f>
        <v/>
      </c>
      <c r="B781" t="str">
        <f>CoverSheet!$G$7</f>
        <v>v:25-03-c</v>
      </c>
      <c r="C781" t="str">
        <f>IF(CoverSheet!$C$29=3,"Q1",IF(CoverSheet!$C$29=6,"Q2",IF(CoverSheet!$C$29=9,"Q3",IF(AND(CoverSheet!$C$29=12,A781="AR"),"Q4","Q4A"))))</f>
        <v>Q4A</v>
      </c>
      <c r="D781" t="str">
        <f>CoverSheet!$C$15</f>
        <v/>
      </c>
      <c r="E781" t="s">
        <v>750</v>
      </c>
      <c r="F781" t="s">
        <v>2144</v>
      </c>
      <c r="G781" t="s">
        <v>2145</v>
      </c>
      <c r="H781">
        <f>Input!M277</f>
        <v>0</v>
      </c>
    </row>
    <row r="782" spans="1:8" x14ac:dyDescent="0.35">
      <c r="A782" t="str">
        <f>IF(CoverSheet!$C$9="Annual Return","AR",IF(CoverSheet!$C$9="Interim Return","IR",IF(CoverSheet!$C$9="Audited Annual Return","AAR","")))</f>
        <v/>
      </c>
      <c r="B782" t="str">
        <f>CoverSheet!$G$7</f>
        <v>v:25-03-c</v>
      </c>
      <c r="C782" t="str">
        <f>IF(CoverSheet!$C$29=3,"Q1",IF(CoverSheet!$C$29=6,"Q2",IF(CoverSheet!$C$29=9,"Q3",IF(AND(CoverSheet!$C$29=12,A782="AR"),"Q4","Q4A"))))</f>
        <v>Q4A</v>
      </c>
      <c r="D782" t="str">
        <f>CoverSheet!$C$15</f>
        <v/>
      </c>
      <c r="E782" t="s">
        <v>750</v>
      </c>
      <c r="F782" t="s">
        <v>2146</v>
      </c>
      <c r="G782" t="s">
        <v>2147</v>
      </c>
      <c r="H782">
        <f>Input!N277</f>
        <v>0</v>
      </c>
    </row>
    <row r="783" spans="1:8" x14ac:dyDescent="0.35">
      <c r="A783" t="str">
        <f>IF(CoverSheet!$C$9="Annual Return","AR",IF(CoverSheet!$C$9="Interim Return","IR",IF(CoverSheet!$C$9="Audited Annual Return","AAR","")))</f>
        <v/>
      </c>
      <c r="B783" t="str">
        <f>CoverSheet!$G$7</f>
        <v>v:25-03-c</v>
      </c>
      <c r="C783" t="str">
        <f>IF(CoverSheet!$C$29=3,"Q1",IF(CoverSheet!$C$29=6,"Q2",IF(CoverSheet!$C$29=9,"Q3",IF(AND(CoverSheet!$C$29=12,A783="AR"),"Q4","Q4A"))))</f>
        <v>Q4A</v>
      </c>
      <c r="D783" t="str">
        <f>CoverSheet!$C$15</f>
        <v/>
      </c>
      <c r="E783" t="s">
        <v>750</v>
      </c>
      <c r="F783" t="s">
        <v>2148</v>
      </c>
      <c r="G783" t="s">
        <v>2149</v>
      </c>
      <c r="H783">
        <f>Input!P278</f>
        <v>0</v>
      </c>
    </row>
    <row r="784" spans="1:8" x14ac:dyDescent="0.35">
      <c r="A784" t="str">
        <f>IF(CoverSheet!$C$9="Annual Return","AR",IF(CoverSheet!$C$9="Interim Return","IR",IF(CoverSheet!$C$9="Audited Annual Return","AAR","")))</f>
        <v/>
      </c>
      <c r="B784" t="str">
        <f>CoverSheet!$G$7</f>
        <v>v:25-03-c</v>
      </c>
      <c r="C784" t="str">
        <f>IF(CoverSheet!$C$29=3,"Q1",IF(CoverSheet!$C$29=6,"Q2",IF(CoverSheet!$C$29=9,"Q3",IF(AND(CoverSheet!$C$29=12,A784="AR"),"Q4","Q4A"))))</f>
        <v>Q4A</v>
      </c>
      <c r="D784" t="str">
        <f>CoverSheet!$C$15</f>
        <v/>
      </c>
      <c r="E784" t="s">
        <v>750</v>
      </c>
      <c r="F784" t="s">
        <v>2150</v>
      </c>
      <c r="G784" t="s">
        <v>2151</v>
      </c>
      <c r="H784">
        <f>Input!L278</f>
        <v>0</v>
      </c>
    </row>
    <row r="785" spans="1:9" x14ac:dyDescent="0.35">
      <c r="A785" t="str">
        <f>IF(CoverSheet!$C$9="Annual Return","AR",IF(CoverSheet!$C$9="Interim Return","IR",IF(CoverSheet!$C$9="Audited Annual Return","AAR","")))</f>
        <v/>
      </c>
      <c r="B785" t="str">
        <f>CoverSheet!$G$7</f>
        <v>v:25-03-c</v>
      </c>
      <c r="C785" t="str">
        <f>IF(CoverSheet!$C$29=3,"Q1",IF(CoverSheet!$C$29=6,"Q2",IF(CoverSheet!$C$29=9,"Q3",IF(AND(CoverSheet!$C$29=12,A785="AR"),"Q4","Q4A"))))</f>
        <v>Q4A</v>
      </c>
      <c r="D785" t="str">
        <f>CoverSheet!$C$15</f>
        <v/>
      </c>
      <c r="E785" t="s">
        <v>750</v>
      </c>
      <c r="F785" t="s">
        <v>2152</v>
      </c>
      <c r="G785" t="s">
        <v>2153</v>
      </c>
      <c r="H785">
        <f>Input!M278</f>
        <v>0</v>
      </c>
    </row>
    <row r="786" spans="1:9" x14ac:dyDescent="0.35">
      <c r="A786" t="str">
        <f>IF(CoverSheet!$C$9="Annual Return","AR",IF(CoverSheet!$C$9="Interim Return","IR",IF(CoverSheet!$C$9="Audited Annual Return","AAR","")))</f>
        <v/>
      </c>
      <c r="B786" t="str">
        <f>CoverSheet!$G$7</f>
        <v>v:25-03-c</v>
      </c>
      <c r="C786" t="str">
        <f>IF(CoverSheet!$C$29=3,"Q1",IF(CoverSheet!$C$29=6,"Q2",IF(CoverSheet!$C$29=9,"Q3",IF(AND(CoverSheet!$C$29=12,A786="AR"),"Q4","Q4A"))))</f>
        <v>Q4A</v>
      </c>
      <c r="D786" t="str">
        <f>CoverSheet!$C$15</f>
        <v/>
      </c>
      <c r="E786" t="s">
        <v>750</v>
      </c>
      <c r="F786" t="s">
        <v>2154</v>
      </c>
      <c r="G786" t="s">
        <v>2155</v>
      </c>
      <c r="H786">
        <f>Input!N278</f>
        <v>0</v>
      </c>
    </row>
    <row r="787" spans="1:9" x14ac:dyDescent="0.35">
      <c r="A787" t="str">
        <f>IF(CoverSheet!$C$9="Annual Return","AR",IF(CoverSheet!$C$9="Interim Return","IR",IF(CoverSheet!$C$9="Audited Annual Return","AAR","")))</f>
        <v/>
      </c>
      <c r="B787" t="str">
        <f>CoverSheet!$G$7</f>
        <v>v:25-03-c</v>
      </c>
      <c r="C787" t="str">
        <f>IF(CoverSheet!$C$29=3,"Q1",IF(CoverSheet!$C$29=6,"Q2",IF(CoverSheet!$C$29=9,"Q3",IF(AND(CoverSheet!$C$29=12,A787="AR"),"Q4","Q4A"))))</f>
        <v>Q4A</v>
      </c>
      <c r="D787" t="str">
        <f>CoverSheet!$C$15</f>
        <v/>
      </c>
      <c r="E787" t="s">
        <v>750</v>
      </c>
      <c r="F787" t="s">
        <v>2156</v>
      </c>
      <c r="G787" t="s">
        <v>2157</v>
      </c>
      <c r="H787">
        <f>Input!P279</f>
        <v>0</v>
      </c>
    </row>
    <row r="788" spans="1:9" x14ac:dyDescent="0.35">
      <c r="A788" t="str">
        <f>IF(CoverSheet!$C$9="Annual Return","AR",IF(CoverSheet!$C$9="Interim Return","IR",IF(CoverSheet!$C$9="Audited Annual Return","AAR","")))</f>
        <v/>
      </c>
      <c r="B788" t="str">
        <f>CoverSheet!$G$7</f>
        <v>v:25-03-c</v>
      </c>
      <c r="C788" t="str">
        <f>IF(CoverSheet!$C$29=3,"Q1",IF(CoverSheet!$C$29=6,"Q2",IF(CoverSheet!$C$29=9,"Q3",IF(AND(CoverSheet!$C$29=12,A788="AR"),"Q4","Q4A"))))</f>
        <v>Q4A</v>
      </c>
      <c r="D788" t="str">
        <f>CoverSheet!$C$15</f>
        <v/>
      </c>
      <c r="E788" t="s">
        <v>750</v>
      </c>
      <c r="F788" t="s">
        <v>2158</v>
      </c>
      <c r="G788" t="s">
        <v>2159</v>
      </c>
      <c r="H788">
        <f>Input!L279</f>
        <v>0</v>
      </c>
    </row>
    <row r="789" spans="1:9" x14ac:dyDescent="0.35">
      <c r="A789" t="str">
        <f>IF(CoverSheet!$C$9="Annual Return","AR",IF(CoverSheet!$C$9="Interim Return","IR",IF(CoverSheet!$C$9="Audited Annual Return","AAR","")))</f>
        <v/>
      </c>
      <c r="B789" t="str">
        <f>CoverSheet!$G$7</f>
        <v>v:25-03-c</v>
      </c>
      <c r="C789" t="str">
        <f>IF(CoverSheet!$C$29=3,"Q1",IF(CoverSheet!$C$29=6,"Q2",IF(CoverSheet!$C$29=9,"Q3",IF(AND(CoverSheet!$C$29=12,A789="AR"),"Q4","Q4A"))))</f>
        <v>Q4A</v>
      </c>
      <c r="D789" t="str">
        <f>CoverSheet!$C$15</f>
        <v/>
      </c>
      <c r="E789" t="s">
        <v>750</v>
      </c>
      <c r="F789" t="s">
        <v>2160</v>
      </c>
      <c r="G789" t="s">
        <v>2161</v>
      </c>
      <c r="H789">
        <f>Input!M279</f>
        <v>0</v>
      </c>
    </row>
    <row r="790" spans="1:9" x14ac:dyDescent="0.35">
      <c r="A790" t="str">
        <f>IF(CoverSheet!$C$9="Annual Return","AR",IF(CoverSheet!$C$9="Interim Return","IR",IF(CoverSheet!$C$9="Audited Annual Return","AAR","")))</f>
        <v/>
      </c>
      <c r="B790" t="str">
        <f>CoverSheet!$G$7</f>
        <v>v:25-03-c</v>
      </c>
      <c r="C790" t="str">
        <f>IF(CoverSheet!$C$29=3,"Q1",IF(CoverSheet!$C$29=6,"Q2",IF(CoverSheet!$C$29=9,"Q3",IF(AND(CoverSheet!$C$29=12,A790="AR"),"Q4","Q4A"))))</f>
        <v>Q4A</v>
      </c>
      <c r="D790" t="str">
        <f>CoverSheet!$C$15</f>
        <v/>
      </c>
      <c r="E790" t="s">
        <v>750</v>
      </c>
      <c r="F790" t="s">
        <v>2162</v>
      </c>
      <c r="G790" t="s">
        <v>2163</v>
      </c>
      <c r="H790">
        <f>Input!N279</f>
        <v>0</v>
      </c>
    </row>
    <row r="791" spans="1:9" x14ac:dyDescent="0.35">
      <c r="A791" t="str">
        <f>IF(CoverSheet!$C$9="Annual Return","AR",IF(CoverSheet!$C$9="Interim Return","IR",IF(CoverSheet!$C$9="Audited Annual Return","AAR","")))</f>
        <v/>
      </c>
      <c r="B791" t="str">
        <f>CoverSheet!$G$7</f>
        <v>v:25-03-c</v>
      </c>
      <c r="C791" t="str">
        <f>IF(CoverSheet!$C$29=3,"Q1",IF(CoverSheet!$C$29=6,"Q2",IF(CoverSheet!$C$29=9,"Q3",IF(AND(CoverSheet!$C$29=12,A791="AR"),"Q4","Q4A"))))</f>
        <v>Q4A</v>
      </c>
      <c r="D791" t="str">
        <f>CoverSheet!$C$15</f>
        <v/>
      </c>
      <c r="E791" t="s">
        <v>750</v>
      </c>
      <c r="F791" t="s">
        <v>2164</v>
      </c>
      <c r="G791" t="s">
        <v>2165</v>
      </c>
      <c r="H791">
        <f>Input!P281</f>
        <v>0</v>
      </c>
    </row>
    <row r="792" spans="1:9" x14ac:dyDescent="0.35">
      <c r="A792" t="str">
        <f>IF(CoverSheet!$C$9="Annual Return","AR",IF(CoverSheet!$C$9="Interim Return","IR",IF(CoverSheet!$C$9="Audited Annual Return","AAR","")))</f>
        <v/>
      </c>
      <c r="B792" t="str">
        <f>CoverSheet!$G$7</f>
        <v>v:25-03-c</v>
      </c>
      <c r="C792" t="str">
        <f>IF(CoverSheet!$C$29=3,"Q1",IF(CoverSheet!$C$29=6,"Q2",IF(CoverSheet!$C$29=9,"Q3",IF(AND(CoverSheet!$C$29=12,A792="AR"),"Q4","Q4A"))))</f>
        <v>Q4A</v>
      </c>
      <c r="D792" t="str">
        <f>CoverSheet!$C$15</f>
        <v/>
      </c>
      <c r="E792" t="s">
        <v>750</v>
      </c>
      <c r="F792" t="s">
        <v>2166</v>
      </c>
      <c r="G792" t="s">
        <v>2167</v>
      </c>
      <c r="H792">
        <f>Input!L281</f>
        <v>0</v>
      </c>
    </row>
    <row r="793" spans="1:9" x14ac:dyDescent="0.35">
      <c r="A793" t="str">
        <f>IF(CoverSheet!$C$9="Annual Return","AR",IF(CoverSheet!$C$9="Interim Return","IR",IF(CoverSheet!$C$9="Audited Annual Return","AAR","")))</f>
        <v/>
      </c>
      <c r="B793" t="str">
        <f>CoverSheet!$G$7</f>
        <v>v:25-03-c</v>
      </c>
      <c r="C793" t="str">
        <f>IF(CoverSheet!$C$29=3,"Q1",IF(CoverSheet!$C$29=6,"Q2",IF(CoverSheet!$C$29=9,"Q3",IF(AND(CoverSheet!$C$29=12,A793="AR"),"Q4","Q4A"))))</f>
        <v>Q4A</v>
      </c>
      <c r="D793" t="str">
        <f>CoverSheet!$C$15</f>
        <v/>
      </c>
      <c r="E793" t="s">
        <v>750</v>
      </c>
      <c r="F793" t="s">
        <v>2168</v>
      </c>
      <c r="G793" t="s">
        <v>2169</v>
      </c>
      <c r="H793">
        <f>Input!M281</f>
        <v>0</v>
      </c>
    </row>
    <row r="794" spans="1:9" x14ac:dyDescent="0.35">
      <c r="A794" t="str">
        <f>IF(CoverSheet!$C$9="Annual Return","AR",IF(CoverSheet!$C$9="Interim Return","IR",IF(CoverSheet!$C$9="Audited Annual Return","AAR","")))</f>
        <v/>
      </c>
      <c r="B794" t="str">
        <f>CoverSheet!$G$7</f>
        <v>v:25-03-c</v>
      </c>
      <c r="C794" t="str">
        <f>IF(CoverSheet!$C$29=3,"Q1",IF(CoverSheet!$C$29=6,"Q2",IF(CoverSheet!$C$29=9,"Q3",IF(AND(CoverSheet!$C$29=12,A794="AR"),"Q4","Q4A"))))</f>
        <v>Q4A</v>
      </c>
      <c r="D794" t="str">
        <f>CoverSheet!$C$15</f>
        <v/>
      </c>
      <c r="E794" t="s">
        <v>750</v>
      </c>
      <c r="F794" t="s">
        <v>2170</v>
      </c>
      <c r="G794" t="s">
        <v>2171</v>
      </c>
      <c r="H794">
        <f>Input!N281</f>
        <v>0</v>
      </c>
    </row>
    <row r="795" spans="1:9" x14ac:dyDescent="0.35">
      <c r="A795" t="str">
        <f>IF(CoverSheet!$C$9="Annual Return","AR",IF(CoverSheet!$C$9="Interim Return","IR",IF(CoverSheet!$C$9="Audited Annual Return","AAR","")))</f>
        <v/>
      </c>
      <c r="B795" t="str">
        <f>CoverSheet!$G$7</f>
        <v>v:25-03-c</v>
      </c>
      <c r="C795" t="str">
        <f>IF(CoverSheet!$C$29=3,"Q1",IF(CoverSheet!$C$29=6,"Q2",IF(CoverSheet!$C$29=9,"Q3",IF(AND(CoverSheet!$C$29=12,A795="AR"),"Q4","Q4A"))))</f>
        <v>Q4A</v>
      </c>
      <c r="D795" t="str">
        <f>CoverSheet!$C$15</f>
        <v/>
      </c>
      <c r="E795" t="s">
        <v>750</v>
      </c>
      <c r="F795" t="s">
        <v>2172</v>
      </c>
      <c r="G795" t="s">
        <v>2173</v>
      </c>
      <c r="H795">
        <f>Input!P282</f>
        <v>0</v>
      </c>
    </row>
    <row r="796" spans="1:9" x14ac:dyDescent="0.35">
      <c r="A796" t="str">
        <f>IF(CoverSheet!$C$9="Annual Return","AR",IF(CoverSheet!$C$9="Interim Return","IR",IF(CoverSheet!$C$9="Audited Annual Return","AAR","")))</f>
        <v/>
      </c>
      <c r="B796" t="str">
        <f>CoverSheet!$G$7</f>
        <v>v:25-03-c</v>
      </c>
      <c r="C796" t="str">
        <f>IF(CoverSheet!$C$29=3,"Q1",IF(CoverSheet!$C$29=6,"Q2",IF(CoverSheet!$C$29=9,"Q3",IF(AND(CoverSheet!$C$29=12,A796="AR"),"Q4","Q4A"))))</f>
        <v>Q4A</v>
      </c>
      <c r="D796" t="str">
        <f>CoverSheet!$C$15</f>
        <v/>
      </c>
      <c r="E796" t="s">
        <v>750</v>
      </c>
      <c r="F796" t="s">
        <v>2174</v>
      </c>
      <c r="G796" t="s">
        <v>2175</v>
      </c>
      <c r="H796">
        <f>Input!L282</f>
        <v>0</v>
      </c>
    </row>
    <row r="797" spans="1:9" x14ac:dyDescent="0.35">
      <c r="A797" t="str">
        <f>IF(CoverSheet!$C$9="Annual Return","AR",IF(CoverSheet!$C$9="Interim Return","IR",IF(CoverSheet!$C$9="Audited Annual Return","AAR","")))</f>
        <v/>
      </c>
      <c r="B797" t="str">
        <f>CoverSheet!$G$7</f>
        <v>v:25-03-c</v>
      </c>
      <c r="C797" t="str">
        <f>IF(CoverSheet!$C$29=3,"Q1",IF(CoverSheet!$C$29=6,"Q2",IF(CoverSheet!$C$29=9,"Q3",IF(AND(CoverSheet!$C$29=12,A797="AR"),"Q4","Q4A"))))</f>
        <v>Q4A</v>
      </c>
      <c r="D797" t="str">
        <f>CoverSheet!$C$15</f>
        <v/>
      </c>
      <c r="E797" t="s">
        <v>750</v>
      </c>
      <c r="F797" t="s">
        <v>2176</v>
      </c>
      <c r="G797" t="s">
        <v>2177</v>
      </c>
      <c r="H797">
        <f>Input!M282</f>
        <v>0</v>
      </c>
    </row>
    <row r="798" spans="1:9" x14ac:dyDescent="0.35">
      <c r="A798" t="str">
        <f>IF(CoverSheet!$C$9="Annual Return","AR",IF(CoverSheet!$C$9="Interim Return","IR",IF(CoverSheet!$C$9="Audited Annual Return","AAR","")))</f>
        <v/>
      </c>
      <c r="B798" t="str">
        <f>CoverSheet!$G$7</f>
        <v>v:25-03-c</v>
      </c>
      <c r="C798" t="str">
        <f>IF(CoverSheet!$C$29=3,"Q1",IF(CoverSheet!$C$29=6,"Q2",IF(CoverSheet!$C$29=9,"Q3",IF(AND(CoverSheet!$C$29=12,A798="AR"),"Q4","Q4A"))))</f>
        <v>Q4A</v>
      </c>
      <c r="D798" t="str">
        <f>CoverSheet!$C$15</f>
        <v/>
      </c>
      <c r="E798" t="s">
        <v>750</v>
      </c>
      <c r="F798" t="s">
        <v>2178</v>
      </c>
      <c r="G798" t="s">
        <v>2179</v>
      </c>
      <c r="H798">
        <f>Input!N282</f>
        <v>0</v>
      </c>
    </row>
    <row r="799" spans="1:9" x14ac:dyDescent="0.35">
      <c r="A799" t="str">
        <f>IF(CoverSheet!$C$9="Annual Return","AR",IF(CoverSheet!$C$9="Interim Return","IR",IF(CoverSheet!$C$9="Audited Annual Return","AAR","")))</f>
        <v/>
      </c>
      <c r="B799" t="str">
        <f>CoverSheet!$G$7</f>
        <v>v:25-03-c</v>
      </c>
      <c r="C799" t="str">
        <f>IF(CoverSheet!$C$29=3,"Q1",IF(CoverSheet!$C$29=6,"Q2",IF(CoverSheet!$C$29=9,"Q3",IF(AND(CoverSheet!$C$29=12,A799="AR"),"Q4","Q4A"))))</f>
        <v>Q4A</v>
      </c>
      <c r="D799" t="str">
        <f>CoverSheet!$C$15</f>
        <v/>
      </c>
      <c r="E799" t="s">
        <v>750</v>
      </c>
      <c r="F799" t="s">
        <v>2180</v>
      </c>
      <c r="G799" t="s">
        <v>2181</v>
      </c>
      <c r="H799">
        <f>Input!P283</f>
        <v>0</v>
      </c>
    </row>
    <row r="800" spans="1:9" x14ac:dyDescent="0.35">
      <c r="A800" t="str">
        <f>IF(CoverSheet!$C$9="Annual Return","AR",IF(CoverSheet!$C$9="Interim Return","IR",IF(CoverSheet!$C$9="Audited Annual Return","AAR","")))</f>
        <v/>
      </c>
      <c r="B800" t="str">
        <f>CoverSheet!$G$7</f>
        <v>v:25-03-c</v>
      </c>
      <c r="C800" t="str">
        <f>IF(CoverSheet!$C$29=3,"Q1",IF(CoverSheet!$C$29=6,"Q2",IF(CoverSheet!$C$29=9,"Q3",IF(AND(CoverSheet!$C$29=12,A800="AR"),"Q4","Q4A"))))</f>
        <v>Q4A</v>
      </c>
      <c r="D800" t="str">
        <f>CoverSheet!$C$15</f>
        <v/>
      </c>
      <c r="E800" t="s">
        <v>750</v>
      </c>
      <c r="F800" t="s">
        <v>2182</v>
      </c>
      <c r="G800" t="s">
        <v>2183</v>
      </c>
      <c r="H800">
        <f>Input!R283</f>
        <v>0</v>
      </c>
      <c r="I800" t="str">
        <f>Input!Y283</f>
        <v>G</v>
      </c>
    </row>
    <row r="801" spans="1:8" x14ac:dyDescent="0.35">
      <c r="A801" t="str">
        <f>IF(CoverSheet!$C$9="Annual Return","AR",IF(CoverSheet!$C$9="Interim Return","IR",IF(CoverSheet!$C$9="Audited Annual Return","AAR","")))</f>
        <v/>
      </c>
      <c r="B801" t="str">
        <f>CoverSheet!$G$7</f>
        <v>v:25-03-c</v>
      </c>
      <c r="C801" t="str">
        <f>IF(CoverSheet!$C$29=3,"Q1",IF(CoverSheet!$C$29=6,"Q2",IF(CoverSheet!$C$29=9,"Q3",IF(AND(CoverSheet!$C$29=12,A801="AR"),"Q4","Q4A"))))</f>
        <v>Q4A</v>
      </c>
      <c r="D801" t="str">
        <f>CoverSheet!$C$15</f>
        <v/>
      </c>
      <c r="E801" t="s">
        <v>750</v>
      </c>
      <c r="F801" t="s">
        <v>2184</v>
      </c>
      <c r="G801" t="s">
        <v>2185</v>
      </c>
      <c r="H801">
        <f>Input!L283</f>
        <v>0</v>
      </c>
    </row>
    <row r="802" spans="1:8" x14ac:dyDescent="0.35">
      <c r="A802" t="str">
        <f>IF(CoverSheet!$C$9="Annual Return","AR",IF(CoverSheet!$C$9="Interim Return","IR",IF(CoverSheet!$C$9="Audited Annual Return","AAR","")))</f>
        <v/>
      </c>
      <c r="B802" t="str">
        <f>CoverSheet!$G$7</f>
        <v>v:25-03-c</v>
      </c>
      <c r="C802" t="str">
        <f>IF(CoverSheet!$C$29=3,"Q1",IF(CoverSheet!$C$29=6,"Q2",IF(CoverSheet!$C$29=9,"Q3",IF(AND(CoverSheet!$C$29=12,A802="AR"),"Q4","Q4A"))))</f>
        <v>Q4A</v>
      </c>
      <c r="D802" t="str">
        <f>CoverSheet!$C$15</f>
        <v/>
      </c>
      <c r="E802" t="s">
        <v>750</v>
      </c>
      <c r="F802" t="s">
        <v>2186</v>
      </c>
      <c r="G802" t="s">
        <v>2187</v>
      </c>
      <c r="H802">
        <f>Input!M283</f>
        <v>0</v>
      </c>
    </row>
    <row r="803" spans="1:8" x14ac:dyDescent="0.35">
      <c r="A803" t="str">
        <f>IF(CoverSheet!$C$9="Annual Return","AR",IF(CoverSheet!$C$9="Interim Return","IR",IF(CoverSheet!$C$9="Audited Annual Return","AAR","")))</f>
        <v/>
      </c>
      <c r="B803" t="str">
        <f>CoverSheet!$G$7</f>
        <v>v:25-03-c</v>
      </c>
      <c r="C803" t="str">
        <f>IF(CoverSheet!$C$29=3,"Q1",IF(CoverSheet!$C$29=6,"Q2",IF(CoverSheet!$C$29=9,"Q3",IF(AND(CoverSheet!$C$29=12,A803="AR"),"Q4","Q4A"))))</f>
        <v>Q4A</v>
      </c>
      <c r="D803" t="str">
        <f>CoverSheet!$C$15</f>
        <v/>
      </c>
      <c r="E803" t="s">
        <v>750</v>
      </c>
      <c r="F803" t="s">
        <v>2188</v>
      </c>
      <c r="G803" t="s">
        <v>2189</v>
      </c>
      <c r="H803">
        <f>Input!N283</f>
        <v>0</v>
      </c>
    </row>
    <row r="804" spans="1:8" x14ac:dyDescent="0.35">
      <c r="A804" t="str">
        <f>IF(CoverSheet!$C$9="Annual Return","AR",IF(CoverSheet!$C$9="Interim Return","IR",IF(CoverSheet!$C$9="Audited Annual Return","AAR","")))</f>
        <v/>
      </c>
      <c r="B804" t="str">
        <f>CoverSheet!$G$7</f>
        <v>v:25-03-c</v>
      </c>
      <c r="C804" t="str">
        <f>IF(CoverSheet!$C$29=3,"Q1",IF(CoverSheet!$C$29=6,"Q2",IF(CoverSheet!$C$29=9,"Q3",IF(AND(CoverSheet!$C$29=12,A804="AR"),"Q4","Q4A"))))</f>
        <v>Q4A</v>
      </c>
      <c r="D804" t="str">
        <f>CoverSheet!$C$15</f>
        <v/>
      </c>
      <c r="E804" t="s">
        <v>750</v>
      </c>
      <c r="F804" t="s">
        <v>621</v>
      </c>
      <c r="G804" t="s">
        <v>2190</v>
      </c>
      <c r="H804">
        <f>Input!P285</f>
        <v>0</v>
      </c>
    </row>
    <row r="805" spans="1:8" x14ac:dyDescent="0.35">
      <c r="A805" t="str">
        <f>IF(CoverSheet!$C$9="Annual Return","AR",IF(CoverSheet!$C$9="Interim Return","IR",IF(CoverSheet!$C$9="Audited Annual Return","AAR","")))</f>
        <v/>
      </c>
      <c r="B805" t="str">
        <f>CoverSheet!$G$7</f>
        <v>v:25-03-c</v>
      </c>
      <c r="C805" t="str">
        <f>IF(CoverSheet!$C$29=3,"Q1",IF(CoverSheet!$C$29=6,"Q2",IF(CoverSheet!$C$29=9,"Q3",IF(AND(CoverSheet!$C$29=12,A805="AR"),"Q4","Q4A"))))</f>
        <v>Q4A</v>
      </c>
      <c r="D805" t="str">
        <f>CoverSheet!$C$15</f>
        <v/>
      </c>
      <c r="E805" t="s">
        <v>750</v>
      </c>
      <c r="F805" t="s">
        <v>2191</v>
      </c>
      <c r="G805" t="s">
        <v>2192</v>
      </c>
      <c r="H805">
        <f>Input!L285</f>
        <v>0</v>
      </c>
    </row>
    <row r="806" spans="1:8" x14ac:dyDescent="0.35">
      <c r="A806" t="str">
        <f>IF(CoverSheet!$C$9="Annual Return","AR",IF(CoverSheet!$C$9="Interim Return","IR",IF(CoverSheet!$C$9="Audited Annual Return","AAR","")))</f>
        <v/>
      </c>
      <c r="B806" t="str">
        <f>CoverSheet!$G$7</f>
        <v>v:25-03-c</v>
      </c>
      <c r="C806" t="str">
        <f>IF(CoverSheet!$C$29=3,"Q1",IF(CoverSheet!$C$29=6,"Q2",IF(CoverSheet!$C$29=9,"Q3",IF(AND(CoverSheet!$C$29=12,A806="AR"),"Q4","Q4A"))))</f>
        <v>Q4A</v>
      </c>
      <c r="D806" t="str">
        <f>CoverSheet!$C$15</f>
        <v/>
      </c>
      <c r="E806" t="s">
        <v>750</v>
      </c>
      <c r="F806" t="s">
        <v>2193</v>
      </c>
      <c r="G806" t="s">
        <v>2194</v>
      </c>
      <c r="H806">
        <f>Input!M285</f>
        <v>0</v>
      </c>
    </row>
    <row r="807" spans="1:8" x14ac:dyDescent="0.35">
      <c r="A807" t="str">
        <f>IF(CoverSheet!$C$9="Annual Return","AR",IF(CoverSheet!$C$9="Interim Return","IR",IF(CoverSheet!$C$9="Audited Annual Return","AAR","")))</f>
        <v/>
      </c>
      <c r="B807" t="str">
        <f>CoverSheet!$G$7</f>
        <v>v:25-03-c</v>
      </c>
      <c r="C807" t="str">
        <f>IF(CoverSheet!$C$29=3,"Q1",IF(CoverSheet!$C$29=6,"Q2",IF(CoverSheet!$C$29=9,"Q3",IF(AND(CoverSheet!$C$29=12,A807="AR"),"Q4","Q4A"))))</f>
        <v>Q4A</v>
      </c>
      <c r="D807" t="str">
        <f>CoverSheet!$C$15</f>
        <v/>
      </c>
      <c r="E807" t="s">
        <v>750</v>
      </c>
      <c r="F807" t="s">
        <v>2195</v>
      </c>
      <c r="G807" t="s">
        <v>2196</v>
      </c>
      <c r="H807">
        <f>Input!N285</f>
        <v>0</v>
      </c>
    </row>
    <row r="808" spans="1:8" x14ac:dyDescent="0.35">
      <c r="A808" t="str">
        <f>IF(CoverSheet!$C$9="Annual Return","AR",IF(CoverSheet!$C$9="Interim Return","IR",IF(CoverSheet!$C$9="Audited Annual Return","AAR","")))</f>
        <v/>
      </c>
      <c r="B808" t="str">
        <f>CoverSheet!$G$7</f>
        <v>v:25-03-c</v>
      </c>
      <c r="C808" t="str">
        <f>IF(CoverSheet!$C$29=3,"Q1",IF(CoverSheet!$C$29=6,"Q2",IF(CoverSheet!$C$29=9,"Q3",IF(AND(CoverSheet!$C$29=12,A808="AR"),"Q4","Q4A"))))</f>
        <v>Q4A</v>
      </c>
      <c r="D808" t="str">
        <f>CoverSheet!$C$15</f>
        <v/>
      </c>
      <c r="E808" t="s">
        <v>750</v>
      </c>
      <c r="F808" t="s">
        <v>2197</v>
      </c>
      <c r="G808" t="s">
        <v>2198</v>
      </c>
      <c r="H808">
        <f>Input!P287</f>
        <v>0</v>
      </c>
    </row>
    <row r="809" spans="1:8" x14ac:dyDescent="0.35">
      <c r="A809" t="str">
        <f>IF(CoverSheet!$C$9="Annual Return","AR",IF(CoverSheet!$C$9="Interim Return","IR",IF(CoverSheet!$C$9="Audited Annual Return","AAR","")))</f>
        <v/>
      </c>
      <c r="B809" t="str">
        <f>CoverSheet!$G$7</f>
        <v>v:25-03-c</v>
      </c>
      <c r="C809" t="str">
        <f>IF(CoverSheet!$C$29=3,"Q1",IF(CoverSheet!$C$29=6,"Q2",IF(CoverSheet!$C$29=9,"Q3",IF(AND(CoverSheet!$C$29=12,A809="AR"),"Q4","Q4A"))))</f>
        <v>Q4A</v>
      </c>
      <c r="D809" t="str">
        <f>CoverSheet!$C$15</f>
        <v/>
      </c>
      <c r="E809" t="s">
        <v>750</v>
      </c>
      <c r="F809" t="s">
        <v>2199</v>
      </c>
      <c r="G809" t="s">
        <v>2200</v>
      </c>
      <c r="H809">
        <f>Input!L287</f>
        <v>0</v>
      </c>
    </row>
    <row r="810" spans="1:8" x14ac:dyDescent="0.35">
      <c r="A810" t="str">
        <f>IF(CoverSheet!$C$9="Annual Return","AR",IF(CoverSheet!$C$9="Interim Return","IR",IF(CoverSheet!$C$9="Audited Annual Return","AAR","")))</f>
        <v/>
      </c>
      <c r="B810" t="str">
        <f>CoverSheet!$G$7</f>
        <v>v:25-03-c</v>
      </c>
      <c r="C810" t="str">
        <f>IF(CoverSheet!$C$29=3,"Q1",IF(CoverSheet!$C$29=6,"Q2",IF(CoverSheet!$C$29=9,"Q3",IF(AND(CoverSheet!$C$29=12,A810="AR"),"Q4","Q4A"))))</f>
        <v>Q4A</v>
      </c>
      <c r="D810" t="str">
        <f>CoverSheet!$C$15</f>
        <v/>
      </c>
      <c r="E810" t="s">
        <v>750</v>
      </c>
      <c r="F810" t="s">
        <v>2201</v>
      </c>
      <c r="G810" t="s">
        <v>2202</v>
      </c>
      <c r="H810">
        <f>Input!M287</f>
        <v>0</v>
      </c>
    </row>
    <row r="811" spans="1:8" x14ac:dyDescent="0.35">
      <c r="A811" t="str">
        <f>IF(CoverSheet!$C$9="Annual Return","AR",IF(CoverSheet!$C$9="Interim Return","IR",IF(CoverSheet!$C$9="Audited Annual Return","AAR","")))</f>
        <v/>
      </c>
      <c r="B811" t="str">
        <f>CoverSheet!$G$7</f>
        <v>v:25-03-c</v>
      </c>
      <c r="C811" t="str">
        <f>IF(CoverSheet!$C$29=3,"Q1",IF(CoverSheet!$C$29=6,"Q2",IF(CoverSheet!$C$29=9,"Q3",IF(AND(CoverSheet!$C$29=12,A811="AR"),"Q4","Q4A"))))</f>
        <v>Q4A</v>
      </c>
      <c r="D811" t="str">
        <f>CoverSheet!$C$15</f>
        <v/>
      </c>
      <c r="E811" t="s">
        <v>750</v>
      </c>
      <c r="F811" t="s">
        <v>2203</v>
      </c>
      <c r="G811" t="s">
        <v>2204</v>
      </c>
      <c r="H811">
        <f>Input!N287</f>
        <v>0</v>
      </c>
    </row>
    <row r="812" spans="1:8" x14ac:dyDescent="0.35">
      <c r="A812" t="str">
        <f>IF(CoverSheet!$C$9="Annual Return","AR",IF(CoverSheet!$C$9="Interim Return","IR",IF(CoverSheet!$C$9="Audited Annual Return","AAR","")))</f>
        <v/>
      </c>
      <c r="B812" t="str">
        <f>CoverSheet!$G$7</f>
        <v>v:25-03-c</v>
      </c>
      <c r="C812" t="str">
        <f>IF(CoverSheet!$C$29=3,"Q1",IF(CoverSheet!$C$29=6,"Q2",IF(CoverSheet!$C$29=9,"Q3",IF(AND(CoverSheet!$C$29=12,A812="AR"),"Q4","Q4A"))))</f>
        <v>Q4A</v>
      </c>
      <c r="D812" t="str">
        <f>CoverSheet!$C$15</f>
        <v/>
      </c>
      <c r="E812" t="s">
        <v>750</v>
      </c>
      <c r="F812" t="s">
        <v>2205</v>
      </c>
      <c r="G812" t="s">
        <v>2206</v>
      </c>
      <c r="H812">
        <f>Input!P288</f>
        <v>0</v>
      </c>
    </row>
    <row r="813" spans="1:8" x14ac:dyDescent="0.35">
      <c r="A813" t="str">
        <f>IF(CoverSheet!$C$9="Annual Return","AR",IF(CoverSheet!$C$9="Interim Return","IR",IF(CoverSheet!$C$9="Audited Annual Return","AAR","")))</f>
        <v/>
      </c>
      <c r="B813" t="str">
        <f>CoverSheet!$G$7</f>
        <v>v:25-03-c</v>
      </c>
      <c r="C813" t="str">
        <f>IF(CoverSheet!$C$29=3,"Q1",IF(CoverSheet!$C$29=6,"Q2",IF(CoverSheet!$C$29=9,"Q3",IF(AND(CoverSheet!$C$29=12,A813="AR"),"Q4","Q4A"))))</f>
        <v>Q4A</v>
      </c>
      <c r="D813" t="str">
        <f>CoverSheet!$C$15</f>
        <v/>
      </c>
      <c r="E813" t="s">
        <v>750</v>
      </c>
      <c r="F813" t="s">
        <v>2207</v>
      </c>
      <c r="G813" t="s">
        <v>2208</v>
      </c>
      <c r="H813">
        <f>Input!L288</f>
        <v>0</v>
      </c>
    </row>
    <row r="814" spans="1:8" x14ac:dyDescent="0.35">
      <c r="A814" t="str">
        <f>IF(CoverSheet!$C$9="Annual Return","AR",IF(CoverSheet!$C$9="Interim Return","IR",IF(CoverSheet!$C$9="Audited Annual Return","AAR","")))</f>
        <v/>
      </c>
      <c r="B814" t="str">
        <f>CoverSheet!$G$7</f>
        <v>v:25-03-c</v>
      </c>
      <c r="C814" t="str">
        <f>IF(CoverSheet!$C$29=3,"Q1",IF(CoverSheet!$C$29=6,"Q2",IF(CoverSheet!$C$29=9,"Q3",IF(AND(CoverSheet!$C$29=12,A814="AR"),"Q4","Q4A"))))</f>
        <v>Q4A</v>
      </c>
      <c r="D814" t="str">
        <f>CoverSheet!$C$15</f>
        <v/>
      </c>
      <c r="E814" t="s">
        <v>750</v>
      </c>
      <c r="F814" t="s">
        <v>2209</v>
      </c>
      <c r="G814" t="s">
        <v>2210</v>
      </c>
      <c r="H814">
        <f>Input!M288</f>
        <v>0</v>
      </c>
    </row>
    <row r="815" spans="1:8" x14ac:dyDescent="0.35">
      <c r="A815" t="str">
        <f>IF(CoverSheet!$C$9="Annual Return","AR",IF(CoverSheet!$C$9="Interim Return","IR",IF(CoverSheet!$C$9="Audited Annual Return","AAR","")))</f>
        <v/>
      </c>
      <c r="B815" t="str">
        <f>CoverSheet!$G$7</f>
        <v>v:25-03-c</v>
      </c>
      <c r="C815" t="str">
        <f>IF(CoverSheet!$C$29=3,"Q1",IF(CoverSheet!$C$29=6,"Q2",IF(CoverSheet!$C$29=9,"Q3",IF(AND(CoverSheet!$C$29=12,A815="AR"),"Q4","Q4A"))))</f>
        <v>Q4A</v>
      </c>
      <c r="D815" t="str">
        <f>CoverSheet!$C$15</f>
        <v/>
      </c>
      <c r="E815" t="s">
        <v>750</v>
      </c>
      <c r="F815" t="s">
        <v>2211</v>
      </c>
      <c r="G815" t="s">
        <v>2212</v>
      </c>
      <c r="H815">
        <f>Input!N288</f>
        <v>0</v>
      </c>
    </row>
    <row r="816" spans="1:8" x14ac:dyDescent="0.35">
      <c r="A816" t="str">
        <f>IF(CoverSheet!$C$9="Annual Return","AR",IF(CoverSheet!$C$9="Interim Return","IR",IF(CoverSheet!$C$9="Audited Annual Return","AAR","")))</f>
        <v/>
      </c>
      <c r="B816" t="str">
        <f>CoverSheet!$G$7</f>
        <v>v:25-03-c</v>
      </c>
      <c r="C816" t="str">
        <f>IF(CoverSheet!$C$29=3,"Q1",IF(CoverSheet!$C$29=6,"Q2",IF(CoverSheet!$C$29=9,"Q3",IF(AND(CoverSheet!$C$29=12,A816="AR"),"Q4","Q4A"))))</f>
        <v>Q4A</v>
      </c>
      <c r="D816" t="str">
        <f>CoverSheet!$C$15</f>
        <v/>
      </c>
      <c r="E816" t="s">
        <v>750</v>
      </c>
      <c r="F816" t="s">
        <v>2213</v>
      </c>
      <c r="G816" t="s">
        <v>2214</v>
      </c>
      <c r="H816">
        <f>Input!P289</f>
        <v>0</v>
      </c>
    </row>
    <row r="817" spans="1:9" x14ac:dyDescent="0.35">
      <c r="A817" t="str">
        <f>IF(CoverSheet!$C$9="Annual Return","AR",IF(CoverSheet!$C$9="Interim Return","IR",IF(CoverSheet!$C$9="Audited Annual Return","AAR","")))</f>
        <v/>
      </c>
      <c r="B817" t="str">
        <f>CoverSheet!$G$7</f>
        <v>v:25-03-c</v>
      </c>
      <c r="C817" t="str">
        <f>IF(CoverSheet!$C$29=3,"Q1",IF(CoverSheet!$C$29=6,"Q2",IF(CoverSheet!$C$29=9,"Q3",IF(AND(CoverSheet!$C$29=12,A817="AR"),"Q4","Q4A"))))</f>
        <v>Q4A</v>
      </c>
      <c r="D817" t="str">
        <f>CoverSheet!$C$15</f>
        <v/>
      </c>
      <c r="E817" t="s">
        <v>750</v>
      </c>
      <c r="F817" t="s">
        <v>2215</v>
      </c>
      <c r="G817" t="s">
        <v>2216</v>
      </c>
      <c r="H817">
        <f>Input!R289</f>
        <v>0</v>
      </c>
      <c r="I817" t="str">
        <f>Input!Y289</f>
        <v>G</v>
      </c>
    </row>
    <row r="818" spans="1:9" x14ac:dyDescent="0.35">
      <c r="A818" t="str">
        <f>IF(CoverSheet!$C$9="Annual Return","AR",IF(CoverSheet!$C$9="Interim Return","IR",IF(CoverSheet!$C$9="Audited Annual Return","AAR","")))</f>
        <v/>
      </c>
      <c r="B818" t="str">
        <f>CoverSheet!$G$7</f>
        <v>v:25-03-c</v>
      </c>
      <c r="C818" t="str">
        <f>IF(CoverSheet!$C$29=3,"Q1",IF(CoverSheet!$C$29=6,"Q2",IF(CoverSheet!$C$29=9,"Q3",IF(AND(CoverSheet!$C$29=12,A818="AR"),"Q4","Q4A"))))</f>
        <v>Q4A</v>
      </c>
      <c r="D818" t="str">
        <f>CoverSheet!$C$15</f>
        <v/>
      </c>
      <c r="E818" t="s">
        <v>750</v>
      </c>
      <c r="F818" t="s">
        <v>2217</v>
      </c>
      <c r="G818" t="s">
        <v>2218</v>
      </c>
      <c r="H818">
        <f>Input!L289</f>
        <v>0</v>
      </c>
    </row>
    <row r="819" spans="1:9" x14ac:dyDescent="0.35">
      <c r="A819" t="str">
        <f>IF(CoverSheet!$C$9="Annual Return","AR",IF(CoverSheet!$C$9="Interim Return","IR",IF(CoverSheet!$C$9="Audited Annual Return","AAR","")))</f>
        <v/>
      </c>
      <c r="B819" t="str">
        <f>CoverSheet!$G$7</f>
        <v>v:25-03-c</v>
      </c>
      <c r="C819" t="str">
        <f>IF(CoverSheet!$C$29=3,"Q1",IF(CoverSheet!$C$29=6,"Q2",IF(CoverSheet!$C$29=9,"Q3",IF(AND(CoverSheet!$C$29=12,A819="AR"),"Q4","Q4A"))))</f>
        <v>Q4A</v>
      </c>
      <c r="D819" t="str">
        <f>CoverSheet!$C$15</f>
        <v/>
      </c>
      <c r="E819" t="s">
        <v>750</v>
      </c>
      <c r="F819" t="s">
        <v>2219</v>
      </c>
      <c r="G819" t="s">
        <v>2220</v>
      </c>
      <c r="H819">
        <f>Input!M289</f>
        <v>0</v>
      </c>
    </row>
    <row r="820" spans="1:9" x14ac:dyDescent="0.35">
      <c r="A820" t="str">
        <f>IF(CoverSheet!$C$9="Annual Return","AR",IF(CoverSheet!$C$9="Interim Return","IR",IF(CoverSheet!$C$9="Audited Annual Return","AAR","")))</f>
        <v/>
      </c>
      <c r="B820" t="str">
        <f>CoverSheet!$G$7</f>
        <v>v:25-03-c</v>
      </c>
      <c r="C820" t="str">
        <f>IF(CoverSheet!$C$29=3,"Q1",IF(CoverSheet!$C$29=6,"Q2",IF(CoverSheet!$C$29=9,"Q3",IF(AND(CoverSheet!$C$29=12,A820="AR"),"Q4","Q4A"))))</f>
        <v>Q4A</v>
      </c>
      <c r="D820" t="str">
        <f>CoverSheet!$C$15</f>
        <v/>
      </c>
      <c r="E820" t="s">
        <v>750</v>
      </c>
      <c r="F820" t="s">
        <v>2221</v>
      </c>
      <c r="G820" t="s">
        <v>2222</v>
      </c>
      <c r="H820">
        <f>Input!N289</f>
        <v>0</v>
      </c>
    </row>
    <row r="821" spans="1:9" x14ac:dyDescent="0.35">
      <c r="A821" t="str">
        <f>IF(CoverSheet!$C$9="Annual Return","AR",IF(CoverSheet!$C$9="Interim Return","IR",IF(CoverSheet!$C$9="Audited Annual Return","AAR","")))</f>
        <v/>
      </c>
      <c r="B821" t="str">
        <f>CoverSheet!$G$7</f>
        <v>v:25-03-c</v>
      </c>
      <c r="C821" t="str">
        <f>IF(CoverSheet!$C$29=3,"Q1",IF(CoverSheet!$C$29=6,"Q2",IF(CoverSheet!$C$29=9,"Q3",IF(AND(CoverSheet!$C$29=12,A821="AR"),"Q4","Q4A"))))</f>
        <v>Q4A</v>
      </c>
      <c r="D821" t="str">
        <f>CoverSheet!$C$15</f>
        <v/>
      </c>
      <c r="E821" t="s">
        <v>750</v>
      </c>
      <c r="F821" t="s">
        <v>2223</v>
      </c>
      <c r="G821" t="s">
        <v>2224</v>
      </c>
      <c r="H821">
        <f>Input!P291</f>
        <v>0</v>
      </c>
    </row>
    <row r="822" spans="1:9" x14ac:dyDescent="0.35">
      <c r="A822" t="str">
        <f>IF(CoverSheet!$C$9="Annual Return","AR",IF(CoverSheet!$C$9="Interim Return","IR",IF(CoverSheet!$C$9="Audited Annual Return","AAR","")))</f>
        <v/>
      </c>
      <c r="B822" t="str">
        <f>CoverSheet!$G$7</f>
        <v>v:25-03-c</v>
      </c>
      <c r="C822" t="str">
        <f>IF(CoverSheet!$C$29=3,"Q1",IF(CoverSheet!$C$29=6,"Q2",IF(CoverSheet!$C$29=9,"Q3",IF(AND(CoverSheet!$C$29=12,A822="AR"),"Q4","Q4A"))))</f>
        <v>Q4A</v>
      </c>
      <c r="D822" t="str">
        <f>CoverSheet!$C$15</f>
        <v/>
      </c>
      <c r="E822" t="s">
        <v>750</v>
      </c>
      <c r="F822" t="s">
        <v>2225</v>
      </c>
      <c r="G822" t="s">
        <v>2226</v>
      </c>
      <c r="H822">
        <f>Input!L291</f>
        <v>0</v>
      </c>
    </row>
    <row r="823" spans="1:9" x14ac:dyDescent="0.35">
      <c r="A823" t="str">
        <f>IF(CoverSheet!$C$9="Annual Return","AR",IF(CoverSheet!$C$9="Interim Return","IR",IF(CoverSheet!$C$9="Audited Annual Return","AAR","")))</f>
        <v/>
      </c>
      <c r="B823" t="str">
        <f>CoverSheet!$G$7</f>
        <v>v:25-03-c</v>
      </c>
      <c r="C823" t="str">
        <f>IF(CoverSheet!$C$29=3,"Q1",IF(CoverSheet!$C$29=6,"Q2",IF(CoverSheet!$C$29=9,"Q3",IF(AND(CoverSheet!$C$29=12,A823="AR"),"Q4","Q4A"))))</f>
        <v>Q4A</v>
      </c>
      <c r="D823" t="str">
        <f>CoverSheet!$C$15</f>
        <v/>
      </c>
      <c r="E823" t="s">
        <v>750</v>
      </c>
      <c r="F823" t="s">
        <v>2227</v>
      </c>
      <c r="G823" t="s">
        <v>2228</v>
      </c>
      <c r="H823">
        <f>Input!M291</f>
        <v>0</v>
      </c>
    </row>
    <row r="824" spans="1:9" x14ac:dyDescent="0.35">
      <c r="A824" t="str">
        <f>IF(CoverSheet!$C$9="Annual Return","AR",IF(CoverSheet!$C$9="Interim Return","IR",IF(CoverSheet!$C$9="Audited Annual Return","AAR","")))</f>
        <v/>
      </c>
      <c r="B824" t="str">
        <f>CoverSheet!$G$7</f>
        <v>v:25-03-c</v>
      </c>
      <c r="C824" t="str">
        <f>IF(CoverSheet!$C$29=3,"Q1",IF(CoverSheet!$C$29=6,"Q2",IF(CoverSheet!$C$29=9,"Q3",IF(AND(CoverSheet!$C$29=12,A824="AR"),"Q4","Q4A"))))</f>
        <v>Q4A</v>
      </c>
      <c r="D824" t="str">
        <f>CoverSheet!$C$15</f>
        <v/>
      </c>
      <c r="E824" t="s">
        <v>750</v>
      </c>
      <c r="F824" t="s">
        <v>2229</v>
      </c>
      <c r="G824" t="s">
        <v>2230</v>
      </c>
      <c r="H824">
        <f>Input!N291</f>
        <v>0</v>
      </c>
    </row>
    <row r="825" spans="1:9" x14ac:dyDescent="0.35">
      <c r="A825" t="str">
        <f>IF(CoverSheet!$C$9="Annual Return","AR",IF(CoverSheet!$C$9="Interim Return","IR",IF(CoverSheet!$C$9="Audited Annual Return","AAR","")))</f>
        <v/>
      </c>
      <c r="B825" t="str">
        <f>CoverSheet!$G$7</f>
        <v>v:25-03-c</v>
      </c>
      <c r="C825" t="str">
        <f>IF(CoverSheet!$C$29=3,"Q1",IF(CoverSheet!$C$29=6,"Q2",IF(CoverSheet!$C$29=9,"Q3",IF(AND(CoverSheet!$C$29=12,A825="AR"),"Q4","Q4A"))))</f>
        <v>Q4A</v>
      </c>
      <c r="D825" t="str">
        <f>CoverSheet!$C$15</f>
        <v/>
      </c>
      <c r="E825" t="s">
        <v>750</v>
      </c>
      <c r="F825" t="s">
        <v>2231</v>
      </c>
      <c r="G825" t="s">
        <v>2232</v>
      </c>
      <c r="H825">
        <f>Input!P292</f>
        <v>0</v>
      </c>
    </row>
    <row r="826" spans="1:9" x14ac:dyDescent="0.35">
      <c r="A826" t="str">
        <f>IF(CoverSheet!$C$9="Annual Return","AR",IF(CoverSheet!$C$9="Interim Return","IR",IF(CoverSheet!$C$9="Audited Annual Return","AAR","")))</f>
        <v/>
      </c>
      <c r="B826" t="str">
        <f>CoverSheet!$G$7</f>
        <v>v:25-03-c</v>
      </c>
      <c r="C826" t="str">
        <f>IF(CoverSheet!$C$29=3,"Q1",IF(CoverSheet!$C$29=6,"Q2",IF(CoverSheet!$C$29=9,"Q3",IF(AND(CoverSheet!$C$29=12,A826="AR"),"Q4","Q4A"))))</f>
        <v>Q4A</v>
      </c>
      <c r="D826" t="str">
        <f>CoverSheet!$C$15</f>
        <v/>
      </c>
      <c r="E826" t="s">
        <v>750</v>
      </c>
      <c r="F826" t="s">
        <v>2233</v>
      </c>
      <c r="G826" t="s">
        <v>2234</v>
      </c>
      <c r="H826">
        <f>Input!L292</f>
        <v>0</v>
      </c>
    </row>
    <row r="827" spans="1:9" x14ac:dyDescent="0.35">
      <c r="A827" t="str">
        <f>IF(CoverSheet!$C$9="Annual Return","AR",IF(CoverSheet!$C$9="Interim Return","IR",IF(CoverSheet!$C$9="Audited Annual Return","AAR","")))</f>
        <v/>
      </c>
      <c r="B827" t="str">
        <f>CoverSheet!$G$7</f>
        <v>v:25-03-c</v>
      </c>
      <c r="C827" t="str">
        <f>IF(CoverSheet!$C$29=3,"Q1",IF(CoverSheet!$C$29=6,"Q2",IF(CoverSheet!$C$29=9,"Q3",IF(AND(CoverSheet!$C$29=12,A827="AR"),"Q4","Q4A"))))</f>
        <v>Q4A</v>
      </c>
      <c r="D827" t="str">
        <f>CoverSheet!$C$15</f>
        <v/>
      </c>
      <c r="E827" t="s">
        <v>750</v>
      </c>
      <c r="F827" t="s">
        <v>2235</v>
      </c>
      <c r="G827" t="s">
        <v>2236</v>
      </c>
      <c r="H827">
        <f>Input!M292</f>
        <v>0</v>
      </c>
    </row>
    <row r="828" spans="1:9" x14ac:dyDescent="0.35">
      <c r="A828" t="str">
        <f>IF(CoverSheet!$C$9="Annual Return","AR",IF(CoverSheet!$C$9="Interim Return","IR",IF(CoverSheet!$C$9="Audited Annual Return","AAR","")))</f>
        <v/>
      </c>
      <c r="B828" t="str">
        <f>CoverSheet!$G$7</f>
        <v>v:25-03-c</v>
      </c>
      <c r="C828" t="str">
        <f>IF(CoverSheet!$C$29=3,"Q1",IF(CoverSheet!$C$29=6,"Q2",IF(CoverSheet!$C$29=9,"Q3",IF(AND(CoverSheet!$C$29=12,A828="AR"),"Q4","Q4A"))))</f>
        <v>Q4A</v>
      </c>
      <c r="D828" t="str">
        <f>CoverSheet!$C$15</f>
        <v/>
      </c>
      <c r="E828" t="s">
        <v>750</v>
      </c>
      <c r="F828" t="s">
        <v>2237</v>
      </c>
      <c r="G828" t="s">
        <v>2238</v>
      </c>
      <c r="H828">
        <f>Input!N292</f>
        <v>0</v>
      </c>
    </row>
    <row r="829" spans="1:9" x14ac:dyDescent="0.35">
      <c r="A829" t="str">
        <f>IF(CoverSheet!$C$9="Annual Return","AR",IF(CoverSheet!$C$9="Interim Return","IR",IF(CoverSheet!$C$9="Audited Annual Return","AAR","")))</f>
        <v/>
      </c>
      <c r="B829" t="str">
        <f>CoverSheet!$G$7</f>
        <v>v:25-03-c</v>
      </c>
      <c r="C829" t="str">
        <f>IF(CoverSheet!$C$29=3,"Q1",IF(CoverSheet!$C$29=6,"Q2",IF(CoverSheet!$C$29=9,"Q3",IF(AND(CoverSheet!$C$29=12,A829="AR"),"Q4","Q4A"))))</f>
        <v>Q4A</v>
      </c>
      <c r="D829" t="str">
        <f>CoverSheet!$C$15</f>
        <v/>
      </c>
      <c r="E829" t="s">
        <v>750</v>
      </c>
      <c r="F829" t="s">
        <v>2239</v>
      </c>
      <c r="G829" t="s">
        <v>2240</v>
      </c>
      <c r="H829">
        <f>Input!P293</f>
        <v>0</v>
      </c>
    </row>
    <row r="830" spans="1:9" x14ac:dyDescent="0.35">
      <c r="A830" t="str">
        <f>IF(CoverSheet!$C$9="Annual Return","AR",IF(CoverSheet!$C$9="Interim Return","IR",IF(CoverSheet!$C$9="Audited Annual Return","AAR","")))</f>
        <v/>
      </c>
      <c r="B830" t="str">
        <f>CoverSheet!$G$7</f>
        <v>v:25-03-c</v>
      </c>
      <c r="C830" t="str">
        <f>IF(CoverSheet!$C$29=3,"Q1",IF(CoverSheet!$C$29=6,"Q2",IF(CoverSheet!$C$29=9,"Q3",IF(AND(CoverSheet!$C$29=12,A830="AR"),"Q4","Q4A"))))</f>
        <v>Q4A</v>
      </c>
      <c r="D830" t="str">
        <f>CoverSheet!$C$15</f>
        <v/>
      </c>
      <c r="E830" t="s">
        <v>750</v>
      </c>
      <c r="F830" t="s">
        <v>2241</v>
      </c>
      <c r="G830" t="s">
        <v>2242</v>
      </c>
      <c r="H830">
        <f>Input!L293</f>
        <v>0</v>
      </c>
    </row>
    <row r="831" spans="1:9" x14ac:dyDescent="0.35">
      <c r="A831" t="str">
        <f>IF(CoverSheet!$C$9="Annual Return","AR",IF(CoverSheet!$C$9="Interim Return","IR",IF(CoverSheet!$C$9="Audited Annual Return","AAR","")))</f>
        <v/>
      </c>
      <c r="B831" t="str">
        <f>CoverSheet!$G$7</f>
        <v>v:25-03-c</v>
      </c>
      <c r="C831" t="str">
        <f>IF(CoverSheet!$C$29=3,"Q1",IF(CoverSheet!$C$29=6,"Q2",IF(CoverSheet!$C$29=9,"Q3",IF(AND(CoverSheet!$C$29=12,A831="AR"),"Q4","Q4A"))))</f>
        <v>Q4A</v>
      </c>
      <c r="D831" t="str">
        <f>CoverSheet!$C$15</f>
        <v/>
      </c>
      <c r="E831" t="s">
        <v>750</v>
      </c>
      <c r="F831" t="s">
        <v>2243</v>
      </c>
      <c r="G831" t="s">
        <v>2244</v>
      </c>
      <c r="H831">
        <f>Input!M293</f>
        <v>0</v>
      </c>
    </row>
    <row r="832" spans="1:9" x14ac:dyDescent="0.35">
      <c r="A832" t="str">
        <f>IF(CoverSheet!$C$9="Annual Return","AR",IF(CoverSheet!$C$9="Interim Return","IR",IF(CoverSheet!$C$9="Audited Annual Return","AAR","")))</f>
        <v/>
      </c>
      <c r="B832" t="str">
        <f>CoverSheet!$G$7</f>
        <v>v:25-03-c</v>
      </c>
      <c r="C832" t="str">
        <f>IF(CoverSheet!$C$29=3,"Q1",IF(CoverSheet!$C$29=6,"Q2",IF(CoverSheet!$C$29=9,"Q3",IF(AND(CoverSheet!$C$29=12,A832="AR"),"Q4","Q4A"))))</f>
        <v>Q4A</v>
      </c>
      <c r="D832" t="str">
        <f>CoverSheet!$C$15</f>
        <v/>
      </c>
      <c r="E832" t="s">
        <v>750</v>
      </c>
      <c r="F832" t="s">
        <v>2245</v>
      </c>
      <c r="G832" t="s">
        <v>2246</v>
      </c>
      <c r="H832">
        <f>Input!N293</f>
        <v>0</v>
      </c>
    </row>
    <row r="833" spans="1:8" x14ac:dyDescent="0.35">
      <c r="A833" t="str">
        <f>IF(CoverSheet!$C$9="Annual Return","AR",IF(CoverSheet!$C$9="Interim Return","IR",IF(CoverSheet!$C$9="Audited Annual Return","AAR","")))</f>
        <v/>
      </c>
      <c r="B833" t="str">
        <f>CoverSheet!$G$7</f>
        <v>v:25-03-c</v>
      </c>
      <c r="C833" t="str">
        <f>IF(CoverSheet!$C$29=3,"Q1",IF(CoverSheet!$C$29=6,"Q2",IF(CoverSheet!$C$29=9,"Q3",IF(AND(CoverSheet!$C$29=12,A833="AR"),"Q4","Q4A"))))</f>
        <v>Q4A</v>
      </c>
      <c r="D833" t="str">
        <f>CoverSheet!$C$15</f>
        <v/>
      </c>
      <c r="E833" t="s">
        <v>750</v>
      </c>
      <c r="F833" t="s">
        <v>2247</v>
      </c>
      <c r="G833" t="s">
        <v>2248</v>
      </c>
      <c r="H833">
        <f>Input!P294</f>
        <v>0</v>
      </c>
    </row>
    <row r="834" spans="1:8" x14ac:dyDescent="0.35">
      <c r="A834" t="str">
        <f>IF(CoverSheet!$C$9="Annual Return","AR",IF(CoverSheet!$C$9="Interim Return","IR",IF(CoverSheet!$C$9="Audited Annual Return","AAR","")))</f>
        <v/>
      </c>
      <c r="B834" t="str">
        <f>CoverSheet!$G$7</f>
        <v>v:25-03-c</v>
      </c>
      <c r="C834" t="str">
        <f>IF(CoverSheet!$C$29=3,"Q1",IF(CoverSheet!$C$29=6,"Q2",IF(CoverSheet!$C$29=9,"Q3",IF(AND(CoverSheet!$C$29=12,A834="AR"),"Q4","Q4A"))))</f>
        <v>Q4A</v>
      </c>
      <c r="D834" t="str">
        <f>CoverSheet!$C$15</f>
        <v/>
      </c>
      <c r="E834" t="s">
        <v>750</v>
      </c>
      <c r="F834" t="s">
        <v>2249</v>
      </c>
      <c r="G834" t="s">
        <v>2250</v>
      </c>
      <c r="H834">
        <f>Input!L294</f>
        <v>0</v>
      </c>
    </row>
    <row r="835" spans="1:8" x14ac:dyDescent="0.35">
      <c r="A835" t="str">
        <f>IF(CoverSheet!$C$9="Annual Return","AR",IF(CoverSheet!$C$9="Interim Return","IR",IF(CoverSheet!$C$9="Audited Annual Return","AAR","")))</f>
        <v/>
      </c>
      <c r="B835" t="str">
        <f>CoverSheet!$G$7</f>
        <v>v:25-03-c</v>
      </c>
      <c r="C835" t="str">
        <f>IF(CoverSheet!$C$29=3,"Q1",IF(CoverSheet!$C$29=6,"Q2",IF(CoverSheet!$C$29=9,"Q3",IF(AND(CoverSheet!$C$29=12,A835="AR"),"Q4","Q4A"))))</f>
        <v>Q4A</v>
      </c>
      <c r="D835" t="str">
        <f>CoverSheet!$C$15</f>
        <v/>
      </c>
      <c r="E835" t="s">
        <v>750</v>
      </c>
      <c r="F835" t="s">
        <v>2251</v>
      </c>
      <c r="G835" t="s">
        <v>2252</v>
      </c>
      <c r="H835">
        <f>Input!M294</f>
        <v>0</v>
      </c>
    </row>
    <row r="836" spans="1:8" x14ac:dyDescent="0.35">
      <c r="A836" t="str">
        <f>IF(CoverSheet!$C$9="Annual Return","AR",IF(CoverSheet!$C$9="Interim Return","IR",IF(CoverSheet!$C$9="Audited Annual Return","AAR","")))</f>
        <v/>
      </c>
      <c r="B836" t="str">
        <f>CoverSheet!$G$7</f>
        <v>v:25-03-c</v>
      </c>
      <c r="C836" t="str">
        <f>IF(CoverSheet!$C$29=3,"Q1",IF(CoverSheet!$C$29=6,"Q2",IF(CoverSheet!$C$29=9,"Q3",IF(AND(CoverSheet!$C$29=12,A836="AR"),"Q4","Q4A"))))</f>
        <v>Q4A</v>
      </c>
      <c r="D836" t="str">
        <f>CoverSheet!$C$15</f>
        <v/>
      </c>
      <c r="E836" t="s">
        <v>750</v>
      </c>
      <c r="F836" t="s">
        <v>2253</v>
      </c>
      <c r="G836" t="s">
        <v>2254</v>
      </c>
      <c r="H836">
        <f>Input!N294</f>
        <v>0</v>
      </c>
    </row>
    <row r="837" spans="1:8" x14ac:dyDescent="0.35">
      <c r="A837" t="str">
        <f>IF(CoverSheet!$C$9="Annual Return","AR",IF(CoverSheet!$C$9="Interim Return","IR",IF(CoverSheet!$C$9="Audited Annual Return","AAR","")))</f>
        <v/>
      </c>
      <c r="B837" t="str">
        <f>CoverSheet!$G$7</f>
        <v>v:25-03-c</v>
      </c>
      <c r="C837" t="str">
        <f>IF(CoverSheet!$C$29=3,"Q1",IF(CoverSheet!$C$29=6,"Q2",IF(CoverSheet!$C$29=9,"Q3",IF(AND(CoverSheet!$C$29=12,A837="AR"),"Q4","Q4A"))))</f>
        <v>Q4A</v>
      </c>
      <c r="D837" t="str">
        <f>CoverSheet!$C$15</f>
        <v/>
      </c>
      <c r="E837" t="s">
        <v>750</v>
      </c>
      <c r="F837" t="s">
        <v>2255</v>
      </c>
      <c r="G837" t="s">
        <v>2256</v>
      </c>
      <c r="H837">
        <f>Input!P295</f>
        <v>0</v>
      </c>
    </row>
    <row r="838" spans="1:8" x14ac:dyDescent="0.35">
      <c r="A838" t="str">
        <f>IF(CoverSheet!$C$9="Annual Return","AR",IF(CoverSheet!$C$9="Interim Return","IR",IF(CoverSheet!$C$9="Audited Annual Return","AAR","")))</f>
        <v/>
      </c>
      <c r="B838" t="str">
        <f>CoverSheet!$G$7</f>
        <v>v:25-03-c</v>
      </c>
      <c r="C838" t="str">
        <f>IF(CoverSheet!$C$29=3,"Q1",IF(CoverSheet!$C$29=6,"Q2",IF(CoverSheet!$C$29=9,"Q3",IF(AND(CoverSheet!$C$29=12,A838="AR"),"Q4","Q4A"))))</f>
        <v>Q4A</v>
      </c>
      <c r="D838" t="str">
        <f>CoverSheet!$C$15</f>
        <v/>
      </c>
      <c r="E838" t="s">
        <v>750</v>
      </c>
      <c r="F838" t="s">
        <v>2257</v>
      </c>
      <c r="G838" t="s">
        <v>2258</v>
      </c>
      <c r="H838">
        <f>Input!L295</f>
        <v>0</v>
      </c>
    </row>
    <row r="839" spans="1:8" x14ac:dyDescent="0.35">
      <c r="A839" t="str">
        <f>IF(CoverSheet!$C$9="Annual Return","AR",IF(CoverSheet!$C$9="Interim Return","IR",IF(CoverSheet!$C$9="Audited Annual Return","AAR","")))</f>
        <v/>
      </c>
      <c r="B839" t="str">
        <f>CoverSheet!$G$7</f>
        <v>v:25-03-c</v>
      </c>
      <c r="C839" t="str">
        <f>IF(CoverSheet!$C$29=3,"Q1",IF(CoverSheet!$C$29=6,"Q2",IF(CoverSheet!$C$29=9,"Q3",IF(AND(CoverSheet!$C$29=12,A839="AR"),"Q4","Q4A"))))</f>
        <v>Q4A</v>
      </c>
      <c r="D839" t="str">
        <f>CoverSheet!$C$15</f>
        <v/>
      </c>
      <c r="E839" t="s">
        <v>750</v>
      </c>
      <c r="F839" t="s">
        <v>2259</v>
      </c>
      <c r="G839" t="s">
        <v>2260</v>
      </c>
      <c r="H839">
        <f>Input!M295</f>
        <v>0</v>
      </c>
    </row>
    <row r="840" spans="1:8" x14ac:dyDescent="0.35">
      <c r="A840" t="str">
        <f>IF(CoverSheet!$C$9="Annual Return","AR",IF(CoverSheet!$C$9="Interim Return","IR",IF(CoverSheet!$C$9="Audited Annual Return","AAR","")))</f>
        <v/>
      </c>
      <c r="B840" t="str">
        <f>CoverSheet!$G$7</f>
        <v>v:25-03-c</v>
      </c>
      <c r="C840" t="str">
        <f>IF(CoverSheet!$C$29=3,"Q1",IF(CoverSheet!$C$29=6,"Q2",IF(CoverSheet!$C$29=9,"Q3",IF(AND(CoverSheet!$C$29=12,A840="AR"),"Q4","Q4A"))))</f>
        <v>Q4A</v>
      </c>
      <c r="D840" t="str">
        <f>CoverSheet!$C$15</f>
        <v/>
      </c>
      <c r="E840" t="s">
        <v>750</v>
      </c>
      <c r="F840" t="s">
        <v>2261</v>
      </c>
      <c r="G840" t="s">
        <v>2262</v>
      </c>
      <c r="H840">
        <f>Input!N295</f>
        <v>0</v>
      </c>
    </row>
    <row r="841" spans="1:8" x14ac:dyDescent="0.35">
      <c r="A841" t="str">
        <f>IF(CoverSheet!$C$9="Annual Return","AR",IF(CoverSheet!$C$9="Interim Return","IR",IF(CoverSheet!$C$9="Audited Annual Return","AAR","")))</f>
        <v/>
      </c>
      <c r="B841" t="str">
        <f>CoverSheet!$G$7</f>
        <v>v:25-03-c</v>
      </c>
      <c r="C841" t="str">
        <f>IF(CoverSheet!$C$29=3,"Q1",IF(CoverSheet!$C$29=6,"Q2",IF(CoverSheet!$C$29=9,"Q3",IF(AND(CoverSheet!$C$29=12,A841="AR"),"Q4","Q4A"))))</f>
        <v>Q4A</v>
      </c>
      <c r="D841" t="str">
        <f>CoverSheet!$C$15</f>
        <v/>
      </c>
      <c r="E841" t="s">
        <v>750</v>
      </c>
      <c r="F841" t="s">
        <v>2263</v>
      </c>
      <c r="G841" t="s">
        <v>2264</v>
      </c>
      <c r="H841">
        <f>Input!P296</f>
        <v>0</v>
      </c>
    </row>
    <row r="842" spans="1:8" x14ac:dyDescent="0.35">
      <c r="A842" t="str">
        <f>IF(CoverSheet!$C$9="Annual Return","AR",IF(CoverSheet!$C$9="Interim Return","IR",IF(CoverSheet!$C$9="Audited Annual Return","AAR","")))</f>
        <v/>
      </c>
      <c r="B842" t="str">
        <f>CoverSheet!$G$7</f>
        <v>v:25-03-c</v>
      </c>
      <c r="C842" t="str">
        <f>IF(CoverSheet!$C$29=3,"Q1",IF(CoverSheet!$C$29=6,"Q2",IF(CoverSheet!$C$29=9,"Q3",IF(AND(CoverSheet!$C$29=12,A842="AR"),"Q4","Q4A"))))</f>
        <v>Q4A</v>
      </c>
      <c r="D842" t="str">
        <f>CoverSheet!$C$15</f>
        <v/>
      </c>
      <c r="E842" t="s">
        <v>750</v>
      </c>
      <c r="F842" t="s">
        <v>2265</v>
      </c>
      <c r="G842" t="s">
        <v>2266</v>
      </c>
      <c r="H842">
        <f>Input!L296</f>
        <v>0</v>
      </c>
    </row>
    <row r="843" spans="1:8" x14ac:dyDescent="0.35">
      <c r="A843" t="str">
        <f>IF(CoverSheet!$C$9="Annual Return","AR",IF(CoverSheet!$C$9="Interim Return","IR",IF(CoverSheet!$C$9="Audited Annual Return","AAR","")))</f>
        <v/>
      </c>
      <c r="B843" t="str">
        <f>CoverSheet!$G$7</f>
        <v>v:25-03-c</v>
      </c>
      <c r="C843" t="str">
        <f>IF(CoverSheet!$C$29=3,"Q1",IF(CoverSheet!$C$29=6,"Q2",IF(CoverSheet!$C$29=9,"Q3",IF(AND(CoverSheet!$C$29=12,A843="AR"),"Q4","Q4A"))))</f>
        <v>Q4A</v>
      </c>
      <c r="D843" t="str">
        <f>CoverSheet!$C$15</f>
        <v/>
      </c>
      <c r="E843" t="s">
        <v>750</v>
      </c>
      <c r="F843" t="s">
        <v>2267</v>
      </c>
      <c r="G843" t="s">
        <v>2268</v>
      </c>
      <c r="H843">
        <f>Input!M296</f>
        <v>0</v>
      </c>
    </row>
    <row r="844" spans="1:8" x14ac:dyDescent="0.35">
      <c r="A844" t="str">
        <f>IF(CoverSheet!$C$9="Annual Return","AR",IF(CoverSheet!$C$9="Interim Return","IR",IF(CoverSheet!$C$9="Audited Annual Return","AAR","")))</f>
        <v/>
      </c>
      <c r="B844" t="str">
        <f>CoverSheet!$G$7</f>
        <v>v:25-03-c</v>
      </c>
      <c r="C844" t="str">
        <f>IF(CoverSheet!$C$29=3,"Q1",IF(CoverSheet!$C$29=6,"Q2",IF(CoverSheet!$C$29=9,"Q3",IF(AND(CoverSheet!$C$29=12,A844="AR"),"Q4","Q4A"))))</f>
        <v>Q4A</v>
      </c>
      <c r="D844" t="str">
        <f>CoverSheet!$C$15</f>
        <v/>
      </c>
      <c r="E844" t="s">
        <v>750</v>
      </c>
      <c r="F844" t="s">
        <v>2269</v>
      </c>
      <c r="G844" t="s">
        <v>2270</v>
      </c>
      <c r="H844">
        <f>Input!N296</f>
        <v>0</v>
      </c>
    </row>
    <row r="845" spans="1:8" x14ac:dyDescent="0.35">
      <c r="A845" t="str">
        <f>IF(CoverSheet!$C$9="Annual Return","AR",IF(CoverSheet!$C$9="Interim Return","IR",IF(CoverSheet!$C$9="Audited Annual Return","AAR","")))</f>
        <v/>
      </c>
      <c r="B845" t="str">
        <f>CoverSheet!$G$7</f>
        <v>v:25-03-c</v>
      </c>
      <c r="C845" t="str">
        <f>IF(CoverSheet!$C$29=3,"Q1",IF(CoverSheet!$C$29=6,"Q2",IF(CoverSheet!$C$29=9,"Q3",IF(AND(CoverSheet!$C$29=12,A845="AR"),"Q4","Q4A"))))</f>
        <v>Q4A</v>
      </c>
      <c r="D845" t="str">
        <f>CoverSheet!$C$15</f>
        <v/>
      </c>
      <c r="E845" t="s">
        <v>750</v>
      </c>
      <c r="F845" t="s">
        <v>2271</v>
      </c>
      <c r="G845" t="s">
        <v>2272</v>
      </c>
      <c r="H845">
        <f>Input!P297</f>
        <v>0</v>
      </c>
    </row>
    <row r="846" spans="1:8" x14ac:dyDescent="0.35">
      <c r="A846" t="str">
        <f>IF(CoverSheet!$C$9="Annual Return","AR",IF(CoverSheet!$C$9="Interim Return","IR",IF(CoverSheet!$C$9="Audited Annual Return","AAR","")))</f>
        <v/>
      </c>
      <c r="B846" t="str">
        <f>CoverSheet!$G$7</f>
        <v>v:25-03-c</v>
      </c>
      <c r="C846" t="str">
        <f>IF(CoverSheet!$C$29=3,"Q1",IF(CoverSheet!$C$29=6,"Q2",IF(CoverSheet!$C$29=9,"Q3",IF(AND(CoverSheet!$C$29=12,A846="AR"),"Q4","Q4A"))))</f>
        <v>Q4A</v>
      </c>
      <c r="D846" t="str">
        <f>CoverSheet!$C$15</f>
        <v/>
      </c>
      <c r="E846" t="s">
        <v>750</v>
      </c>
      <c r="F846" t="s">
        <v>2273</v>
      </c>
      <c r="G846" t="s">
        <v>2274</v>
      </c>
      <c r="H846">
        <f>Input!L297</f>
        <v>0</v>
      </c>
    </row>
    <row r="847" spans="1:8" x14ac:dyDescent="0.35">
      <c r="A847" t="str">
        <f>IF(CoverSheet!$C$9="Annual Return","AR",IF(CoverSheet!$C$9="Interim Return","IR",IF(CoverSheet!$C$9="Audited Annual Return","AAR","")))</f>
        <v/>
      </c>
      <c r="B847" t="str">
        <f>CoverSheet!$G$7</f>
        <v>v:25-03-c</v>
      </c>
      <c r="C847" t="str">
        <f>IF(CoverSheet!$C$29=3,"Q1",IF(CoverSheet!$C$29=6,"Q2",IF(CoverSheet!$C$29=9,"Q3",IF(AND(CoverSheet!$C$29=12,A847="AR"),"Q4","Q4A"))))</f>
        <v>Q4A</v>
      </c>
      <c r="D847" t="str">
        <f>CoverSheet!$C$15</f>
        <v/>
      </c>
      <c r="E847" t="s">
        <v>750</v>
      </c>
      <c r="F847" t="s">
        <v>2275</v>
      </c>
      <c r="G847" t="s">
        <v>2276</v>
      </c>
      <c r="H847">
        <f>Input!M297</f>
        <v>0</v>
      </c>
    </row>
    <row r="848" spans="1:8" x14ac:dyDescent="0.35">
      <c r="A848" t="str">
        <f>IF(CoverSheet!$C$9="Annual Return","AR",IF(CoverSheet!$C$9="Interim Return","IR",IF(CoverSheet!$C$9="Audited Annual Return","AAR","")))</f>
        <v/>
      </c>
      <c r="B848" t="str">
        <f>CoverSheet!$G$7</f>
        <v>v:25-03-c</v>
      </c>
      <c r="C848" t="str">
        <f>IF(CoverSheet!$C$29=3,"Q1",IF(CoverSheet!$C$29=6,"Q2",IF(CoverSheet!$C$29=9,"Q3",IF(AND(CoverSheet!$C$29=12,A848="AR"),"Q4","Q4A"))))</f>
        <v>Q4A</v>
      </c>
      <c r="D848" t="str">
        <f>CoverSheet!$C$15</f>
        <v/>
      </c>
      <c r="E848" t="s">
        <v>750</v>
      </c>
      <c r="F848" t="s">
        <v>2277</v>
      </c>
      <c r="G848" t="s">
        <v>2278</v>
      </c>
      <c r="H848">
        <f>Input!N297</f>
        <v>0</v>
      </c>
    </row>
    <row r="849" spans="1:9" x14ac:dyDescent="0.35">
      <c r="A849" t="str">
        <f>IF(CoverSheet!$C$9="Annual Return","AR",IF(CoverSheet!$C$9="Interim Return","IR",IF(CoverSheet!$C$9="Audited Annual Return","AAR","")))</f>
        <v/>
      </c>
      <c r="B849" t="str">
        <f>CoverSheet!$G$7</f>
        <v>v:25-03-c</v>
      </c>
      <c r="C849" t="str">
        <f>IF(CoverSheet!$C$29=3,"Q1",IF(CoverSheet!$C$29=6,"Q2",IF(CoverSheet!$C$29=9,"Q3",IF(AND(CoverSheet!$C$29=12,A849="AR"),"Q4","Q4A"))))</f>
        <v>Q4A</v>
      </c>
      <c r="D849" t="str">
        <f>CoverSheet!$C$15</f>
        <v/>
      </c>
      <c r="E849" t="s">
        <v>750</v>
      </c>
      <c r="F849" t="s">
        <v>2279</v>
      </c>
      <c r="G849" t="s">
        <v>2280</v>
      </c>
      <c r="H849">
        <f>Input!R297</f>
        <v>0</v>
      </c>
      <c r="I849" t="str">
        <f>Input!Y297</f>
        <v>G</v>
      </c>
    </row>
    <row r="850" spans="1:9" x14ac:dyDescent="0.35">
      <c r="A850" t="str">
        <f>IF(CoverSheet!$C$9="Annual Return","AR",IF(CoverSheet!$C$9="Interim Return","IR",IF(CoverSheet!$C$9="Audited Annual Return","AAR","")))</f>
        <v/>
      </c>
      <c r="B850" t="str">
        <f>CoverSheet!$G$7</f>
        <v>v:25-03-c</v>
      </c>
      <c r="C850" t="str">
        <f>IF(CoverSheet!$C$29=3,"Q1",IF(CoverSheet!$C$29=6,"Q2",IF(CoverSheet!$C$29=9,"Q3",IF(AND(CoverSheet!$C$29=12,A850="AR"),"Q4","Q4A"))))</f>
        <v>Q4A</v>
      </c>
      <c r="D850" t="str">
        <f>CoverSheet!$C$15</f>
        <v/>
      </c>
      <c r="E850" t="s">
        <v>750</v>
      </c>
      <c r="F850" t="s">
        <v>2281</v>
      </c>
      <c r="G850" t="s">
        <v>2282</v>
      </c>
      <c r="H850">
        <f>Input!P298</f>
        <v>0</v>
      </c>
    </row>
    <row r="851" spans="1:9" x14ac:dyDescent="0.35">
      <c r="A851" t="str">
        <f>IF(CoverSheet!$C$9="Annual Return","AR",IF(CoverSheet!$C$9="Interim Return","IR",IF(CoverSheet!$C$9="Audited Annual Return","AAR","")))</f>
        <v/>
      </c>
      <c r="B851" t="str">
        <f>CoverSheet!$G$7</f>
        <v>v:25-03-c</v>
      </c>
      <c r="C851" t="str">
        <f>IF(CoverSheet!$C$29=3,"Q1",IF(CoverSheet!$C$29=6,"Q2",IF(CoverSheet!$C$29=9,"Q3",IF(AND(CoverSheet!$C$29=12,A851="AR"),"Q4","Q4A"))))</f>
        <v>Q4A</v>
      </c>
      <c r="D851" t="str">
        <f>CoverSheet!$C$15</f>
        <v/>
      </c>
      <c r="E851" t="s">
        <v>750</v>
      </c>
      <c r="F851" t="s">
        <v>2283</v>
      </c>
      <c r="G851" t="s">
        <v>2284</v>
      </c>
      <c r="H851">
        <f>Input!L298</f>
        <v>0</v>
      </c>
    </row>
    <row r="852" spans="1:9" x14ac:dyDescent="0.35">
      <c r="A852" t="str">
        <f>IF(CoverSheet!$C$9="Annual Return","AR",IF(CoverSheet!$C$9="Interim Return","IR",IF(CoverSheet!$C$9="Audited Annual Return","AAR","")))</f>
        <v/>
      </c>
      <c r="B852" t="str">
        <f>CoverSheet!$G$7</f>
        <v>v:25-03-c</v>
      </c>
      <c r="C852" t="str">
        <f>IF(CoverSheet!$C$29=3,"Q1",IF(CoverSheet!$C$29=6,"Q2",IF(CoverSheet!$C$29=9,"Q3",IF(AND(CoverSheet!$C$29=12,A852="AR"),"Q4","Q4A"))))</f>
        <v>Q4A</v>
      </c>
      <c r="D852" t="str">
        <f>CoverSheet!$C$15</f>
        <v/>
      </c>
      <c r="E852" t="s">
        <v>750</v>
      </c>
      <c r="F852" t="s">
        <v>2285</v>
      </c>
      <c r="G852" t="s">
        <v>2286</v>
      </c>
      <c r="H852">
        <f>Input!M298</f>
        <v>0</v>
      </c>
    </row>
    <row r="853" spans="1:9" x14ac:dyDescent="0.35">
      <c r="A853" t="str">
        <f>IF(CoverSheet!$C$9="Annual Return","AR",IF(CoverSheet!$C$9="Interim Return","IR",IF(CoverSheet!$C$9="Audited Annual Return","AAR","")))</f>
        <v/>
      </c>
      <c r="B853" t="str">
        <f>CoverSheet!$G$7</f>
        <v>v:25-03-c</v>
      </c>
      <c r="C853" t="str">
        <f>IF(CoverSheet!$C$29=3,"Q1",IF(CoverSheet!$C$29=6,"Q2",IF(CoverSheet!$C$29=9,"Q3",IF(AND(CoverSheet!$C$29=12,A853="AR"),"Q4","Q4A"))))</f>
        <v>Q4A</v>
      </c>
      <c r="D853" t="str">
        <f>CoverSheet!$C$15</f>
        <v/>
      </c>
      <c r="E853" t="s">
        <v>750</v>
      </c>
      <c r="F853" t="s">
        <v>2287</v>
      </c>
      <c r="G853" t="s">
        <v>2288</v>
      </c>
      <c r="H853">
        <f>Input!N298</f>
        <v>0</v>
      </c>
    </row>
    <row r="854" spans="1:9" x14ac:dyDescent="0.35">
      <c r="A854" t="str">
        <f>IF(CoverSheet!$C$9="Annual Return","AR",IF(CoverSheet!$C$9="Interim Return","IR",IF(CoverSheet!$C$9="Audited Annual Return","AAR","")))</f>
        <v/>
      </c>
      <c r="B854" t="str">
        <f>CoverSheet!$G$7</f>
        <v>v:25-03-c</v>
      </c>
      <c r="C854" t="str">
        <f>IF(CoverSheet!$C$29=3,"Q1",IF(CoverSheet!$C$29=6,"Q2",IF(CoverSheet!$C$29=9,"Q3",IF(AND(CoverSheet!$C$29=12,A854="AR"),"Q4","Q4A"))))</f>
        <v>Q4A</v>
      </c>
      <c r="D854" t="str">
        <f>CoverSheet!$C$15</f>
        <v/>
      </c>
      <c r="E854" t="s">
        <v>750</v>
      </c>
      <c r="F854" t="s">
        <v>2289</v>
      </c>
      <c r="G854" t="s">
        <v>2290</v>
      </c>
      <c r="H854">
        <f>Input!P299</f>
        <v>0</v>
      </c>
    </row>
    <row r="855" spans="1:9" x14ac:dyDescent="0.35">
      <c r="A855" t="str">
        <f>IF(CoverSheet!$C$9="Annual Return","AR",IF(CoverSheet!$C$9="Interim Return","IR",IF(CoverSheet!$C$9="Audited Annual Return","AAR","")))</f>
        <v/>
      </c>
      <c r="B855" t="str">
        <f>CoverSheet!$G$7</f>
        <v>v:25-03-c</v>
      </c>
      <c r="C855" t="str">
        <f>IF(CoverSheet!$C$29=3,"Q1",IF(CoverSheet!$C$29=6,"Q2",IF(CoverSheet!$C$29=9,"Q3",IF(AND(CoverSheet!$C$29=12,A855="AR"),"Q4","Q4A"))))</f>
        <v>Q4A</v>
      </c>
      <c r="D855" t="str">
        <f>CoverSheet!$C$15</f>
        <v/>
      </c>
      <c r="E855" t="s">
        <v>750</v>
      </c>
      <c r="F855" t="s">
        <v>2291</v>
      </c>
      <c r="G855" t="s">
        <v>2292</v>
      </c>
      <c r="H855">
        <f>Input!L299</f>
        <v>0</v>
      </c>
    </row>
    <row r="856" spans="1:9" x14ac:dyDescent="0.35">
      <c r="A856" t="str">
        <f>IF(CoverSheet!$C$9="Annual Return","AR",IF(CoverSheet!$C$9="Interim Return","IR",IF(CoverSheet!$C$9="Audited Annual Return","AAR","")))</f>
        <v/>
      </c>
      <c r="B856" t="str">
        <f>CoverSheet!$G$7</f>
        <v>v:25-03-c</v>
      </c>
      <c r="C856" t="str">
        <f>IF(CoverSheet!$C$29=3,"Q1",IF(CoverSheet!$C$29=6,"Q2",IF(CoverSheet!$C$29=9,"Q3",IF(AND(CoverSheet!$C$29=12,A856="AR"),"Q4","Q4A"))))</f>
        <v>Q4A</v>
      </c>
      <c r="D856" t="str">
        <f>CoverSheet!$C$15</f>
        <v/>
      </c>
      <c r="E856" t="s">
        <v>750</v>
      </c>
      <c r="F856" t="s">
        <v>2293</v>
      </c>
      <c r="G856" t="s">
        <v>2294</v>
      </c>
      <c r="H856">
        <f>Input!M299</f>
        <v>0</v>
      </c>
    </row>
    <row r="857" spans="1:9" x14ac:dyDescent="0.35">
      <c r="A857" t="str">
        <f>IF(CoverSheet!$C$9="Annual Return","AR",IF(CoverSheet!$C$9="Interim Return","IR",IF(CoverSheet!$C$9="Audited Annual Return","AAR","")))</f>
        <v/>
      </c>
      <c r="B857" t="str">
        <f>CoverSheet!$G$7</f>
        <v>v:25-03-c</v>
      </c>
      <c r="C857" t="str">
        <f>IF(CoverSheet!$C$29=3,"Q1",IF(CoverSheet!$C$29=6,"Q2",IF(CoverSheet!$C$29=9,"Q3",IF(AND(CoverSheet!$C$29=12,A857="AR"),"Q4","Q4A"))))</f>
        <v>Q4A</v>
      </c>
      <c r="D857" t="str">
        <f>CoverSheet!$C$15</f>
        <v/>
      </c>
      <c r="E857" t="s">
        <v>750</v>
      </c>
      <c r="F857" t="s">
        <v>2295</v>
      </c>
      <c r="G857" t="s">
        <v>2296</v>
      </c>
      <c r="H857">
        <f>Input!N299</f>
        <v>0</v>
      </c>
    </row>
    <row r="858" spans="1:9" x14ac:dyDescent="0.35">
      <c r="A858" t="str">
        <f>IF(CoverSheet!$C$9="Annual Return","AR",IF(CoverSheet!$C$9="Interim Return","IR",IF(CoverSheet!$C$9="Audited Annual Return","AAR","")))</f>
        <v/>
      </c>
      <c r="B858" t="str">
        <f>CoverSheet!$G$7</f>
        <v>v:25-03-c</v>
      </c>
      <c r="C858" t="str">
        <f>IF(CoverSheet!$C$29=3,"Q1",IF(CoverSheet!$C$29=6,"Q2",IF(CoverSheet!$C$29=9,"Q3",IF(AND(CoverSheet!$C$29=12,A858="AR"),"Q4","Q4A"))))</f>
        <v>Q4A</v>
      </c>
      <c r="D858" t="str">
        <f>CoverSheet!$C$15</f>
        <v/>
      </c>
      <c r="E858" t="s">
        <v>750</v>
      </c>
      <c r="F858" t="s">
        <v>2297</v>
      </c>
      <c r="G858" t="s">
        <v>2298</v>
      </c>
      <c r="H858">
        <f>Input!P300</f>
        <v>0</v>
      </c>
    </row>
    <row r="859" spans="1:9" x14ac:dyDescent="0.35">
      <c r="A859" t="str">
        <f>IF(CoverSheet!$C$9="Annual Return","AR",IF(CoverSheet!$C$9="Interim Return","IR",IF(CoverSheet!$C$9="Audited Annual Return","AAR","")))</f>
        <v/>
      </c>
      <c r="B859" t="str">
        <f>CoverSheet!$G$7</f>
        <v>v:25-03-c</v>
      </c>
      <c r="C859" t="str">
        <f>IF(CoverSheet!$C$29=3,"Q1",IF(CoverSheet!$C$29=6,"Q2",IF(CoverSheet!$C$29=9,"Q3",IF(AND(CoverSheet!$C$29=12,A859="AR"),"Q4","Q4A"))))</f>
        <v>Q4A</v>
      </c>
      <c r="D859" t="str">
        <f>CoverSheet!$C$15</f>
        <v/>
      </c>
      <c r="E859" t="s">
        <v>750</v>
      </c>
      <c r="F859" t="s">
        <v>2299</v>
      </c>
      <c r="G859" t="s">
        <v>2300</v>
      </c>
      <c r="H859">
        <f>Input!L300</f>
        <v>0</v>
      </c>
    </row>
    <row r="860" spans="1:9" x14ac:dyDescent="0.35">
      <c r="A860" t="str">
        <f>IF(CoverSheet!$C$9="Annual Return","AR",IF(CoverSheet!$C$9="Interim Return","IR",IF(CoverSheet!$C$9="Audited Annual Return","AAR","")))</f>
        <v/>
      </c>
      <c r="B860" t="str">
        <f>CoverSheet!$G$7</f>
        <v>v:25-03-c</v>
      </c>
      <c r="C860" t="str">
        <f>IF(CoverSheet!$C$29=3,"Q1",IF(CoverSheet!$C$29=6,"Q2",IF(CoverSheet!$C$29=9,"Q3",IF(AND(CoverSheet!$C$29=12,A860="AR"),"Q4","Q4A"))))</f>
        <v>Q4A</v>
      </c>
      <c r="D860" t="str">
        <f>CoverSheet!$C$15</f>
        <v/>
      </c>
      <c r="E860" t="s">
        <v>750</v>
      </c>
      <c r="F860" t="s">
        <v>2301</v>
      </c>
      <c r="G860" t="s">
        <v>2302</v>
      </c>
      <c r="H860">
        <f>Input!M300</f>
        <v>0</v>
      </c>
    </row>
    <row r="861" spans="1:9" x14ac:dyDescent="0.35">
      <c r="A861" t="str">
        <f>IF(CoverSheet!$C$9="Annual Return","AR",IF(CoverSheet!$C$9="Interim Return","IR",IF(CoverSheet!$C$9="Audited Annual Return","AAR","")))</f>
        <v/>
      </c>
      <c r="B861" t="str">
        <f>CoverSheet!$G$7</f>
        <v>v:25-03-c</v>
      </c>
      <c r="C861" t="str">
        <f>IF(CoverSheet!$C$29=3,"Q1",IF(CoverSheet!$C$29=6,"Q2",IF(CoverSheet!$C$29=9,"Q3",IF(AND(CoverSheet!$C$29=12,A861="AR"),"Q4","Q4A"))))</f>
        <v>Q4A</v>
      </c>
      <c r="D861" t="str">
        <f>CoverSheet!$C$15</f>
        <v/>
      </c>
      <c r="E861" t="s">
        <v>750</v>
      </c>
      <c r="F861" t="s">
        <v>2303</v>
      </c>
      <c r="G861" t="s">
        <v>2304</v>
      </c>
      <c r="H861">
        <f>Input!N300</f>
        <v>0</v>
      </c>
    </row>
    <row r="862" spans="1:9" x14ac:dyDescent="0.35">
      <c r="A862" t="str">
        <f>IF(CoverSheet!$C$9="Annual Return","AR",IF(CoverSheet!$C$9="Interim Return","IR",IF(CoverSheet!$C$9="Audited Annual Return","AAR","")))</f>
        <v/>
      </c>
      <c r="B862" t="str">
        <f>CoverSheet!$G$7</f>
        <v>v:25-03-c</v>
      </c>
      <c r="C862" t="str">
        <f>IF(CoverSheet!$C$29=3,"Q1",IF(CoverSheet!$C$29=6,"Q2",IF(CoverSheet!$C$29=9,"Q3",IF(AND(CoverSheet!$C$29=12,A862="AR"),"Q4","Q4A"))))</f>
        <v>Q4A</v>
      </c>
      <c r="D862" t="str">
        <f>CoverSheet!$C$15</f>
        <v/>
      </c>
      <c r="E862" t="s">
        <v>750</v>
      </c>
      <c r="F862" t="s">
        <v>2305</v>
      </c>
      <c r="G862" t="s">
        <v>2306</v>
      </c>
      <c r="H862">
        <f>Input!P301</f>
        <v>0</v>
      </c>
    </row>
    <row r="863" spans="1:9" x14ac:dyDescent="0.35">
      <c r="A863" t="str">
        <f>IF(CoverSheet!$C$9="Annual Return","AR",IF(CoverSheet!$C$9="Interim Return","IR",IF(CoverSheet!$C$9="Audited Annual Return","AAR","")))</f>
        <v/>
      </c>
      <c r="B863" t="str">
        <f>CoverSheet!$G$7</f>
        <v>v:25-03-c</v>
      </c>
      <c r="C863" t="str">
        <f>IF(CoverSheet!$C$29=3,"Q1",IF(CoverSheet!$C$29=6,"Q2",IF(CoverSheet!$C$29=9,"Q3",IF(AND(CoverSheet!$C$29=12,A863="AR"),"Q4","Q4A"))))</f>
        <v>Q4A</v>
      </c>
      <c r="D863" t="str">
        <f>CoverSheet!$C$15</f>
        <v/>
      </c>
      <c r="E863" t="s">
        <v>750</v>
      </c>
      <c r="F863" t="s">
        <v>2307</v>
      </c>
      <c r="G863" t="s">
        <v>2308</v>
      </c>
      <c r="H863">
        <f>Input!L301</f>
        <v>0</v>
      </c>
    </row>
    <row r="864" spans="1:9" x14ac:dyDescent="0.35">
      <c r="A864" t="str">
        <f>IF(CoverSheet!$C$9="Annual Return","AR",IF(CoverSheet!$C$9="Interim Return","IR",IF(CoverSheet!$C$9="Audited Annual Return","AAR","")))</f>
        <v/>
      </c>
      <c r="B864" t="str">
        <f>CoverSheet!$G$7</f>
        <v>v:25-03-c</v>
      </c>
      <c r="C864" t="str">
        <f>IF(CoverSheet!$C$29=3,"Q1",IF(CoverSheet!$C$29=6,"Q2",IF(CoverSheet!$C$29=9,"Q3",IF(AND(CoverSheet!$C$29=12,A864="AR"),"Q4","Q4A"))))</f>
        <v>Q4A</v>
      </c>
      <c r="D864" t="str">
        <f>CoverSheet!$C$15</f>
        <v/>
      </c>
      <c r="E864" t="s">
        <v>750</v>
      </c>
      <c r="F864" t="s">
        <v>2309</v>
      </c>
      <c r="G864" t="s">
        <v>2310</v>
      </c>
      <c r="H864">
        <f>Input!M301</f>
        <v>0</v>
      </c>
    </row>
    <row r="865" spans="1:9" x14ac:dyDescent="0.35">
      <c r="A865" t="str">
        <f>IF(CoverSheet!$C$9="Annual Return","AR",IF(CoverSheet!$C$9="Interim Return","IR",IF(CoverSheet!$C$9="Audited Annual Return","AAR","")))</f>
        <v/>
      </c>
      <c r="B865" t="str">
        <f>CoverSheet!$G$7</f>
        <v>v:25-03-c</v>
      </c>
      <c r="C865" t="str">
        <f>IF(CoverSheet!$C$29=3,"Q1",IF(CoverSheet!$C$29=6,"Q2",IF(CoverSheet!$C$29=9,"Q3",IF(AND(CoverSheet!$C$29=12,A865="AR"),"Q4","Q4A"))))</f>
        <v>Q4A</v>
      </c>
      <c r="D865" t="str">
        <f>CoverSheet!$C$15</f>
        <v/>
      </c>
      <c r="E865" t="s">
        <v>750</v>
      </c>
      <c r="F865" t="s">
        <v>2311</v>
      </c>
      <c r="G865" t="s">
        <v>2312</v>
      </c>
      <c r="H865">
        <f>Input!N301</f>
        <v>0</v>
      </c>
    </row>
    <row r="866" spans="1:9" x14ac:dyDescent="0.35">
      <c r="A866" t="str">
        <f>IF(CoverSheet!$C$9="Annual Return","AR",IF(CoverSheet!$C$9="Interim Return","IR",IF(CoverSheet!$C$9="Audited Annual Return","AAR","")))</f>
        <v/>
      </c>
      <c r="B866" t="str">
        <f>CoverSheet!$G$7</f>
        <v>v:25-03-c</v>
      </c>
      <c r="C866" t="str">
        <f>IF(CoverSheet!$C$29=3,"Q1",IF(CoverSheet!$C$29=6,"Q2",IF(CoverSheet!$C$29=9,"Q3",IF(AND(CoverSheet!$C$29=12,A866="AR"),"Q4","Q4A"))))</f>
        <v>Q4A</v>
      </c>
      <c r="D866" t="str">
        <f>CoverSheet!$C$15</f>
        <v/>
      </c>
      <c r="E866" t="s">
        <v>750</v>
      </c>
      <c r="F866" t="s">
        <v>2313</v>
      </c>
      <c r="G866" t="s">
        <v>2314</v>
      </c>
      <c r="H866">
        <f>Input!P302</f>
        <v>0</v>
      </c>
    </row>
    <row r="867" spans="1:9" x14ac:dyDescent="0.35">
      <c r="A867" t="str">
        <f>IF(CoverSheet!$C$9="Annual Return","AR",IF(CoverSheet!$C$9="Interim Return","IR",IF(CoverSheet!$C$9="Audited Annual Return","AAR","")))</f>
        <v/>
      </c>
      <c r="B867" t="str">
        <f>CoverSheet!$G$7</f>
        <v>v:25-03-c</v>
      </c>
      <c r="C867" t="str">
        <f>IF(CoverSheet!$C$29=3,"Q1",IF(CoverSheet!$C$29=6,"Q2",IF(CoverSheet!$C$29=9,"Q3",IF(AND(CoverSheet!$C$29=12,A867="AR"),"Q4","Q4A"))))</f>
        <v>Q4A</v>
      </c>
      <c r="D867" t="str">
        <f>CoverSheet!$C$15</f>
        <v/>
      </c>
      <c r="E867" t="s">
        <v>750</v>
      </c>
      <c r="F867" t="s">
        <v>2315</v>
      </c>
      <c r="G867" t="s">
        <v>2316</v>
      </c>
      <c r="H867">
        <f>Input!R302</f>
        <v>0</v>
      </c>
      <c r="I867" t="str">
        <f>Input!Y302</f>
        <v>G</v>
      </c>
    </row>
    <row r="868" spans="1:9" x14ac:dyDescent="0.35">
      <c r="A868" t="str">
        <f>IF(CoverSheet!$C$9="Annual Return","AR",IF(CoverSheet!$C$9="Interim Return","IR",IF(CoverSheet!$C$9="Audited Annual Return","AAR","")))</f>
        <v/>
      </c>
      <c r="B868" t="str">
        <f>CoverSheet!$G$7</f>
        <v>v:25-03-c</v>
      </c>
      <c r="C868" t="str">
        <f>IF(CoverSheet!$C$29=3,"Q1",IF(CoverSheet!$C$29=6,"Q2",IF(CoverSheet!$C$29=9,"Q3",IF(AND(CoverSheet!$C$29=12,A868="AR"),"Q4","Q4A"))))</f>
        <v>Q4A</v>
      </c>
      <c r="D868" t="str">
        <f>CoverSheet!$C$15</f>
        <v/>
      </c>
      <c r="E868" t="s">
        <v>750</v>
      </c>
      <c r="F868" t="s">
        <v>2317</v>
      </c>
      <c r="G868" t="s">
        <v>2318</v>
      </c>
      <c r="H868">
        <f>Input!L302</f>
        <v>0</v>
      </c>
    </row>
    <row r="869" spans="1:9" x14ac:dyDescent="0.35">
      <c r="A869" t="str">
        <f>IF(CoverSheet!$C$9="Annual Return","AR",IF(CoverSheet!$C$9="Interim Return","IR",IF(CoverSheet!$C$9="Audited Annual Return","AAR","")))</f>
        <v/>
      </c>
      <c r="B869" t="str">
        <f>CoverSheet!$G$7</f>
        <v>v:25-03-c</v>
      </c>
      <c r="C869" t="str">
        <f>IF(CoverSheet!$C$29=3,"Q1",IF(CoverSheet!$C$29=6,"Q2",IF(CoverSheet!$C$29=9,"Q3",IF(AND(CoverSheet!$C$29=12,A869="AR"),"Q4","Q4A"))))</f>
        <v>Q4A</v>
      </c>
      <c r="D869" t="str">
        <f>CoverSheet!$C$15</f>
        <v/>
      </c>
      <c r="E869" t="s">
        <v>750</v>
      </c>
      <c r="F869" t="s">
        <v>2319</v>
      </c>
      <c r="G869" t="s">
        <v>2320</v>
      </c>
      <c r="H869">
        <f>Input!M302</f>
        <v>0</v>
      </c>
    </row>
    <row r="870" spans="1:9" x14ac:dyDescent="0.35">
      <c r="A870" t="str">
        <f>IF(CoverSheet!$C$9="Annual Return","AR",IF(CoverSheet!$C$9="Interim Return","IR",IF(CoverSheet!$C$9="Audited Annual Return","AAR","")))</f>
        <v/>
      </c>
      <c r="B870" t="str">
        <f>CoverSheet!$G$7</f>
        <v>v:25-03-c</v>
      </c>
      <c r="C870" t="str">
        <f>IF(CoverSheet!$C$29=3,"Q1",IF(CoverSheet!$C$29=6,"Q2",IF(CoverSheet!$C$29=9,"Q3",IF(AND(CoverSheet!$C$29=12,A870="AR"),"Q4","Q4A"))))</f>
        <v>Q4A</v>
      </c>
      <c r="D870" t="str">
        <f>CoverSheet!$C$15</f>
        <v/>
      </c>
      <c r="E870" t="s">
        <v>750</v>
      </c>
      <c r="F870" t="s">
        <v>2321</v>
      </c>
      <c r="G870" t="s">
        <v>2322</v>
      </c>
      <c r="H870">
        <f>Input!N302</f>
        <v>0</v>
      </c>
    </row>
    <row r="871" spans="1:9" x14ac:dyDescent="0.35">
      <c r="A871" t="str">
        <f>IF(CoverSheet!$C$9="Annual Return","AR",IF(CoverSheet!$C$9="Interim Return","IR",IF(CoverSheet!$C$9="Audited Annual Return","AAR","")))</f>
        <v/>
      </c>
      <c r="B871" t="str">
        <f>CoverSheet!$G$7</f>
        <v>v:25-03-c</v>
      </c>
      <c r="C871" t="str">
        <f>IF(CoverSheet!$C$29=3,"Q1",IF(CoverSheet!$C$29=6,"Q2",IF(CoverSheet!$C$29=9,"Q3",IF(AND(CoverSheet!$C$29=12,A871="AR"),"Q4","Q4A"))))</f>
        <v>Q4A</v>
      </c>
      <c r="D871" t="str">
        <f>CoverSheet!$C$15</f>
        <v/>
      </c>
      <c r="E871" t="s">
        <v>750</v>
      </c>
      <c r="F871" t="s">
        <v>2323</v>
      </c>
      <c r="G871" t="s">
        <v>2324</v>
      </c>
      <c r="H871">
        <f>Input!P304</f>
        <v>0</v>
      </c>
    </row>
    <row r="872" spans="1:9" x14ac:dyDescent="0.35">
      <c r="A872" t="str">
        <f>IF(CoverSheet!$C$9="Annual Return","AR",IF(CoverSheet!$C$9="Interim Return","IR",IF(CoverSheet!$C$9="Audited Annual Return","AAR","")))</f>
        <v/>
      </c>
      <c r="B872" t="str">
        <f>CoverSheet!$G$7</f>
        <v>v:25-03-c</v>
      </c>
      <c r="C872" t="str">
        <f>IF(CoverSheet!$C$29=3,"Q1",IF(CoverSheet!$C$29=6,"Q2",IF(CoverSheet!$C$29=9,"Q3",IF(AND(CoverSheet!$C$29=12,A872="AR"),"Q4","Q4A"))))</f>
        <v>Q4A</v>
      </c>
      <c r="D872" t="str">
        <f>CoverSheet!$C$15</f>
        <v/>
      </c>
      <c r="E872" t="s">
        <v>750</v>
      </c>
      <c r="F872" t="s">
        <v>2325</v>
      </c>
      <c r="G872" t="s">
        <v>2326</v>
      </c>
      <c r="H872">
        <f>Input!L304</f>
        <v>0</v>
      </c>
    </row>
    <row r="873" spans="1:9" x14ac:dyDescent="0.35">
      <c r="A873" t="str">
        <f>IF(CoverSheet!$C$9="Annual Return","AR",IF(CoverSheet!$C$9="Interim Return","IR",IF(CoverSheet!$C$9="Audited Annual Return","AAR","")))</f>
        <v/>
      </c>
      <c r="B873" t="str">
        <f>CoverSheet!$G$7</f>
        <v>v:25-03-c</v>
      </c>
      <c r="C873" t="str">
        <f>IF(CoverSheet!$C$29=3,"Q1",IF(CoverSheet!$C$29=6,"Q2",IF(CoverSheet!$C$29=9,"Q3",IF(AND(CoverSheet!$C$29=12,A873="AR"),"Q4","Q4A"))))</f>
        <v>Q4A</v>
      </c>
      <c r="D873" t="str">
        <f>CoverSheet!$C$15</f>
        <v/>
      </c>
      <c r="E873" t="s">
        <v>750</v>
      </c>
      <c r="F873" t="s">
        <v>2327</v>
      </c>
      <c r="G873" t="s">
        <v>2328</v>
      </c>
      <c r="H873">
        <f>Input!M304</f>
        <v>0</v>
      </c>
    </row>
    <row r="874" spans="1:9" x14ac:dyDescent="0.35">
      <c r="A874" t="str">
        <f>IF(CoverSheet!$C$9="Annual Return","AR",IF(CoverSheet!$C$9="Interim Return","IR",IF(CoverSheet!$C$9="Audited Annual Return","AAR","")))</f>
        <v/>
      </c>
      <c r="B874" t="str">
        <f>CoverSheet!$G$7</f>
        <v>v:25-03-c</v>
      </c>
      <c r="C874" t="str">
        <f>IF(CoverSheet!$C$29=3,"Q1",IF(CoverSheet!$C$29=6,"Q2",IF(CoverSheet!$C$29=9,"Q3",IF(AND(CoverSheet!$C$29=12,A874="AR"),"Q4","Q4A"))))</f>
        <v>Q4A</v>
      </c>
      <c r="D874" t="str">
        <f>CoverSheet!$C$15</f>
        <v/>
      </c>
      <c r="E874" t="s">
        <v>750</v>
      </c>
      <c r="F874" t="s">
        <v>2329</v>
      </c>
      <c r="G874" t="s">
        <v>2330</v>
      </c>
      <c r="H874">
        <f>Input!N304</f>
        <v>0</v>
      </c>
    </row>
    <row r="875" spans="1:9" x14ac:dyDescent="0.35">
      <c r="A875" t="str">
        <f>IF(CoverSheet!$C$9="Annual Return","AR",IF(CoverSheet!$C$9="Interim Return","IR",IF(CoverSheet!$C$9="Audited Annual Return","AAR","")))</f>
        <v/>
      </c>
      <c r="B875" t="str">
        <f>CoverSheet!$G$7</f>
        <v>v:25-03-c</v>
      </c>
      <c r="C875" t="str">
        <f>IF(CoverSheet!$C$29=3,"Q1",IF(CoverSheet!$C$29=6,"Q2",IF(CoverSheet!$C$29=9,"Q3",IF(AND(CoverSheet!$C$29=12,A875="AR"),"Q4","Q4A"))))</f>
        <v>Q4A</v>
      </c>
      <c r="D875" t="str">
        <f>CoverSheet!$C$15</f>
        <v/>
      </c>
      <c r="E875" t="s">
        <v>750</v>
      </c>
      <c r="F875" t="s">
        <v>2331</v>
      </c>
      <c r="G875" t="s">
        <v>2332</v>
      </c>
      <c r="H875">
        <f>Input!P305</f>
        <v>0</v>
      </c>
    </row>
    <row r="876" spans="1:9" x14ac:dyDescent="0.35">
      <c r="A876" t="str">
        <f>IF(CoverSheet!$C$9="Annual Return","AR",IF(CoverSheet!$C$9="Interim Return","IR",IF(CoverSheet!$C$9="Audited Annual Return","AAR","")))</f>
        <v/>
      </c>
      <c r="B876" t="str">
        <f>CoverSheet!$G$7</f>
        <v>v:25-03-c</v>
      </c>
      <c r="C876" t="str">
        <f>IF(CoverSheet!$C$29=3,"Q1",IF(CoverSheet!$C$29=6,"Q2",IF(CoverSheet!$C$29=9,"Q3",IF(AND(CoverSheet!$C$29=12,A876="AR"),"Q4","Q4A"))))</f>
        <v>Q4A</v>
      </c>
      <c r="D876" t="str">
        <f>CoverSheet!$C$15</f>
        <v/>
      </c>
      <c r="E876" t="s">
        <v>750</v>
      </c>
      <c r="F876" t="s">
        <v>2333</v>
      </c>
      <c r="G876" t="s">
        <v>2334</v>
      </c>
      <c r="H876">
        <f>Input!L305</f>
        <v>0</v>
      </c>
    </row>
    <row r="877" spans="1:9" x14ac:dyDescent="0.35">
      <c r="A877" t="str">
        <f>IF(CoverSheet!$C$9="Annual Return","AR",IF(CoverSheet!$C$9="Interim Return","IR",IF(CoverSheet!$C$9="Audited Annual Return","AAR","")))</f>
        <v/>
      </c>
      <c r="B877" t="str">
        <f>CoverSheet!$G$7</f>
        <v>v:25-03-c</v>
      </c>
      <c r="C877" t="str">
        <f>IF(CoverSheet!$C$29=3,"Q1",IF(CoverSheet!$C$29=6,"Q2",IF(CoverSheet!$C$29=9,"Q3",IF(AND(CoverSheet!$C$29=12,A877="AR"),"Q4","Q4A"))))</f>
        <v>Q4A</v>
      </c>
      <c r="D877" t="str">
        <f>CoverSheet!$C$15</f>
        <v/>
      </c>
      <c r="E877" t="s">
        <v>750</v>
      </c>
      <c r="F877" t="s">
        <v>2335</v>
      </c>
      <c r="G877" t="s">
        <v>2336</v>
      </c>
      <c r="H877">
        <f>Input!M305</f>
        <v>0</v>
      </c>
    </row>
    <row r="878" spans="1:9" x14ac:dyDescent="0.35">
      <c r="A878" t="str">
        <f>IF(CoverSheet!$C$9="Annual Return","AR",IF(CoverSheet!$C$9="Interim Return","IR",IF(CoverSheet!$C$9="Audited Annual Return","AAR","")))</f>
        <v/>
      </c>
      <c r="B878" t="str">
        <f>CoverSheet!$G$7</f>
        <v>v:25-03-c</v>
      </c>
      <c r="C878" t="str">
        <f>IF(CoverSheet!$C$29=3,"Q1",IF(CoverSheet!$C$29=6,"Q2",IF(CoverSheet!$C$29=9,"Q3",IF(AND(CoverSheet!$C$29=12,A878="AR"),"Q4","Q4A"))))</f>
        <v>Q4A</v>
      </c>
      <c r="D878" t="str">
        <f>CoverSheet!$C$15</f>
        <v/>
      </c>
      <c r="E878" t="s">
        <v>750</v>
      </c>
      <c r="F878" t="s">
        <v>2337</v>
      </c>
      <c r="G878" t="s">
        <v>2338</v>
      </c>
      <c r="H878">
        <f>Input!N305</f>
        <v>0</v>
      </c>
    </row>
    <row r="879" spans="1:9" x14ac:dyDescent="0.35">
      <c r="A879" t="str">
        <f>IF(CoverSheet!$C$9="Annual Return","AR",IF(CoverSheet!$C$9="Interim Return","IR",IF(CoverSheet!$C$9="Audited Annual Return","AAR","")))</f>
        <v/>
      </c>
      <c r="B879" t="str">
        <f>CoverSheet!$G$7</f>
        <v>v:25-03-c</v>
      </c>
      <c r="C879" t="str">
        <f>IF(CoverSheet!$C$29=3,"Q1",IF(CoverSheet!$C$29=6,"Q2",IF(CoverSheet!$C$29=9,"Q3",IF(AND(CoverSheet!$C$29=12,A879="AR"),"Q4","Q4A"))))</f>
        <v>Q4A</v>
      </c>
      <c r="D879" t="str">
        <f>CoverSheet!$C$15</f>
        <v/>
      </c>
      <c r="E879" t="s">
        <v>750</v>
      </c>
      <c r="F879" t="s">
        <v>2339</v>
      </c>
      <c r="G879" t="s">
        <v>2340</v>
      </c>
      <c r="H879">
        <f>Input!P306</f>
        <v>0</v>
      </c>
    </row>
    <row r="880" spans="1:9" x14ac:dyDescent="0.35">
      <c r="A880" t="str">
        <f>IF(CoverSheet!$C$9="Annual Return","AR",IF(CoverSheet!$C$9="Interim Return","IR",IF(CoverSheet!$C$9="Audited Annual Return","AAR","")))</f>
        <v/>
      </c>
      <c r="B880" t="str">
        <f>CoverSheet!$G$7</f>
        <v>v:25-03-c</v>
      </c>
      <c r="C880" t="str">
        <f>IF(CoverSheet!$C$29=3,"Q1",IF(CoverSheet!$C$29=6,"Q2",IF(CoverSheet!$C$29=9,"Q3",IF(AND(CoverSheet!$C$29=12,A880="AR"),"Q4","Q4A"))))</f>
        <v>Q4A</v>
      </c>
      <c r="D880" t="str">
        <f>CoverSheet!$C$15</f>
        <v/>
      </c>
      <c r="E880" t="s">
        <v>750</v>
      </c>
      <c r="F880" t="s">
        <v>2341</v>
      </c>
      <c r="G880" t="s">
        <v>2342</v>
      </c>
      <c r="H880">
        <f>Input!L306</f>
        <v>0</v>
      </c>
    </row>
    <row r="881" spans="1:9" x14ac:dyDescent="0.35">
      <c r="A881" t="str">
        <f>IF(CoverSheet!$C$9="Annual Return","AR",IF(CoverSheet!$C$9="Interim Return","IR",IF(CoverSheet!$C$9="Audited Annual Return","AAR","")))</f>
        <v/>
      </c>
      <c r="B881" t="str">
        <f>CoverSheet!$G$7</f>
        <v>v:25-03-c</v>
      </c>
      <c r="C881" t="str">
        <f>IF(CoverSheet!$C$29=3,"Q1",IF(CoverSheet!$C$29=6,"Q2",IF(CoverSheet!$C$29=9,"Q3",IF(AND(CoverSheet!$C$29=12,A881="AR"),"Q4","Q4A"))))</f>
        <v>Q4A</v>
      </c>
      <c r="D881" t="str">
        <f>CoverSheet!$C$15</f>
        <v/>
      </c>
      <c r="E881" t="s">
        <v>750</v>
      </c>
      <c r="F881" t="s">
        <v>2343</v>
      </c>
      <c r="G881" t="s">
        <v>2344</v>
      </c>
      <c r="H881">
        <f>Input!M306</f>
        <v>0</v>
      </c>
    </row>
    <row r="882" spans="1:9" x14ac:dyDescent="0.35">
      <c r="A882" t="str">
        <f>IF(CoverSheet!$C$9="Annual Return","AR",IF(CoverSheet!$C$9="Interim Return","IR",IF(CoverSheet!$C$9="Audited Annual Return","AAR","")))</f>
        <v/>
      </c>
      <c r="B882" t="str">
        <f>CoverSheet!$G$7</f>
        <v>v:25-03-c</v>
      </c>
      <c r="C882" t="str">
        <f>IF(CoverSheet!$C$29=3,"Q1",IF(CoverSheet!$C$29=6,"Q2",IF(CoverSheet!$C$29=9,"Q3",IF(AND(CoverSheet!$C$29=12,A882="AR"),"Q4","Q4A"))))</f>
        <v>Q4A</v>
      </c>
      <c r="D882" t="str">
        <f>CoverSheet!$C$15</f>
        <v/>
      </c>
      <c r="E882" t="s">
        <v>750</v>
      </c>
      <c r="F882" t="s">
        <v>2345</v>
      </c>
      <c r="G882" t="s">
        <v>2346</v>
      </c>
      <c r="H882">
        <f>Input!N306</f>
        <v>0</v>
      </c>
    </row>
    <row r="883" spans="1:9" x14ac:dyDescent="0.35">
      <c r="A883" t="str">
        <f>IF(CoverSheet!$C$9="Annual Return","AR",IF(CoverSheet!$C$9="Interim Return","IR",IF(CoverSheet!$C$9="Audited Annual Return","AAR","")))</f>
        <v/>
      </c>
      <c r="B883" t="str">
        <f>CoverSheet!$G$7</f>
        <v>v:25-03-c</v>
      </c>
      <c r="C883" t="str">
        <f>IF(CoverSheet!$C$29=3,"Q1",IF(CoverSheet!$C$29=6,"Q2",IF(CoverSheet!$C$29=9,"Q3",IF(AND(CoverSheet!$C$29=12,A883="AR"),"Q4","Q4A"))))</f>
        <v>Q4A</v>
      </c>
      <c r="D883" t="str">
        <f>CoverSheet!$C$15</f>
        <v/>
      </c>
      <c r="E883" t="s">
        <v>750</v>
      </c>
      <c r="F883" t="s">
        <v>2347</v>
      </c>
      <c r="G883" t="s">
        <v>2348</v>
      </c>
      <c r="H883">
        <f>Input!P307</f>
        <v>0</v>
      </c>
    </row>
    <row r="884" spans="1:9" x14ac:dyDescent="0.35">
      <c r="A884" t="str">
        <f>IF(CoverSheet!$C$9="Annual Return","AR",IF(CoverSheet!$C$9="Interim Return","IR",IF(CoverSheet!$C$9="Audited Annual Return","AAR","")))</f>
        <v/>
      </c>
      <c r="B884" t="str">
        <f>CoverSheet!$G$7</f>
        <v>v:25-03-c</v>
      </c>
      <c r="C884" t="str">
        <f>IF(CoverSheet!$C$29=3,"Q1",IF(CoverSheet!$C$29=6,"Q2",IF(CoverSheet!$C$29=9,"Q3",IF(AND(CoverSheet!$C$29=12,A884="AR"),"Q4","Q4A"))))</f>
        <v>Q4A</v>
      </c>
      <c r="D884" t="str">
        <f>CoverSheet!$C$15</f>
        <v/>
      </c>
      <c r="E884" t="s">
        <v>750</v>
      </c>
      <c r="F884" t="s">
        <v>2349</v>
      </c>
      <c r="G884" t="s">
        <v>2350</v>
      </c>
      <c r="H884">
        <f>Input!L307</f>
        <v>0</v>
      </c>
    </row>
    <row r="885" spans="1:9" x14ac:dyDescent="0.35">
      <c r="A885" t="str">
        <f>IF(CoverSheet!$C$9="Annual Return","AR",IF(CoverSheet!$C$9="Interim Return","IR",IF(CoverSheet!$C$9="Audited Annual Return","AAR","")))</f>
        <v/>
      </c>
      <c r="B885" t="str">
        <f>CoverSheet!$G$7</f>
        <v>v:25-03-c</v>
      </c>
      <c r="C885" t="str">
        <f>IF(CoverSheet!$C$29=3,"Q1",IF(CoverSheet!$C$29=6,"Q2",IF(CoverSheet!$C$29=9,"Q3",IF(AND(CoverSheet!$C$29=12,A885="AR"),"Q4","Q4A"))))</f>
        <v>Q4A</v>
      </c>
      <c r="D885" t="str">
        <f>CoverSheet!$C$15</f>
        <v/>
      </c>
      <c r="E885" t="s">
        <v>750</v>
      </c>
      <c r="F885" t="s">
        <v>2351</v>
      </c>
      <c r="G885" t="s">
        <v>2352</v>
      </c>
      <c r="H885">
        <f>Input!M307</f>
        <v>0</v>
      </c>
    </row>
    <row r="886" spans="1:9" x14ac:dyDescent="0.35">
      <c r="A886" t="str">
        <f>IF(CoverSheet!$C$9="Annual Return","AR",IF(CoverSheet!$C$9="Interim Return","IR",IF(CoverSheet!$C$9="Audited Annual Return","AAR","")))</f>
        <v/>
      </c>
      <c r="B886" t="str">
        <f>CoverSheet!$G$7</f>
        <v>v:25-03-c</v>
      </c>
      <c r="C886" t="str">
        <f>IF(CoverSheet!$C$29=3,"Q1",IF(CoverSheet!$C$29=6,"Q2",IF(CoverSheet!$C$29=9,"Q3",IF(AND(CoverSheet!$C$29=12,A886="AR"),"Q4","Q4A"))))</f>
        <v>Q4A</v>
      </c>
      <c r="D886" t="str">
        <f>CoverSheet!$C$15</f>
        <v/>
      </c>
      <c r="E886" t="s">
        <v>750</v>
      </c>
      <c r="F886" t="s">
        <v>2353</v>
      </c>
      <c r="G886" t="s">
        <v>2354</v>
      </c>
      <c r="H886">
        <f>Input!N307</f>
        <v>0</v>
      </c>
    </row>
    <row r="887" spans="1:9" x14ac:dyDescent="0.35">
      <c r="A887" t="str">
        <f>IF(CoverSheet!$C$9="Annual Return","AR",IF(CoverSheet!$C$9="Interim Return","IR",IF(CoverSheet!$C$9="Audited Annual Return","AAR","")))</f>
        <v/>
      </c>
      <c r="B887" t="str">
        <f>CoverSheet!$G$7</f>
        <v>v:25-03-c</v>
      </c>
      <c r="C887" t="str">
        <f>IF(CoverSheet!$C$29=3,"Q1",IF(CoverSheet!$C$29=6,"Q2",IF(CoverSheet!$C$29=9,"Q3",IF(AND(CoverSheet!$C$29=12,A887="AR"),"Q4","Q4A"))))</f>
        <v>Q4A</v>
      </c>
      <c r="D887" t="str">
        <f>CoverSheet!$C$15</f>
        <v/>
      </c>
      <c r="E887" t="s">
        <v>750</v>
      </c>
      <c r="F887" t="s">
        <v>2355</v>
      </c>
      <c r="G887" t="s">
        <v>2356</v>
      </c>
      <c r="H887">
        <f>Input!P308</f>
        <v>0</v>
      </c>
    </row>
    <row r="888" spans="1:9" x14ac:dyDescent="0.35">
      <c r="A888" t="str">
        <f>IF(CoverSheet!$C$9="Annual Return","AR",IF(CoverSheet!$C$9="Interim Return","IR",IF(CoverSheet!$C$9="Audited Annual Return","AAR","")))</f>
        <v/>
      </c>
      <c r="B888" t="str">
        <f>CoverSheet!$G$7</f>
        <v>v:25-03-c</v>
      </c>
      <c r="C888" t="str">
        <f>IF(CoverSheet!$C$29=3,"Q1",IF(CoverSheet!$C$29=6,"Q2",IF(CoverSheet!$C$29=9,"Q3",IF(AND(CoverSheet!$C$29=12,A888="AR"),"Q4","Q4A"))))</f>
        <v>Q4A</v>
      </c>
      <c r="D888" t="str">
        <f>CoverSheet!$C$15</f>
        <v/>
      </c>
      <c r="E888" t="s">
        <v>750</v>
      </c>
      <c r="F888" t="s">
        <v>2357</v>
      </c>
      <c r="G888" t="s">
        <v>2358</v>
      </c>
      <c r="H888">
        <f>Input!R308</f>
        <v>0</v>
      </c>
      <c r="I888" t="str">
        <f>Input!Y308</f>
        <v>G</v>
      </c>
    </row>
    <row r="889" spans="1:9" x14ac:dyDescent="0.35">
      <c r="A889" t="str">
        <f>IF(CoverSheet!$C$9="Annual Return","AR",IF(CoverSheet!$C$9="Interim Return","IR",IF(CoverSheet!$C$9="Audited Annual Return","AAR","")))</f>
        <v/>
      </c>
      <c r="B889" t="str">
        <f>CoverSheet!$G$7</f>
        <v>v:25-03-c</v>
      </c>
      <c r="C889" t="str">
        <f>IF(CoverSheet!$C$29=3,"Q1",IF(CoverSheet!$C$29=6,"Q2",IF(CoverSheet!$C$29=9,"Q3",IF(AND(CoverSheet!$C$29=12,A889="AR"),"Q4","Q4A"))))</f>
        <v>Q4A</v>
      </c>
      <c r="D889" t="str">
        <f>CoverSheet!$C$15</f>
        <v/>
      </c>
      <c r="E889" t="s">
        <v>750</v>
      </c>
      <c r="F889" t="s">
        <v>2359</v>
      </c>
      <c r="G889" t="s">
        <v>2360</v>
      </c>
      <c r="H889">
        <f>Input!L308</f>
        <v>0</v>
      </c>
    </row>
    <row r="890" spans="1:9" x14ac:dyDescent="0.35">
      <c r="A890" t="str">
        <f>IF(CoverSheet!$C$9="Annual Return","AR",IF(CoverSheet!$C$9="Interim Return","IR",IF(CoverSheet!$C$9="Audited Annual Return","AAR","")))</f>
        <v/>
      </c>
      <c r="B890" t="str">
        <f>CoverSheet!$G$7</f>
        <v>v:25-03-c</v>
      </c>
      <c r="C890" t="str">
        <f>IF(CoverSheet!$C$29=3,"Q1",IF(CoverSheet!$C$29=6,"Q2",IF(CoverSheet!$C$29=9,"Q3",IF(AND(CoverSheet!$C$29=12,A890="AR"),"Q4","Q4A"))))</f>
        <v>Q4A</v>
      </c>
      <c r="D890" t="str">
        <f>CoverSheet!$C$15</f>
        <v/>
      </c>
      <c r="E890" t="s">
        <v>750</v>
      </c>
      <c r="F890" t="s">
        <v>2361</v>
      </c>
      <c r="G890" t="s">
        <v>2362</v>
      </c>
      <c r="H890">
        <f>Input!M308</f>
        <v>0</v>
      </c>
    </row>
    <row r="891" spans="1:9" x14ac:dyDescent="0.35">
      <c r="A891" t="str">
        <f>IF(CoverSheet!$C$9="Annual Return","AR",IF(CoverSheet!$C$9="Interim Return","IR",IF(CoverSheet!$C$9="Audited Annual Return","AAR","")))</f>
        <v/>
      </c>
      <c r="B891" t="str">
        <f>CoverSheet!$G$7</f>
        <v>v:25-03-c</v>
      </c>
      <c r="C891" t="str">
        <f>IF(CoverSheet!$C$29=3,"Q1",IF(CoverSheet!$C$29=6,"Q2",IF(CoverSheet!$C$29=9,"Q3",IF(AND(CoverSheet!$C$29=12,A891="AR"),"Q4","Q4A"))))</f>
        <v>Q4A</v>
      </c>
      <c r="D891" t="str">
        <f>CoverSheet!$C$15</f>
        <v/>
      </c>
      <c r="E891" t="s">
        <v>750</v>
      </c>
      <c r="F891" t="s">
        <v>2363</v>
      </c>
      <c r="G891" t="s">
        <v>2364</v>
      </c>
      <c r="H891">
        <f>Input!N308</f>
        <v>0</v>
      </c>
    </row>
    <row r="892" spans="1:9" x14ac:dyDescent="0.35">
      <c r="A892" t="str">
        <f>IF(CoverSheet!$C$9="Annual Return","AR",IF(CoverSheet!$C$9="Interim Return","IR",IF(CoverSheet!$C$9="Audited Annual Return","AAR","")))</f>
        <v/>
      </c>
      <c r="B892" t="str">
        <f>CoverSheet!$G$7</f>
        <v>v:25-03-c</v>
      </c>
      <c r="C892" t="str">
        <f>IF(CoverSheet!$C$29=3,"Q1",IF(CoverSheet!$C$29=6,"Q2",IF(CoverSheet!$C$29=9,"Q3",IF(AND(CoverSheet!$C$29=12,A892="AR"),"Q4","Q4A"))))</f>
        <v>Q4A</v>
      </c>
      <c r="D892" t="str">
        <f>CoverSheet!$C$15</f>
        <v/>
      </c>
      <c r="E892" t="s">
        <v>750</v>
      </c>
      <c r="F892" t="s">
        <v>638</v>
      </c>
      <c r="G892" t="s">
        <v>2365</v>
      </c>
      <c r="H892">
        <f>Input!P310</f>
        <v>0</v>
      </c>
    </row>
    <row r="893" spans="1:9" x14ac:dyDescent="0.35">
      <c r="A893" t="str">
        <f>IF(CoverSheet!$C$9="Annual Return","AR",IF(CoverSheet!$C$9="Interim Return","IR",IF(CoverSheet!$C$9="Audited Annual Return","AAR","")))</f>
        <v/>
      </c>
      <c r="B893" t="str">
        <f>CoverSheet!$G$7</f>
        <v>v:25-03-c</v>
      </c>
      <c r="C893" t="str">
        <f>IF(CoverSheet!$C$29=3,"Q1",IF(CoverSheet!$C$29=6,"Q2",IF(CoverSheet!$C$29=9,"Q3",IF(AND(CoverSheet!$C$29=12,A893="AR"),"Q4","Q4A"))))</f>
        <v>Q4A</v>
      </c>
      <c r="D893" t="str">
        <f>CoverSheet!$C$15</f>
        <v/>
      </c>
      <c r="E893" t="s">
        <v>750</v>
      </c>
      <c r="F893" t="s">
        <v>2366</v>
      </c>
      <c r="G893" t="s">
        <v>2367</v>
      </c>
      <c r="H893">
        <f>Input!R310</f>
        <v>0</v>
      </c>
      <c r="I893" t="str">
        <f>Input!Y310</f>
        <v>G</v>
      </c>
    </row>
    <row r="894" spans="1:9" x14ac:dyDescent="0.35">
      <c r="A894" t="str">
        <f>IF(CoverSheet!$C$9="Annual Return","AR",IF(CoverSheet!$C$9="Interim Return","IR",IF(CoverSheet!$C$9="Audited Annual Return","AAR","")))</f>
        <v/>
      </c>
      <c r="B894" t="str">
        <f>CoverSheet!$G$7</f>
        <v>v:25-03-c</v>
      </c>
      <c r="C894" t="str">
        <f>IF(CoverSheet!$C$29=3,"Q1",IF(CoverSheet!$C$29=6,"Q2",IF(CoverSheet!$C$29=9,"Q3",IF(AND(CoverSheet!$C$29=12,A894="AR"),"Q4","Q4A"))))</f>
        <v>Q4A</v>
      </c>
      <c r="D894" t="str">
        <f>CoverSheet!$C$15</f>
        <v/>
      </c>
      <c r="E894" t="s">
        <v>750</v>
      </c>
      <c r="F894" t="s">
        <v>2368</v>
      </c>
      <c r="G894" t="s">
        <v>2369</v>
      </c>
      <c r="H894">
        <f>Input!L310</f>
        <v>0</v>
      </c>
    </row>
    <row r="895" spans="1:9" x14ac:dyDescent="0.35">
      <c r="A895" t="str">
        <f>IF(CoverSheet!$C$9="Annual Return","AR",IF(CoverSheet!$C$9="Interim Return","IR",IF(CoverSheet!$C$9="Audited Annual Return","AAR","")))</f>
        <v/>
      </c>
      <c r="B895" t="str">
        <f>CoverSheet!$G$7</f>
        <v>v:25-03-c</v>
      </c>
      <c r="C895" t="str">
        <f>IF(CoverSheet!$C$29=3,"Q1",IF(CoverSheet!$C$29=6,"Q2",IF(CoverSheet!$C$29=9,"Q3",IF(AND(CoverSheet!$C$29=12,A895="AR"),"Q4","Q4A"))))</f>
        <v>Q4A</v>
      </c>
      <c r="D895" t="str">
        <f>CoverSheet!$C$15</f>
        <v/>
      </c>
      <c r="E895" t="s">
        <v>750</v>
      </c>
      <c r="F895" t="s">
        <v>2370</v>
      </c>
      <c r="G895" t="s">
        <v>2371</v>
      </c>
      <c r="H895">
        <f>Input!M310</f>
        <v>0</v>
      </c>
    </row>
    <row r="896" spans="1:9" x14ac:dyDescent="0.35">
      <c r="A896" t="str">
        <f>IF(CoverSheet!$C$9="Annual Return","AR",IF(CoverSheet!$C$9="Interim Return","IR",IF(CoverSheet!$C$9="Audited Annual Return","AAR","")))</f>
        <v/>
      </c>
      <c r="B896" t="str">
        <f>CoverSheet!$G$7</f>
        <v>v:25-03-c</v>
      </c>
      <c r="C896" t="str">
        <f>IF(CoverSheet!$C$29=3,"Q1",IF(CoverSheet!$C$29=6,"Q2",IF(CoverSheet!$C$29=9,"Q3",IF(AND(CoverSheet!$C$29=12,A896="AR"),"Q4","Q4A"))))</f>
        <v>Q4A</v>
      </c>
      <c r="D896" t="str">
        <f>CoverSheet!$C$15</f>
        <v/>
      </c>
      <c r="E896" t="s">
        <v>750</v>
      </c>
      <c r="F896" t="s">
        <v>2372</v>
      </c>
      <c r="G896" t="s">
        <v>2373</v>
      </c>
      <c r="H896">
        <f>Input!N310</f>
        <v>0</v>
      </c>
    </row>
    <row r="897" spans="1:9" s="382" customFormat="1" x14ac:dyDescent="0.35">
      <c r="A897" t="str">
        <f>IF(CoverSheet!$C$9="Annual Return","AR",IF(CoverSheet!$C$9="Interim Return","IR",IF(CoverSheet!$C$9="Audited Annual Return","AAR","")))</f>
        <v/>
      </c>
      <c r="B897" t="str">
        <f>CoverSheet!$G$7</f>
        <v>v:25-03-c</v>
      </c>
      <c r="C897" t="str">
        <f>IF(CoverSheet!$C$29=3,"Q1",IF(CoverSheet!$C$29=6,"Q2",IF(CoverSheet!$C$29=9,"Q3",IF(AND(CoverSheet!$C$29=12,A897="AR"),"Q4","Q4A"))))</f>
        <v>Q4A</v>
      </c>
      <c r="D897" t="str">
        <f>CoverSheet!$C$15</f>
        <v/>
      </c>
      <c r="E897" t="s">
        <v>750</v>
      </c>
      <c r="F897" t="s">
        <v>640</v>
      </c>
      <c r="G897" t="s">
        <v>2374</v>
      </c>
      <c r="H897">
        <f>Input!P312</f>
        <v>0</v>
      </c>
      <c r="I897" t="str">
        <f>Input!Y312</f>
        <v>G</v>
      </c>
    </row>
    <row r="898" spans="1:9" s="382" customFormat="1" x14ac:dyDescent="0.35">
      <c r="A898" t="str">
        <f>IF(CoverSheet!$C$9="Annual Return","AR",IF(CoverSheet!$C$9="Interim Return","IR",IF(CoverSheet!$C$9="Audited Annual Return","AAR","")))</f>
        <v/>
      </c>
      <c r="B898" t="str">
        <f>CoverSheet!$G$7</f>
        <v>v:25-03-c</v>
      </c>
      <c r="C898" t="str">
        <f>IF(CoverSheet!$C$29=3,"Q1",IF(CoverSheet!$C$29=6,"Q2",IF(CoverSheet!$C$29=9,"Q3",IF(AND(CoverSheet!$C$29=12,A898="AR"),"Q4","Q4A"))))</f>
        <v>Q4A</v>
      </c>
      <c r="D898" t="str">
        <f>CoverSheet!$C$15</f>
        <v/>
      </c>
      <c r="E898" t="s">
        <v>750</v>
      </c>
      <c r="F898" t="s">
        <v>2375</v>
      </c>
      <c r="G898" t="s">
        <v>2376</v>
      </c>
      <c r="H898">
        <f>Input!L312</f>
        <v>0</v>
      </c>
      <c r="I898"/>
    </row>
    <row r="899" spans="1:9" s="382" customFormat="1" x14ac:dyDescent="0.35">
      <c r="A899" t="str">
        <f>IF(CoverSheet!$C$9="Annual Return","AR",IF(CoverSheet!$C$9="Interim Return","IR",IF(CoverSheet!$C$9="Audited Annual Return","AAR","")))</f>
        <v/>
      </c>
      <c r="B899" t="str">
        <f>CoverSheet!$G$7</f>
        <v>v:25-03-c</v>
      </c>
      <c r="C899" t="str">
        <f>IF(CoverSheet!$C$29=3,"Q1",IF(CoverSheet!$C$29=6,"Q2",IF(CoverSheet!$C$29=9,"Q3",IF(AND(CoverSheet!$C$29=12,A899="AR"),"Q4","Q4A"))))</f>
        <v>Q4A</v>
      </c>
      <c r="D899" t="str">
        <f>CoverSheet!$C$15</f>
        <v/>
      </c>
      <c r="E899" t="s">
        <v>750</v>
      </c>
      <c r="F899" t="s">
        <v>2377</v>
      </c>
      <c r="G899" t="s">
        <v>2378</v>
      </c>
      <c r="H899">
        <f>Input!M312</f>
        <v>0</v>
      </c>
      <c r="I899"/>
    </row>
    <row r="900" spans="1:9" s="382" customFormat="1" x14ac:dyDescent="0.35">
      <c r="A900" t="str">
        <f>IF(CoverSheet!$C$9="Annual Return","AR",IF(CoverSheet!$C$9="Interim Return","IR",IF(CoverSheet!$C$9="Audited Annual Return","AAR","")))</f>
        <v/>
      </c>
      <c r="B900" t="str">
        <f>CoverSheet!$G$7</f>
        <v>v:25-03-c</v>
      </c>
      <c r="C900" t="str">
        <f>IF(CoverSheet!$C$29=3,"Q1",IF(CoverSheet!$C$29=6,"Q2",IF(CoverSheet!$C$29=9,"Q3",IF(AND(CoverSheet!$C$29=12,A900="AR"),"Q4","Q4A"))))</f>
        <v>Q4A</v>
      </c>
      <c r="D900" t="str">
        <f>CoverSheet!$C$15</f>
        <v/>
      </c>
      <c r="E900" t="s">
        <v>750</v>
      </c>
      <c r="F900" t="s">
        <v>2379</v>
      </c>
      <c r="G900" t="s">
        <v>2380</v>
      </c>
      <c r="H900">
        <f>Input!N312</f>
        <v>0</v>
      </c>
      <c r="I900"/>
    </row>
    <row r="901" spans="1:9" x14ac:dyDescent="0.35">
      <c r="A901" t="str">
        <f>IF(CoverSheet!$C$9="Annual Return","AR",IF(CoverSheet!$C$9="Interim Return","IR",IF(CoverSheet!$C$9="Audited Annual Return","AAR","")))</f>
        <v/>
      </c>
      <c r="B901" t="str">
        <f>CoverSheet!$G$7</f>
        <v>v:25-03-c</v>
      </c>
      <c r="C901" t="str">
        <f>IF(CoverSheet!$C$29=3,"Q1",IF(CoverSheet!$C$29=6,"Q2",IF(CoverSheet!$C$29=9,"Q3",IF(AND(CoverSheet!$C$29=12,A901="AR"),"Q4","Q4A"))))</f>
        <v>Q4A</v>
      </c>
      <c r="D901" t="str">
        <f>CoverSheet!$C$15</f>
        <v/>
      </c>
      <c r="E901" t="s">
        <v>750</v>
      </c>
      <c r="F901" t="s">
        <v>2381</v>
      </c>
      <c r="G901" t="s">
        <v>2382</v>
      </c>
      <c r="H901">
        <f>Input!P317</f>
        <v>0</v>
      </c>
    </row>
    <row r="902" spans="1:9" x14ac:dyDescent="0.35">
      <c r="A902" t="str">
        <f>IF(CoverSheet!$C$9="Annual Return","AR",IF(CoverSheet!$C$9="Interim Return","IR",IF(CoverSheet!$C$9="Audited Annual Return","AAR","")))</f>
        <v/>
      </c>
      <c r="B902" t="str">
        <f>CoverSheet!$G$7</f>
        <v>v:25-03-c</v>
      </c>
      <c r="C902" t="str">
        <f>IF(CoverSheet!$C$29=3,"Q1",IF(CoverSheet!$C$29=6,"Q2",IF(CoverSheet!$C$29=9,"Q3",IF(AND(CoverSheet!$C$29=12,A902="AR"),"Q4","Q4A"))))</f>
        <v>Q4A</v>
      </c>
      <c r="D902" t="str">
        <f>CoverSheet!$C$15</f>
        <v/>
      </c>
      <c r="E902" t="s">
        <v>750</v>
      </c>
      <c r="F902" t="s">
        <v>2383</v>
      </c>
      <c r="G902" t="s">
        <v>2384</v>
      </c>
      <c r="H902">
        <f>Input!L317</f>
        <v>0</v>
      </c>
    </row>
    <row r="903" spans="1:9" x14ac:dyDescent="0.35">
      <c r="A903" t="str">
        <f>IF(CoverSheet!$C$9="Annual Return","AR",IF(CoverSheet!$C$9="Interim Return","IR",IF(CoverSheet!$C$9="Audited Annual Return","AAR","")))</f>
        <v/>
      </c>
      <c r="B903" t="str">
        <f>CoverSheet!$G$7</f>
        <v>v:25-03-c</v>
      </c>
      <c r="C903" t="str">
        <f>IF(CoverSheet!$C$29=3,"Q1",IF(CoverSheet!$C$29=6,"Q2",IF(CoverSheet!$C$29=9,"Q3",IF(AND(CoverSheet!$C$29=12,A903="AR"),"Q4","Q4A"))))</f>
        <v>Q4A</v>
      </c>
      <c r="D903" t="str">
        <f>CoverSheet!$C$15</f>
        <v/>
      </c>
      <c r="E903" t="s">
        <v>750</v>
      </c>
      <c r="F903" t="s">
        <v>2385</v>
      </c>
      <c r="G903" t="s">
        <v>2386</v>
      </c>
      <c r="H903">
        <f>Input!M317</f>
        <v>0</v>
      </c>
    </row>
    <row r="904" spans="1:9" x14ac:dyDescent="0.35">
      <c r="A904" t="str">
        <f>IF(CoverSheet!$C$9="Annual Return","AR",IF(CoverSheet!$C$9="Interim Return","IR",IF(CoverSheet!$C$9="Audited Annual Return","AAR","")))</f>
        <v/>
      </c>
      <c r="B904" t="str">
        <f>CoverSheet!$G$7</f>
        <v>v:25-03-c</v>
      </c>
      <c r="C904" t="str">
        <f>IF(CoverSheet!$C$29=3,"Q1",IF(CoverSheet!$C$29=6,"Q2",IF(CoverSheet!$C$29=9,"Q3",IF(AND(CoverSheet!$C$29=12,A904="AR"),"Q4","Q4A"))))</f>
        <v>Q4A</v>
      </c>
      <c r="D904" t="str">
        <f>CoverSheet!$C$15</f>
        <v/>
      </c>
      <c r="E904" t="s">
        <v>750</v>
      </c>
      <c r="F904" t="s">
        <v>2387</v>
      </c>
      <c r="G904" t="s">
        <v>2388</v>
      </c>
      <c r="H904">
        <f>Input!N317</f>
        <v>0</v>
      </c>
    </row>
    <row r="905" spans="1:9" x14ac:dyDescent="0.35">
      <c r="A905" t="str">
        <f>IF(CoverSheet!$C$9="Annual Return","AR",IF(CoverSheet!$C$9="Interim Return","IR",IF(CoverSheet!$C$9="Audited Annual Return","AAR","")))</f>
        <v/>
      </c>
      <c r="B905" t="str">
        <f>CoverSheet!$G$7</f>
        <v>v:25-03-c</v>
      </c>
      <c r="C905" t="str">
        <f>IF(CoverSheet!$C$29=3,"Q1",IF(CoverSheet!$C$29=6,"Q2",IF(CoverSheet!$C$29=9,"Q3",IF(AND(CoverSheet!$C$29=12,A905="AR"),"Q4","Q4A"))))</f>
        <v>Q4A</v>
      </c>
      <c r="D905" t="str">
        <f>CoverSheet!$C$15</f>
        <v/>
      </c>
      <c r="E905" t="s">
        <v>750</v>
      </c>
      <c r="F905" t="s">
        <v>2389</v>
      </c>
      <c r="G905" t="s">
        <v>2390</v>
      </c>
      <c r="H905">
        <f>Input!P319</f>
        <v>0</v>
      </c>
    </row>
    <row r="906" spans="1:9" x14ac:dyDescent="0.35">
      <c r="A906" t="str">
        <f>IF(CoverSheet!$C$9="Annual Return","AR",IF(CoverSheet!$C$9="Interim Return","IR",IF(CoverSheet!$C$9="Audited Annual Return","AAR","")))</f>
        <v/>
      </c>
      <c r="B906" t="str">
        <f>CoverSheet!$G$7</f>
        <v>v:25-03-c</v>
      </c>
      <c r="C906" t="str">
        <f>IF(CoverSheet!$C$29=3,"Q1",IF(CoverSheet!$C$29=6,"Q2",IF(CoverSheet!$C$29=9,"Q3",IF(AND(CoverSheet!$C$29=12,A906="AR"),"Q4","Q4A"))))</f>
        <v>Q4A</v>
      </c>
      <c r="D906" t="str">
        <f>CoverSheet!$C$15</f>
        <v/>
      </c>
      <c r="E906" t="s">
        <v>750</v>
      </c>
      <c r="F906" t="s">
        <v>2391</v>
      </c>
      <c r="G906" t="s">
        <v>2392</v>
      </c>
      <c r="H906">
        <f>Input!L319</f>
        <v>0</v>
      </c>
    </row>
    <row r="907" spans="1:9" x14ac:dyDescent="0.35">
      <c r="A907" t="str">
        <f>IF(CoverSheet!$C$9="Annual Return","AR",IF(CoverSheet!$C$9="Interim Return","IR",IF(CoverSheet!$C$9="Audited Annual Return","AAR","")))</f>
        <v/>
      </c>
      <c r="B907" t="str">
        <f>CoverSheet!$G$7</f>
        <v>v:25-03-c</v>
      </c>
      <c r="C907" t="str">
        <f>IF(CoverSheet!$C$29=3,"Q1",IF(CoverSheet!$C$29=6,"Q2",IF(CoverSheet!$C$29=9,"Q3",IF(AND(CoverSheet!$C$29=12,A907="AR"),"Q4","Q4A"))))</f>
        <v>Q4A</v>
      </c>
      <c r="D907" t="str">
        <f>CoverSheet!$C$15</f>
        <v/>
      </c>
      <c r="E907" t="s">
        <v>750</v>
      </c>
      <c r="F907" t="s">
        <v>2393</v>
      </c>
      <c r="G907" t="s">
        <v>2394</v>
      </c>
      <c r="H907">
        <f>Input!M319</f>
        <v>0</v>
      </c>
    </row>
    <row r="908" spans="1:9" x14ac:dyDescent="0.35">
      <c r="A908" t="str">
        <f>IF(CoverSheet!$C$9="Annual Return","AR",IF(CoverSheet!$C$9="Interim Return","IR",IF(CoverSheet!$C$9="Audited Annual Return","AAR","")))</f>
        <v/>
      </c>
      <c r="B908" t="str">
        <f>CoverSheet!$G$7</f>
        <v>v:25-03-c</v>
      </c>
      <c r="C908" t="str">
        <f>IF(CoverSheet!$C$29=3,"Q1",IF(CoverSheet!$C$29=6,"Q2",IF(CoverSheet!$C$29=9,"Q3",IF(AND(CoverSheet!$C$29=12,A908="AR"),"Q4","Q4A"))))</f>
        <v>Q4A</v>
      </c>
      <c r="D908" t="str">
        <f>CoverSheet!$C$15</f>
        <v/>
      </c>
      <c r="E908" t="s">
        <v>750</v>
      </c>
      <c r="F908" t="s">
        <v>2395</v>
      </c>
      <c r="G908" t="s">
        <v>2396</v>
      </c>
      <c r="H908">
        <f>Input!N319</f>
        <v>0</v>
      </c>
    </row>
    <row r="909" spans="1:9" x14ac:dyDescent="0.35">
      <c r="A909" t="str">
        <f>IF(CoverSheet!$C$9="Annual Return","AR",IF(CoverSheet!$C$9="Interim Return","IR",IF(CoverSheet!$C$9="Audited Annual Return","AAR","")))</f>
        <v/>
      </c>
      <c r="B909" t="str">
        <f>CoverSheet!$G$7</f>
        <v>v:25-03-c</v>
      </c>
      <c r="C909" t="str">
        <f>IF(CoverSheet!$C$29=3,"Q1",IF(CoverSheet!$C$29=6,"Q2",IF(CoverSheet!$C$29=9,"Q3",IF(AND(CoverSheet!$C$29=12,A909="AR"),"Q4","Q4A"))))</f>
        <v>Q4A</v>
      </c>
      <c r="D909" t="str">
        <f>CoverSheet!$C$15</f>
        <v/>
      </c>
      <c r="E909" t="s">
        <v>750</v>
      </c>
      <c r="F909" t="s">
        <v>2397</v>
      </c>
      <c r="G909" t="s">
        <v>2398</v>
      </c>
      <c r="H909">
        <f>Input!P320</f>
        <v>0</v>
      </c>
    </row>
    <row r="910" spans="1:9" x14ac:dyDescent="0.35">
      <c r="A910" t="str">
        <f>IF(CoverSheet!$C$9="Annual Return","AR",IF(CoverSheet!$C$9="Interim Return","IR",IF(CoverSheet!$C$9="Audited Annual Return","AAR","")))</f>
        <v/>
      </c>
      <c r="B910" t="str">
        <f>CoverSheet!$G$7</f>
        <v>v:25-03-c</v>
      </c>
      <c r="C910" t="str">
        <f>IF(CoverSheet!$C$29=3,"Q1",IF(CoverSheet!$C$29=6,"Q2",IF(CoverSheet!$C$29=9,"Q3",IF(AND(CoverSheet!$C$29=12,A910="AR"),"Q4","Q4A"))))</f>
        <v>Q4A</v>
      </c>
      <c r="D910" t="str">
        <f>CoverSheet!$C$15</f>
        <v/>
      </c>
      <c r="E910" t="s">
        <v>750</v>
      </c>
      <c r="F910" t="s">
        <v>2399</v>
      </c>
      <c r="G910" t="s">
        <v>2400</v>
      </c>
      <c r="H910">
        <f>Input!L320</f>
        <v>0</v>
      </c>
    </row>
    <row r="911" spans="1:9" x14ac:dyDescent="0.35">
      <c r="A911" t="str">
        <f>IF(CoverSheet!$C$9="Annual Return","AR",IF(CoverSheet!$C$9="Interim Return","IR",IF(CoverSheet!$C$9="Audited Annual Return","AAR","")))</f>
        <v/>
      </c>
      <c r="B911" t="str">
        <f>CoverSheet!$G$7</f>
        <v>v:25-03-c</v>
      </c>
      <c r="C911" t="str">
        <f>IF(CoverSheet!$C$29=3,"Q1",IF(CoverSheet!$C$29=6,"Q2",IF(CoverSheet!$C$29=9,"Q3",IF(AND(CoverSheet!$C$29=12,A911="AR"),"Q4","Q4A"))))</f>
        <v>Q4A</v>
      </c>
      <c r="D911" t="str">
        <f>CoverSheet!$C$15</f>
        <v/>
      </c>
      <c r="E911" t="s">
        <v>750</v>
      </c>
      <c r="F911" t="s">
        <v>2401</v>
      </c>
      <c r="G911" t="s">
        <v>2402</v>
      </c>
      <c r="H911">
        <f>Input!M320</f>
        <v>0</v>
      </c>
    </row>
    <row r="912" spans="1:9" x14ac:dyDescent="0.35">
      <c r="A912" t="str">
        <f>IF(CoverSheet!$C$9="Annual Return","AR",IF(CoverSheet!$C$9="Interim Return","IR",IF(CoverSheet!$C$9="Audited Annual Return","AAR","")))</f>
        <v/>
      </c>
      <c r="B912" t="str">
        <f>CoverSheet!$G$7</f>
        <v>v:25-03-c</v>
      </c>
      <c r="C912" t="str">
        <f>IF(CoverSheet!$C$29=3,"Q1",IF(CoverSheet!$C$29=6,"Q2",IF(CoverSheet!$C$29=9,"Q3",IF(AND(CoverSheet!$C$29=12,A912="AR"),"Q4","Q4A"))))</f>
        <v>Q4A</v>
      </c>
      <c r="D912" t="str">
        <f>CoverSheet!$C$15</f>
        <v/>
      </c>
      <c r="E912" t="s">
        <v>750</v>
      </c>
      <c r="F912" t="s">
        <v>2403</v>
      </c>
      <c r="G912" t="s">
        <v>2404</v>
      </c>
      <c r="H912">
        <f>Input!N320</f>
        <v>0</v>
      </c>
    </row>
    <row r="913" spans="1:8" x14ac:dyDescent="0.35">
      <c r="A913" t="str">
        <f>IF(CoverSheet!$C$9="Annual Return","AR",IF(CoverSheet!$C$9="Interim Return","IR",IF(CoverSheet!$C$9="Audited Annual Return","AAR","")))</f>
        <v/>
      </c>
      <c r="B913" t="str">
        <f>CoverSheet!$G$7</f>
        <v>v:25-03-c</v>
      </c>
      <c r="C913" t="str">
        <f>IF(CoverSheet!$C$29=3,"Q1",IF(CoverSheet!$C$29=6,"Q2",IF(CoverSheet!$C$29=9,"Q3",IF(AND(CoverSheet!$C$29=12,A913="AR"),"Q4","Q4A"))))</f>
        <v>Q4A</v>
      </c>
      <c r="D913" t="str">
        <f>CoverSheet!$C$15</f>
        <v/>
      </c>
      <c r="E913" t="s">
        <v>750</v>
      </c>
      <c r="F913" t="s">
        <v>2405</v>
      </c>
      <c r="G913" t="s">
        <v>2406</v>
      </c>
      <c r="H913">
        <f>Input!P321</f>
        <v>0</v>
      </c>
    </row>
    <row r="914" spans="1:8" x14ac:dyDescent="0.35">
      <c r="A914" t="str">
        <f>IF(CoverSheet!$C$9="Annual Return","AR",IF(CoverSheet!$C$9="Interim Return","IR",IF(CoverSheet!$C$9="Audited Annual Return","AAR","")))</f>
        <v/>
      </c>
      <c r="B914" t="str">
        <f>CoverSheet!$G$7</f>
        <v>v:25-03-c</v>
      </c>
      <c r="C914" t="str">
        <f>IF(CoverSheet!$C$29=3,"Q1",IF(CoverSheet!$C$29=6,"Q2",IF(CoverSheet!$C$29=9,"Q3",IF(AND(CoverSheet!$C$29=12,A914="AR"),"Q4","Q4A"))))</f>
        <v>Q4A</v>
      </c>
      <c r="D914" t="str">
        <f>CoverSheet!$C$15</f>
        <v/>
      </c>
      <c r="E914" t="s">
        <v>750</v>
      </c>
      <c r="F914" t="s">
        <v>2407</v>
      </c>
      <c r="G914" t="s">
        <v>2408</v>
      </c>
      <c r="H914">
        <f>Input!L321</f>
        <v>0</v>
      </c>
    </row>
    <row r="915" spans="1:8" x14ac:dyDescent="0.35">
      <c r="A915" t="str">
        <f>IF(CoverSheet!$C$9="Annual Return","AR",IF(CoverSheet!$C$9="Interim Return","IR",IF(CoverSheet!$C$9="Audited Annual Return","AAR","")))</f>
        <v/>
      </c>
      <c r="B915" t="str">
        <f>CoverSheet!$G$7</f>
        <v>v:25-03-c</v>
      </c>
      <c r="C915" t="str">
        <f>IF(CoverSheet!$C$29=3,"Q1",IF(CoverSheet!$C$29=6,"Q2",IF(CoverSheet!$C$29=9,"Q3",IF(AND(CoverSheet!$C$29=12,A915="AR"),"Q4","Q4A"))))</f>
        <v>Q4A</v>
      </c>
      <c r="D915" t="str">
        <f>CoverSheet!$C$15</f>
        <v/>
      </c>
      <c r="E915" t="s">
        <v>750</v>
      </c>
      <c r="F915" t="s">
        <v>2409</v>
      </c>
      <c r="G915" t="s">
        <v>2410</v>
      </c>
      <c r="H915">
        <f>Input!M321</f>
        <v>0</v>
      </c>
    </row>
    <row r="916" spans="1:8" x14ac:dyDescent="0.35">
      <c r="A916" t="str">
        <f>IF(CoverSheet!$C$9="Annual Return","AR",IF(CoverSheet!$C$9="Interim Return","IR",IF(CoverSheet!$C$9="Audited Annual Return","AAR","")))</f>
        <v/>
      </c>
      <c r="B916" t="str">
        <f>CoverSheet!$G$7</f>
        <v>v:25-03-c</v>
      </c>
      <c r="C916" t="str">
        <f>IF(CoverSheet!$C$29=3,"Q1",IF(CoverSheet!$C$29=6,"Q2",IF(CoverSheet!$C$29=9,"Q3",IF(AND(CoverSheet!$C$29=12,A916="AR"),"Q4","Q4A"))))</f>
        <v>Q4A</v>
      </c>
      <c r="D916" t="str">
        <f>CoverSheet!$C$15</f>
        <v/>
      </c>
      <c r="E916" t="s">
        <v>750</v>
      </c>
      <c r="F916" t="s">
        <v>2411</v>
      </c>
      <c r="G916" t="s">
        <v>2412</v>
      </c>
      <c r="H916">
        <f>Input!N321</f>
        <v>0</v>
      </c>
    </row>
    <row r="917" spans="1:8" x14ac:dyDescent="0.35">
      <c r="A917" t="str">
        <f>IF(CoverSheet!$C$9="Annual Return","AR",IF(CoverSheet!$C$9="Interim Return","IR",IF(CoverSheet!$C$9="Audited Annual Return","AAR","")))</f>
        <v/>
      </c>
      <c r="B917" t="str">
        <f>CoverSheet!$G$7</f>
        <v>v:25-03-c</v>
      </c>
      <c r="C917" t="str">
        <f>IF(CoverSheet!$C$29=3,"Q1",IF(CoverSheet!$C$29=6,"Q2",IF(CoverSheet!$C$29=9,"Q3",IF(AND(CoverSheet!$C$29=12,A917="AR"),"Q4","Q4A"))))</f>
        <v>Q4A</v>
      </c>
      <c r="D917" t="str">
        <f>CoverSheet!$C$15</f>
        <v/>
      </c>
      <c r="E917" t="s">
        <v>750</v>
      </c>
      <c r="F917" t="s">
        <v>2413</v>
      </c>
      <c r="G917" t="s">
        <v>2414</v>
      </c>
      <c r="H917">
        <f>Input!P322</f>
        <v>0</v>
      </c>
    </row>
    <row r="918" spans="1:8" x14ac:dyDescent="0.35">
      <c r="A918" t="str">
        <f>IF(CoverSheet!$C$9="Annual Return","AR",IF(CoverSheet!$C$9="Interim Return","IR",IF(CoverSheet!$C$9="Audited Annual Return","AAR","")))</f>
        <v/>
      </c>
      <c r="B918" t="str">
        <f>CoverSheet!$G$7</f>
        <v>v:25-03-c</v>
      </c>
      <c r="C918" t="str">
        <f>IF(CoverSheet!$C$29=3,"Q1",IF(CoverSheet!$C$29=6,"Q2",IF(CoverSheet!$C$29=9,"Q3",IF(AND(CoverSheet!$C$29=12,A918="AR"),"Q4","Q4A"))))</f>
        <v>Q4A</v>
      </c>
      <c r="D918" t="str">
        <f>CoverSheet!$C$15</f>
        <v/>
      </c>
      <c r="E918" t="s">
        <v>750</v>
      </c>
      <c r="F918" t="s">
        <v>2415</v>
      </c>
      <c r="G918" t="s">
        <v>2416</v>
      </c>
      <c r="H918">
        <f>Input!L322</f>
        <v>0</v>
      </c>
    </row>
    <row r="919" spans="1:8" x14ac:dyDescent="0.35">
      <c r="A919" t="str">
        <f>IF(CoverSheet!$C$9="Annual Return","AR",IF(CoverSheet!$C$9="Interim Return","IR",IF(CoverSheet!$C$9="Audited Annual Return","AAR","")))</f>
        <v/>
      </c>
      <c r="B919" t="str">
        <f>CoverSheet!$G$7</f>
        <v>v:25-03-c</v>
      </c>
      <c r="C919" t="str">
        <f>IF(CoverSheet!$C$29=3,"Q1",IF(CoverSheet!$C$29=6,"Q2",IF(CoverSheet!$C$29=9,"Q3",IF(AND(CoverSheet!$C$29=12,A919="AR"),"Q4","Q4A"))))</f>
        <v>Q4A</v>
      </c>
      <c r="D919" t="str">
        <f>CoverSheet!$C$15</f>
        <v/>
      </c>
      <c r="E919" t="s">
        <v>750</v>
      </c>
      <c r="F919" t="s">
        <v>2417</v>
      </c>
      <c r="G919" t="s">
        <v>2418</v>
      </c>
      <c r="H919">
        <f>Input!M322</f>
        <v>0</v>
      </c>
    </row>
    <row r="920" spans="1:8" x14ac:dyDescent="0.35">
      <c r="A920" t="str">
        <f>IF(CoverSheet!$C$9="Annual Return","AR",IF(CoverSheet!$C$9="Interim Return","IR",IF(CoverSheet!$C$9="Audited Annual Return","AAR","")))</f>
        <v/>
      </c>
      <c r="B920" t="str">
        <f>CoverSheet!$G$7</f>
        <v>v:25-03-c</v>
      </c>
      <c r="C920" t="str">
        <f>IF(CoverSheet!$C$29=3,"Q1",IF(CoverSheet!$C$29=6,"Q2",IF(CoverSheet!$C$29=9,"Q3",IF(AND(CoverSheet!$C$29=12,A920="AR"),"Q4","Q4A"))))</f>
        <v>Q4A</v>
      </c>
      <c r="D920" t="str">
        <f>CoverSheet!$C$15</f>
        <v/>
      </c>
      <c r="E920" t="s">
        <v>750</v>
      </c>
      <c r="F920" t="s">
        <v>2419</v>
      </c>
      <c r="G920" t="s">
        <v>2420</v>
      </c>
      <c r="H920">
        <f>Input!N322</f>
        <v>0</v>
      </c>
    </row>
    <row r="921" spans="1:8" x14ac:dyDescent="0.35">
      <c r="A921" t="str">
        <f>IF(CoverSheet!$C$9="Annual Return","AR",IF(CoverSheet!$C$9="Interim Return","IR",IF(CoverSheet!$C$9="Audited Annual Return","AAR","")))</f>
        <v/>
      </c>
      <c r="B921" t="str">
        <f>CoverSheet!$G$7</f>
        <v>v:25-03-c</v>
      </c>
      <c r="C921" t="str">
        <f>IF(CoverSheet!$C$29=3,"Q1",IF(CoverSheet!$C$29=6,"Q2",IF(CoverSheet!$C$29=9,"Q3",IF(AND(CoverSheet!$C$29=12,A921="AR"),"Q4","Q4A"))))</f>
        <v>Q4A</v>
      </c>
      <c r="D921" t="str">
        <f>CoverSheet!$C$15</f>
        <v/>
      </c>
      <c r="E921" t="s">
        <v>750</v>
      </c>
      <c r="F921" t="s">
        <v>2421</v>
      </c>
      <c r="G921" t="s">
        <v>2422</v>
      </c>
      <c r="H921">
        <f>Input!P323</f>
        <v>0</v>
      </c>
    </row>
    <row r="922" spans="1:8" x14ac:dyDescent="0.35">
      <c r="A922" t="str">
        <f>IF(CoverSheet!$C$9="Annual Return","AR",IF(CoverSheet!$C$9="Interim Return","IR",IF(CoverSheet!$C$9="Audited Annual Return","AAR","")))</f>
        <v/>
      </c>
      <c r="B922" t="str">
        <f>CoverSheet!$G$7</f>
        <v>v:25-03-c</v>
      </c>
      <c r="C922" t="str">
        <f>IF(CoverSheet!$C$29=3,"Q1",IF(CoverSheet!$C$29=6,"Q2",IF(CoverSheet!$C$29=9,"Q3",IF(AND(CoverSheet!$C$29=12,A922="AR"),"Q4","Q4A"))))</f>
        <v>Q4A</v>
      </c>
      <c r="D922" t="str">
        <f>CoverSheet!$C$15</f>
        <v/>
      </c>
      <c r="E922" t="s">
        <v>750</v>
      </c>
      <c r="F922" t="s">
        <v>2423</v>
      </c>
      <c r="G922" t="s">
        <v>2424</v>
      </c>
      <c r="H922">
        <f>Input!L323</f>
        <v>0</v>
      </c>
    </row>
    <row r="923" spans="1:8" x14ac:dyDescent="0.35">
      <c r="A923" t="str">
        <f>IF(CoverSheet!$C$9="Annual Return","AR",IF(CoverSheet!$C$9="Interim Return","IR",IF(CoverSheet!$C$9="Audited Annual Return","AAR","")))</f>
        <v/>
      </c>
      <c r="B923" t="str">
        <f>CoverSheet!$G$7</f>
        <v>v:25-03-c</v>
      </c>
      <c r="C923" t="str">
        <f>IF(CoverSheet!$C$29=3,"Q1",IF(CoverSheet!$C$29=6,"Q2",IF(CoverSheet!$C$29=9,"Q3",IF(AND(CoverSheet!$C$29=12,A923="AR"),"Q4","Q4A"))))</f>
        <v>Q4A</v>
      </c>
      <c r="D923" t="str">
        <f>CoverSheet!$C$15</f>
        <v/>
      </c>
      <c r="E923" t="s">
        <v>750</v>
      </c>
      <c r="F923" t="s">
        <v>2425</v>
      </c>
      <c r="G923" t="s">
        <v>2426</v>
      </c>
      <c r="H923">
        <f>Input!M323</f>
        <v>0</v>
      </c>
    </row>
    <row r="924" spans="1:8" x14ac:dyDescent="0.35">
      <c r="A924" t="str">
        <f>IF(CoverSheet!$C$9="Annual Return","AR",IF(CoverSheet!$C$9="Interim Return","IR",IF(CoverSheet!$C$9="Audited Annual Return","AAR","")))</f>
        <v/>
      </c>
      <c r="B924" t="str">
        <f>CoverSheet!$G$7</f>
        <v>v:25-03-c</v>
      </c>
      <c r="C924" t="str">
        <f>IF(CoverSheet!$C$29=3,"Q1",IF(CoverSheet!$C$29=6,"Q2",IF(CoverSheet!$C$29=9,"Q3",IF(AND(CoverSheet!$C$29=12,A924="AR"),"Q4","Q4A"))))</f>
        <v>Q4A</v>
      </c>
      <c r="D924" t="str">
        <f>CoverSheet!$C$15</f>
        <v/>
      </c>
      <c r="E924" t="s">
        <v>750</v>
      </c>
      <c r="F924" t="s">
        <v>2427</v>
      </c>
      <c r="G924" t="s">
        <v>2428</v>
      </c>
      <c r="H924">
        <f>Input!N323</f>
        <v>0</v>
      </c>
    </row>
    <row r="925" spans="1:8" x14ac:dyDescent="0.35">
      <c r="A925" t="str">
        <f>IF(CoverSheet!$C$9="Annual Return","AR",IF(CoverSheet!$C$9="Interim Return","IR",IF(CoverSheet!$C$9="Audited Annual Return","AAR","")))</f>
        <v/>
      </c>
      <c r="B925" t="str">
        <f>CoverSheet!$G$7</f>
        <v>v:25-03-c</v>
      </c>
      <c r="C925" t="str">
        <f>IF(CoverSheet!$C$29=3,"Q1",IF(CoverSheet!$C$29=6,"Q2",IF(CoverSheet!$C$29=9,"Q3",IF(AND(CoverSheet!$C$29=12,A925="AR"),"Q4","Q4A"))))</f>
        <v>Q4A</v>
      </c>
      <c r="D925" t="str">
        <f>CoverSheet!$C$15</f>
        <v/>
      </c>
      <c r="E925" t="s">
        <v>750</v>
      </c>
      <c r="F925" t="s">
        <v>2429</v>
      </c>
      <c r="G925" t="s">
        <v>2430</v>
      </c>
      <c r="H925">
        <f>Input!P324</f>
        <v>0</v>
      </c>
    </row>
    <row r="926" spans="1:8" x14ac:dyDescent="0.35">
      <c r="A926" t="str">
        <f>IF(CoverSheet!$C$9="Annual Return","AR",IF(CoverSheet!$C$9="Interim Return","IR",IF(CoverSheet!$C$9="Audited Annual Return","AAR","")))</f>
        <v/>
      </c>
      <c r="B926" t="str">
        <f>CoverSheet!$G$7</f>
        <v>v:25-03-c</v>
      </c>
      <c r="C926" t="str">
        <f>IF(CoverSheet!$C$29=3,"Q1",IF(CoverSheet!$C$29=6,"Q2",IF(CoverSheet!$C$29=9,"Q3",IF(AND(CoverSheet!$C$29=12,A926="AR"),"Q4","Q4A"))))</f>
        <v>Q4A</v>
      </c>
      <c r="D926" t="str">
        <f>CoverSheet!$C$15</f>
        <v/>
      </c>
      <c r="E926" t="s">
        <v>750</v>
      </c>
      <c r="F926" t="s">
        <v>2431</v>
      </c>
      <c r="G926" t="s">
        <v>2432</v>
      </c>
      <c r="H926">
        <f>Input!L324</f>
        <v>0</v>
      </c>
    </row>
    <row r="927" spans="1:8" x14ac:dyDescent="0.35">
      <c r="A927" t="str">
        <f>IF(CoverSheet!$C$9="Annual Return","AR",IF(CoverSheet!$C$9="Interim Return","IR",IF(CoverSheet!$C$9="Audited Annual Return","AAR","")))</f>
        <v/>
      </c>
      <c r="B927" t="str">
        <f>CoverSheet!$G$7</f>
        <v>v:25-03-c</v>
      </c>
      <c r="C927" t="str">
        <f>IF(CoverSheet!$C$29=3,"Q1",IF(CoverSheet!$C$29=6,"Q2",IF(CoverSheet!$C$29=9,"Q3",IF(AND(CoverSheet!$C$29=12,A927="AR"),"Q4","Q4A"))))</f>
        <v>Q4A</v>
      </c>
      <c r="D927" t="str">
        <f>CoverSheet!$C$15</f>
        <v/>
      </c>
      <c r="E927" t="s">
        <v>750</v>
      </c>
      <c r="F927" t="s">
        <v>2433</v>
      </c>
      <c r="G927" t="s">
        <v>2434</v>
      </c>
      <c r="H927">
        <f>Input!M324</f>
        <v>0</v>
      </c>
    </row>
    <row r="928" spans="1:8" x14ac:dyDescent="0.35">
      <c r="A928" t="str">
        <f>IF(CoverSheet!$C$9="Annual Return","AR",IF(CoverSheet!$C$9="Interim Return","IR",IF(CoverSheet!$C$9="Audited Annual Return","AAR","")))</f>
        <v/>
      </c>
      <c r="B928" t="str">
        <f>CoverSheet!$G$7</f>
        <v>v:25-03-c</v>
      </c>
      <c r="C928" t="str">
        <f>IF(CoverSheet!$C$29=3,"Q1",IF(CoverSheet!$C$29=6,"Q2",IF(CoverSheet!$C$29=9,"Q3",IF(AND(CoverSheet!$C$29=12,A928="AR"),"Q4","Q4A"))))</f>
        <v>Q4A</v>
      </c>
      <c r="D928" t="str">
        <f>CoverSheet!$C$15</f>
        <v/>
      </c>
      <c r="E928" t="s">
        <v>750</v>
      </c>
      <c r="F928" t="s">
        <v>2435</v>
      </c>
      <c r="G928" t="s">
        <v>2436</v>
      </c>
      <c r="H928">
        <f>Input!N324</f>
        <v>0</v>
      </c>
    </row>
    <row r="929" spans="1:8" x14ac:dyDescent="0.35">
      <c r="A929" t="str">
        <f>IF(CoverSheet!$C$9="Annual Return","AR",IF(CoverSheet!$C$9="Interim Return","IR",IF(CoverSheet!$C$9="Audited Annual Return","AAR","")))</f>
        <v/>
      </c>
      <c r="B929" t="str">
        <f>CoverSheet!$G$7</f>
        <v>v:25-03-c</v>
      </c>
      <c r="C929" t="str">
        <f>IF(CoverSheet!$C$29=3,"Q1",IF(CoverSheet!$C$29=6,"Q2",IF(CoverSheet!$C$29=9,"Q3",IF(AND(CoverSheet!$C$29=12,A929="AR"),"Q4","Q4A"))))</f>
        <v>Q4A</v>
      </c>
      <c r="D929" t="str">
        <f>CoverSheet!$C$15</f>
        <v/>
      </c>
      <c r="E929" t="s">
        <v>750</v>
      </c>
      <c r="F929" t="s">
        <v>652</v>
      </c>
      <c r="G929" t="s">
        <v>2437</v>
      </c>
      <c r="H929">
        <f>Input!P326</f>
        <v>0</v>
      </c>
    </row>
    <row r="930" spans="1:8" x14ac:dyDescent="0.35">
      <c r="A930" t="str">
        <f>IF(CoverSheet!$C$9="Annual Return","AR",IF(CoverSheet!$C$9="Interim Return","IR",IF(CoverSheet!$C$9="Audited Annual Return","AAR","")))</f>
        <v/>
      </c>
      <c r="B930" t="str">
        <f>CoverSheet!$G$7</f>
        <v>v:25-03-c</v>
      </c>
      <c r="C930" t="str">
        <f>IF(CoverSheet!$C$29=3,"Q1",IF(CoverSheet!$C$29=6,"Q2",IF(CoverSheet!$C$29=9,"Q3",IF(AND(CoverSheet!$C$29=12,A930="AR"),"Q4","Q4A"))))</f>
        <v>Q4A</v>
      </c>
      <c r="D930" t="str">
        <f>CoverSheet!$C$15</f>
        <v/>
      </c>
      <c r="E930" t="s">
        <v>750</v>
      </c>
      <c r="F930" t="s">
        <v>2438</v>
      </c>
      <c r="G930" t="s">
        <v>2439</v>
      </c>
      <c r="H930">
        <f>Input!L326</f>
        <v>0</v>
      </c>
    </row>
    <row r="931" spans="1:8" x14ac:dyDescent="0.35">
      <c r="A931" t="str">
        <f>IF(CoverSheet!$C$9="Annual Return","AR",IF(CoverSheet!$C$9="Interim Return","IR",IF(CoverSheet!$C$9="Audited Annual Return","AAR","")))</f>
        <v/>
      </c>
      <c r="B931" t="str">
        <f>CoverSheet!$G$7</f>
        <v>v:25-03-c</v>
      </c>
      <c r="C931" t="str">
        <f>IF(CoverSheet!$C$29=3,"Q1",IF(CoverSheet!$C$29=6,"Q2",IF(CoverSheet!$C$29=9,"Q3",IF(AND(CoverSheet!$C$29=12,A931="AR"),"Q4","Q4A"))))</f>
        <v>Q4A</v>
      </c>
      <c r="D931" t="str">
        <f>CoverSheet!$C$15</f>
        <v/>
      </c>
      <c r="E931" t="s">
        <v>750</v>
      </c>
      <c r="F931" t="s">
        <v>2440</v>
      </c>
      <c r="G931" t="s">
        <v>2441</v>
      </c>
      <c r="H931">
        <f>Input!M326</f>
        <v>0</v>
      </c>
    </row>
    <row r="932" spans="1:8" x14ac:dyDescent="0.35">
      <c r="A932" t="str">
        <f>IF(CoverSheet!$C$9="Annual Return","AR",IF(CoverSheet!$C$9="Interim Return","IR",IF(CoverSheet!$C$9="Audited Annual Return","AAR","")))</f>
        <v/>
      </c>
      <c r="B932" t="str">
        <f>CoverSheet!$G$7</f>
        <v>v:25-03-c</v>
      </c>
      <c r="C932" t="str">
        <f>IF(CoverSheet!$C$29=3,"Q1",IF(CoverSheet!$C$29=6,"Q2",IF(CoverSheet!$C$29=9,"Q3",IF(AND(CoverSheet!$C$29=12,A932="AR"),"Q4","Q4A"))))</f>
        <v>Q4A</v>
      </c>
      <c r="D932" t="str">
        <f>CoverSheet!$C$15</f>
        <v/>
      </c>
      <c r="E932" t="s">
        <v>750</v>
      </c>
      <c r="F932" t="s">
        <v>2442</v>
      </c>
      <c r="G932" t="s">
        <v>2443</v>
      </c>
      <c r="H932">
        <f>Input!N326</f>
        <v>0</v>
      </c>
    </row>
    <row r="933" spans="1:8" x14ac:dyDescent="0.35">
      <c r="A933" t="str">
        <f>IF(CoverSheet!$C$9="Annual Return","AR",IF(CoverSheet!$C$9="Interim Return","IR",IF(CoverSheet!$C$9="Audited Annual Return","AAR","")))</f>
        <v/>
      </c>
      <c r="B933" t="str">
        <f>CoverSheet!$G$7</f>
        <v>v:25-03-c</v>
      </c>
      <c r="C933" t="str">
        <f>IF(CoverSheet!$C$29=3,"Q1",IF(CoverSheet!$C$29=6,"Q2",IF(CoverSheet!$C$29=9,"Q3",IF(AND(CoverSheet!$C$29=12,A933="AR"),"Q4","Q4A"))))</f>
        <v>Q4A</v>
      </c>
      <c r="D933" t="str">
        <f>CoverSheet!$C$15</f>
        <v/>
      </c>
      <c r="E933" t="s">
        <v>750</v>
      </c>
      <c r="F933" t="s">
        <v>2444</v>
      </c>
      <c r="G933" t="s">
        <v>2445</v>
      </c>
      <c r="H933">
        <f>Input!P328</f>
        <v>0</v>
      </c>
    </row>
    <row r="934" spans="1:8" x14ac:dyDescent="0.35">
      <c r="A934" t="str">
        <f>IF(CoverSheet!$C$9="Annual Return","AR",IF(CoverSheet!$C$9="Interim Return","IR",IF(CoverSheet!$C$9="Audited Annual Return","AAR","")))</f>
        <v/>
      </c>
      <c r="B934" t="str">
        <f>CoverSheet!$G$7</f>
        <v>v:25-03-c</v>
      </c>
      <c r="C934" t="str">
        <f>IF(CoverSheet!$C$29=3,"Q1",IF(CoverSheet!$C$29=6,"Q2",IF(CoverSheet!$C$29=9,"Q3",IF(AND(CoverSheet!$C$29=12,A934="AR"),"Q4","Q4A"))))</f>
        <v>Q4A</v>
      </c>
      <c r="D934" t="str">
        <f>CoverSheet!$C$15</f>
        <v/>
      </c>
      <c r="E934" t="s">
        <v>750</v>
      </c>
      <c r="F934" t="s">
        <v>2446</v>
      </c>
      <c r="G934" t="s">
        <v>2447</v>
      </c>
      <c r="H934">
        <f>Input!L328</f>
        <v>0</v>
      </c>
    </row>
    <row r="935" spans="1:8" x14ac:dyDescent="0.35">
      <c r="A935" t="str">
        <f>IF(CoverSheet!$C$9="Annual Return","AR",IF(CoverSheet!$C$9="Interim Return","IR",IF(CoverSheet!$C$9="Audited Annual Return","AAR","")))</f>
        <v/>
      </c>
      <c r="B935" t="str">
        <f>CoverSheet!$G$7</f>
        <v>v:25-03-c</v>
      </c>
      <c r="C935" t="str">
        <f>IF(CoverSheet!$C$29=3,"Q1",IF(CoverSheet!$C$29=6,"Q2",IF(CoverSheet!$C$29=9,"Q3",IF(AND(CoverSheet!$C$29=12,A935="AR"),"Q4","Q4A"))))</f>
        <v>Q4A</v>
      </c>
      <c r="D935" t="str">
        <f>CoverSheet!$C$15</f>
        <v/>
      </c>
      <c r="E935" t="s">
        <v>750</v>
      </c>
      <c r="F935" t="s">
        <v>2448</v>
      </c>
      <c r="G935" t="s">
        <v>2449</v>
      </c>
      <c r="H935">
        <f>Input!M328</f>
        <v>0</v>
      </c>
    </row>
    <row r="936" spans="1:8" x14ac:dyDescent="0.35">
      <c r="A936" t="str">
        <f>IF(CoverSheet!$C$9="Annual Return","AR",IF(CoverSheet!$C$9="Interim Return","IR",IF(CoverSheet!$C$9="Audited Annual Return","AAR","")))</f>
        <v/>
      </c>
      <c r="B936" t="str">
        <f>CoverSheet!$G$7</f>
        <v>v:25-03-c</v>
      </c>
      <c r="C936" t="str">
        <f>IF(CoverSheet!$C$29=3,"Q1",IF(CoverSheet!$C$29=6,"Q2",IF(CoverSheet!$C$29=9,"Q3",IF(AND(CoverSheet!$C$29=12,A936="AR"),"Q4","Q4A"))))</f>
        <v>Q4A</v>
      </c>
      <c r="D936" t="str">
        <f>CoverSheet!$C$15</f>
        <v/>
      </c>
      <c r="E936" t="s">
        <v>750</v>
      </c>
      <c r="F936" t="s">
        <v>2450</v>
      </c>
      <c r="G936" t="s">
        <v>2451</v>
      </c>
      <c r="H936">
        <f>Input!N328</f>
        <v>0</v>
      </c>
    </row>
    <row r="937" spans="1:8" x14ac:dyDescent="0.35">
      <c r="A937" t="str">
        <f>IF(CoverSheet!$C$9="Annual Return","AR",IF(CoverSheet!$C$9="Interim Return","IR",IF(CoverSheet!$C$9="Audited Annual Return","AAR","")))</f>
        <v/>
      </c>
      <c r="B937" t="str">
        <f>CoverSheet!$G$7</f>
        <v>v:25-03-c</v>
      </c>
      <c r="C937" t="str">
        <f>IF(CoverSheet!$C$29=3,"Q1",IF(CoverSheet!$C$29=6,"Q2",IF(CoverSheet!$C$29=9,"Q3",IF(AND(CoverSheet!$C$29=12,A937="AR"),"Q4","Q4A"))))</f>
        <v>Q4A</v>
      </c>
      <c r="D937" t="str">
        <f>CoverSheet!$C$15</f>
        <v/>
      </c>
      <c r="E937" t="s">
        <v>750</v>
      </c>
      <c r="F937" t="s">
        <v>2452</v>
      </c>
      <c r="G937" t="s">
        <v>2453</v>
      </c>
      <c r="H937">
        <f>Input!P329</f>
        <v>0</v>
      </c>
    </row>
    <row r="938" spans="1:8" x14ac:dyDescent="0.35">
      <c r="A938" t="str">
        <f>IF(CoverSheet!$C$9="Annual Return","AR",IF(CoverSheet!$C$9="Interim Return","IR",IF(CoverSheet!$C$9="Audited Annual Return","AAR","")))</f>
        <v/>
      </c>
      <c r="B938" t="str">
        <f>CoverSheet!$G$7</f>
        <v>v:25-03-c</v>
      </c>
      <c r="C938" t="str">
        <f>IF(CoverSheet!$C$29=3,"Q1",IF(CoverSheet!$C$29=6,"Q2",IF(CoverSheet!$C$29=9,"Q3",IF(AND(CoverSheet!$C$29=12,A938="AR"),"Q4","Q4A"))))</f>
        <v>Q4A</v>
      </c>
      <c r="D938" t="str">
        <f>CoverSheet!$C$15</f>
        <v/>
      </c>
      <c r="E938" t="s">
        <v>750</v>
      </c>
      <c r="F938" t="s">
        <v>2454</v>
      </c>
      <c r="G938" t="s">
        <v>2455</v>
      </c>
      <c r="H938">
        <f>Input!L329</f>
        <v>0</v>
      </c>
    </row>
    <row r="939" spans="1:8" x14ac:dyDescent="0.35">
      <c r="A939" t="str">
        <f>IF(CoverSheet!$C$9="Annual Return","AR",IF(CoverSheet!$C$9="Interim Return","IR",IF(CoverSheet!$C$9="Audited Annual Return","AAR","")))</f>
        <v/>
      </c>
      <c r="B939" t="str">
        <f>CoverSheet!$G$7</f>
        <v>v:25-03-c</v>
      </c>
      <c r="C939" t="str">
        <f>IF(CoverSheet!$C$29=3,"Q1",IF(CoverSheet!$C$29=6,"Q2",IF(CoverSheet!$C$29=9,"Q3",IF(AND(CoverSheet!$C$29=12,A939="AR"),"Q4","Q4A"))))</f>
        <v>Q4A</v>
      </c>
      <c r="D939" t="str">
        <f>CoverSheet!$C$15</f>
        <v/>
      </c>
      <c r="E939" t="s">
        <v>750</v>
      </c>
      <c r="F939" t="s">
        <v>2456</v>
      </c>
      <c r="G939" t="s">
        <v>2457</v>
      </c>
      <c r="H939">
        <f>Input!M329</f>
        <v>0</v>
      </c>
    </row>
    <row r="940" spans="1:8" x14ac:dyDescent="0.35">
      <c r="A940" t="str">
        <f>IF(CoverSheet!$C$9="Annual Return","AR",IF(CoverSheet!$C$9="Interim Return","IR",IF(CoverSheet!$C$9="Audited Annual Return","AAR","")))</f>
        <v/>
      </c>
      <c r="B940" t="str">
        <f>CoverSheet!$G$7</f>
        <v>v:25-03-c</v>
      </c>
      <c r="C940" t="str">
        <f>IF(CoverSheet!$C$29=3,"Q1",IF(CoverSheet!$C$29=6,"Q2",IF(CoverSheet!$C$29=9,"Q3",IF(AND(CoverSheet!$C$29=12,A940="AR"),"Q4","Q4A"))))</f>
        <v>Q4A</v>
      </c>
      <c r="D940" t="str">
        <f>CoverSheet!$C$15</f>
        <v/>
      </c>
      <c r="E940" t="s">
        <v>750</v>
      </c>
      <c r="F940" t="s">
        <v>2458</v>
      </c>
      <c r="G940" t="s">
        <v>2459</v>
      </c>
      <c r="H940">
        <f>Input!N329</f>
        <v>0</v>
      </c>
    </row>
    <row r="941" spans="1:8" x14ac:dyDescent="0.35">
      <c r="A941" t="str">
        <f>IF(CoverSheet!$C$9="Annual Return","AR",IF(CoverSheet!$C$9="Interim Return","IR",IF(CoverSheet!$C$9="Audited Annual Return","AAR","")))</f>
        <v/>
      </c>
      <c r="B941" t="str">
        <f>CoverSheet!$G$7</f>
        <v>v:25-03-c</v>
      </c>
      <c r="C941" t="str">
        <f>IF(CoverSheet!$C$29=3,"Q1",IF(CoverSheet!$C$29=6,"Q2",IF(CoverSheet!$C$29=9,"Q3",IF(AND(CoverSheet!$C$29=12,A941="AR"),"Q4","Q4A"))))</f>
        <v>Q4A</v>
      </c>
      <c r="D941" t="str">
        <f>CoverSheet!$C$15</f>
        <v/>
      </c>
      <c r="E941" t="s">
        <v>750</v>
      </c>
      <c r="F941" t="s">
        <v>2460</v>
      </c>
      <c r="G941" t="s">
        <v>2461</v>
      </c>
      <c r="H941">
        <f>Input!P330</f>
        <v>0</v>
      </c>
    </row>
    <row r="942" spans="1:8" x14ac:dyDescent="0.35">
      <c r="A942" t="str">
        <f>IF(CoverSheet!$C$9="Annual Return","AR",IF(CoverSheet!$C$9="Interim Return","IR",IF(CoverSheet!$C$9="Audited Annual Return","AAR","")))</f>
        <v/>
      </c>
      <c r="B942" t="str">
        <f>CoverSheet!$G$7</f>
        <v>v:25-03-c</v>
      </c>
      <c r="C942" t="str">
        <f>IF(CoverSheet!$C$29=3,"Q1",IF(CoverSheet!$C$29=6,"Q2",IF(CoverSheet!$C$29=9,"Q3",IF(AND(CoverSheet!$C$29=12,A942="AR"),"Q4","Q4A"))))</f>
        <v>Q4A</v>
      </c>
      <c r="D942" t="str">
        <f>CoverSheet!$C$15</f>
        <v/>
      </c>
      <c r="E942" t="s">
        <v>750</v>
      </c>
      <c r="F942" t="s">
        <v>2462</v>
      </c>
      <c r="G942" t="s">
        <v>2463</v>
      </c>
      <c r="H942">
        <f>Input!L330</f>
        <v>0</v>
      </c>
    </row>
    <row r="943" spans="1:8" x14ac:dyDescent="0.35">
      <c r="A943" t="str">
        <f>IF(CoverSheet!$C$9="Annual Return","AR",IF(CoverSheet!$C$9="Interim Return","IR",IF(CoverSheet!$C$9="Audited Annual Return","AAR","")))</f>
        <v/>
      </c>
      <c r="B943" t="str">
        <f>CoverSheet!$G$7</f>
        <v>v:25-03-c</v>
      </c>
      <c r="C943" t="str">
        <f>IF(CoverSheet!$C$29=3,"Q1",IF(CoverSheet!$C$29=6,"Q2",IF(CoverSheet!$C$29=9,"Q3",IF(AND(CoverSheet!$C$29=12,A943="AR"),"Q4","Q4A"))))</f>
        <v>Q4A</v>
      </c>
      <c r="D943" t="str">
        <f>CoverSheet!$C$15</f>
        <v/>
      </c>
      <c r="E943" t="s">
        <v>750</v>
      </c>
      <c r="F943" t="s">
        <v>2464</v>
      </c>
      <c r="G943" t="s">
        <v>2465</v>
      </c>
      <c r="H943">
        <f>Input!M330</f>
        <v>0</v>
      </c>
    </row>
    <row r="944" spans="1:8" x14ac:dyDescent="0.35">
      <c r="A944" t="str">
        <f>IF(CoverSheet!$C$9="Annual Return","AR",IF(CoverSheet!$C$9="Interim Return","IR",IF(CoverSheet!$C$9="Audited Annual Return","AAR","")))</f>
        <v/>
      </c>
      <c r="B944" t="str">
        <f>CoverSheet!$G$7</f>
        <v>v:25-03-c</v>
      </c>
      <c r="C944" t="str">
        <f>IF(CoverSheet!$C$29=3,"Q1",IF(CoverSheet!$C$29=6,"Q2",IF(CoverSheet!$C$29=9,"Q3",IF(AND(CoverSheet!$C$29=12,A944="AR"),"Q4","Q4A"))))</f>
        <v>Q4A</v>
      </c>
      <c r="D944" t="str">
        <f>CoverSheet!$C$15</f>
        <v/>
      </c>
      <c r="E944" t="s">
        <v>750</v>
      </c>
      <c r="F944" t="s">
        <v>2466</v>
      </c>
      <c r="G944" t="s">
        <v>2467</v>
      </c>
      <c r="H944">
        <f>Input!N330</f>
        <v>0</v>
      </c>
    </row>
    <row r="945" spans="1:9" x14ac:dyDescent="0.35">
      <c r="A945" t="str">
        <f>IF(CoverSheet!$C$9="Annual Return","AR",IF(CoverSheet!$C$9="Interim Return","IR",IF(CoverSheet!$C$9="Audited Annual Return","AAR","")))</f>
        <v/>
      </c>
      <c r="B945" t="str">
        <f>CoverSheet!$G$7</f>
        <v>v:25-03-c</v>
      </c>
      <c r="C945" t="str">
        <f>IF(CoverSheet!$C$29=3,"Q1",IF(CoverSheet!$C$29=6,"Q2",IF(CoverSheet!$C$29=9,"Q3",IF(AND(CoverSheet!$C$29=12,A945="AR"),"Q4","Q4A"))))</f>
        <v>Q4A</v>
      </c>
      <c r="D945" t="str">
        <f>CoverSheet!$C$15</f>
        <v/>
      </c>
      <c r="E945" t="s">
        <v>750</v>
      </c>
      <c r="F945" t="s">
        <v>2468</v>
      </c>
      <c r="G945" t="s">
        <v>2469</v>
      </c>
      <c r="H945">
        <f>Input!R330</f>
        <v>0</v>
      </c>
      <c r="I945" t="str">
        <f>Input!Y330</f>
        <v>G</v>
      </c>
    </row>
    <row r="946" spans="1:9" x14ac:dyDescent="0.35">
      <c r="A946" t="str">
        <f>IF(CoverSheet!$C$9="Annual Return","AR",IF(CoverSheet!$C$9="Interim Return","IR",IF(CoverSheet!$C$9="Audited Annual Return","AAR","")))</f>
        <v/>
      </c>
      <c r="B946" t="str">
        <f>CoverSheet!$G$7</f>
        <v>v:25-03-c</v>
      </c>
      <c r="C946" t="str">
        <f>IF(CoverSheet!$C$29=3,"Q1",IF(CoverSheet!$C$29=6,"Q2",IF(CoverSheet!$C$29=9,"Q3",IF(AND(CoverSheet!$C$29=12,A946="AR"),"Q4","Q4A"))))</f>
        <v>Q4A</v>
      </c>
      <c r="D946" t="str">
        <f>CoverSheet!$C$15</f>
        <v/>
      </c>
      <c r="E946" t="s">
        <v>750</v>
      </c>
      <c r="F946" t="s">
        <v>2470</v>
      </c>
      <c r="G946" t="s">
        <v>2471</v>
      </c>
      <c r="H946">
        <f>Input!P332</f>
        <v>0</v>
      </c>
    </row>
    <row r="947" spans="1:9" x14ac:dyDescent="0.35">
      <c r="A947" t="str">
        <f>IF(CoverSheet!$C$9="Annual Return","AR",IF(CoverSheet!$C$9="Interim Return","IR",IF(CoverSheet!$C$9="Audited Annual Return","AAR","")))</f>
        <v/>
      </c>
      <c r="B947" t="str">
        <f>CoverSheet!$G$7</f>
        <v>v:25-03-c</v>
      </c>
      <c r="C947" t="str">
        <f>IF(CoverSheet!$C$29=3,"Q1",IF(CoverSheet!$C$29=6,"Q2",IF(CoverSheet!$C$29=9,"Q3",IF(AND(CoverSheet!$C$29=12,A947="AR"),"Q4","Q4A"))))</f>
        <v>Q4A</v>
      </c>
      <c r="D947" t="str">
        <f>CoverSheet!$C$15</f>
        <v/>
      </c>
      <c r="E947" t="s">
        <v>750</v>
      </c>
      <c r="F947" t="s">
        <v>2472</v>
      </c>
      <c r="G947" t="s">
        <v>2473</v>
      </c>
      <c r="H947">
        <f>Input!L332</f>
        <v>0</v>
      </c>
    </row>
    <row r="948" spans="1:9" x14ac:dyDescent="0.35">
      <c r="A948" t="str">
        <f>IF(CoverSheet!$C$9="Annual Return","AR",IF(CoverSheet!$C$9="Interim Return","IR",IF(CoverSheet!$C$9="Audited Annual Return","AAR","")))</f>
        <v/>
      </c>
      <c r="B948" t="str">
        <f>CoverSheet!$G$7</f>
        <v>v:25-03-c</v>
      </c>
      <c r="C948" t="str">
        <f>IF(CoverSheet!$C$29=3,"Q1",IF(CoverSheet!$C$29=6,"Q2",IF(CoverSheet!$C$29=9,"Q3",IF(AND(CoverSheet!$C$29=12,A948="AR"),"Q4","Q4A"))))</f>
        <v>Q4A</v>
      </c>
      <c r="D948" t="str">
        <f>CoverSheet!$C$15</f>
        <v/>
      </c>
      <c r="E948" t="s">
        <v>750</v>
      </c>
      <c r="F948" t="s">
        <v>2474</v>
      </c>
      <c r="G948" t="s">
        <v>2475</v>
      </c>
      <c r="H948">
        <f>Input!M332</f>
        <v>0</v>
      </c>
    </row>
    <row r="949" spans="1:9" x14ac:dyDescent="0.35">
      <c r="A949" t="str">
        <f>IF(CoverSheet!$C$9="Annual Return","AR",IF(CoverSheet!$C$9="Interim Return","IR",IF(CoverSheet!$C$9="Audited Annual Return","AAR","")))</f>
        <v/>
      </c>
      <c r="B949" t="str">
        <f>CoverSheet!$G$7</f>
        <v>v:25-03-c</v>
      </c>
      <c r="C949" t="str">
        <f>IF(CoverSheet!$C$29=3,"Q1",IF(CoverSheet!$C$29=6,"Q2",IF(CoverSheet!$C$29=9,"Q3",IF(AND(CoverSheet!$C$29=12,A949="AR"),"Q4","Q4A"))))</f>
        <v>Q4A</v>
      </c>
      <c r="D949" t="str">
        <f>CoverSheet!$C$15</f>
        <v/>
      </c>
      <c r="E949" t="s">
        <v>750</v>
      </c>
      <c r="F949" t="s">
        <v>2476</v>
      </c>
      <c r="G949" t="s">
        <v>2477</v>
      </c>
      <c r="H949">
        <f>Input!N332</f>
        <v>0</v>
      </c>
    </row>
    <row r="950" spans="1:9" x14ac:dyDescent="0.35">
      <c r="A950" t="str">
        <f>IF(CoverSheet!$C$9="Annual Return","AR",IF(CoverSheet!$C$9="Interim Return","IR",IF(CoverSheet!$C$9="Audited Annual Return","AAR","")))</f>
        <v/>
      </c>
      <c r="B950" t="str">
        <f>CoverSheet!$G$7</f>
        <v>v:25-03-c</v>
      </c>
      <c r="C950" t="str">
        <f>IF(CoverSheet!$C$29=3,"Q1",IF(CoverSheet!$C$29=6,"Q2",IF(CoverSheet!$C$29=9,"Q3",IF(AND(CoverSheet!$C$29=12,A950="AR"),"Q4","Q4A"))))</f>
        <v>Q4A</v>
      </c>
      <c r="D950" t="str">
        <f>CoverSheet!$C$15</f>
        <v/>
      </c>
      <c r="E950" t="s">
        <v>750</v>
      </c>
      <c r="F950" t="s">
        <v>2478</v>
      </c>
      <c r="G950" t="s">
        <v>2479</v>
      </c>
      <c r="H950">
        <f>Input!P333</f>
        <v>0</v>
      </c>
    </row>
    <row r="951" spans="1:9" x14ac:dyDescent="0.35">
      <c r="A951" t="str">
        <f>IF(CoverSheet!$C$9="Annual Return","AR",IF(CoverSheet!$C$9="Interim Return","IR",IF(CoverSheet!$C$9="Audited Annual Return","AAR","")))</f>
        <v/>
      </c>
      <c r="B951" t="str">
        <f>CoverSheet!$G$7</f>
        <v>v:25-03-c</v>
      </c>
      <c r="C951" t="str">
        <f>IF(CoverSheet!$C$29=3,"Q1",IF(CoverSheet!$C$29=6,"Q2",IF(CoverSheet!$C$29=9,"Q3",IF(AND(CoverSheet!$C$29=12,A951="AR"),"Q4","Q4A"))))</f>
        <v>Q4A</v>
      </c>
      <c r="D951" t="str">
        <f>CoverSheet!$C$15</f>
        <v/>
      </c>
      <c r="E951" t="s">
        <v>750</v>
      </c>
      <c r="F951" t="s">
        <v>2480</v>
      </c>
      <c r="G951" t="s">
        <v>2481</v>
      </c>
      <c r="H951">
        <f>Input!L333</f>
        <v>0</v>
      </c>
    </row>
    <row r="952" spans="1:9" x14ac:dyDescent="0.35">
      <c r="A952" t="str">
        <f>IF(CoverSheet!$C$9="Annual Return","AR",IF(CoverSheet!$C$9="Interim Return","IR",IF(CoverSheet!$C$9="Audited Annual Return","AAR","")))</f>
        <v/>
      </c>
      <c r="B952" t="str">
        <f>CoverSheet!$G$7</f>
        <v>v:25-03-c</v>
      </c>
      <c r="C952" t="str">
        <f>IF(CoverSheet!$C$29=3,"Q1",IF(CoverSheet!$C$29=6,"Q2",IF(CoverSheet!$C$29=9,"Q3",IF(AND(CoverSheet!$C$29=12,A952="AR"),"Q4","Q4A"))))</f>
        <v>Q4A</v>
      </c>
      <c r="D952" t="str">
        <f>CoverSheet!$C$15</f>
        <v/>
      </c>
      <c r="E952" t="s">
        <v>750</v>
      </c>
      <c r="F952" t="s">
        <v>2482</v>
      </c>
      <c r="G952" t="s">
        <v>2483</v>
      </c>
      <c r="H952">
        <f>Input!M333</f>
        <v>0</v>
      </c>
    </row>
    <row r="953" spans="1:9" x14ac:dyDescent="0.35">
      <c r="A953" t="str">
        <f>IF(CoverSheet!$C$9="Annual Return","AR",IF(CoverSheet!$C$9="Interim Return","IR",IF(CoverSheet!$C$9="Audited Annual Return","AAR","")))</f>
        <v/>
      </c>
      <c r="B953" t="str">
        <f>CoverSheet!$G$7</f>
        <v>v:25-03-c</v>
      </c>
      <c r="C953" t="str">
        <f>IF(CoverSheet!$C$29=3,"Q1",IF(CoverSheet!$C$29=6,"Q2",IF(CoverSheet!$C$29=9,"Q3",IF(AND(CoverSheet!$C$29=12,A953="AR"),"Q4","Q4A"))))</f>
        <v>Q4A</v>
      </c>
      <c r="D953" t="str">
        <f>CoverSheet!$C$15</f>
        <v/>
      </c>
      <c r="E953" t="s">
        <v>750</v>
      </c>
      <c r="F953" t="s">
        <v>2484</v>
      </c>
      <c r="G953" t="s">
        <v>2485</v>
      </c>
      <c r="H953">
        <f>Input!N333</f>
        <v>0</v>
      </c>
    </row>
    <row r="954" spans="1:9" x14ac:dyDescent="0.35">
      <c r="A954" t="str">
        <f>IF(CoverSheet!$C$9="Annual Return","AR",IF(CoverSheet!$C$9="Interim Return","IR",IF(CoverSheet!$C$9="Audited Annual Return","AAR","")))</f>
        <v/>
      </c>
      <c r="B954" t="str">
        <f>CoverSheet!$G$7</f>
        <v>v:25-03-c</v>
      </c>
      <c r="C954" t="str">
        <f>IF(CoverSheet!$C$29=3,"Q1",IF(CoverSheet!$C$29=6,"Q2",IF(CoverSheet!$C$29=9,"Q3",IF(AND(CoverSheet!$C$29=12,A954="AR"),"Q4","Q4A"))))</f>
        <v>Q4A</v>
      </c>
      <c r="D954" t="str">
        <f>CoverSheet!$C$15</f>
        <v/>
      </c>
      <c r="E954" t="s">
        <v>750</v>
      </c>
      <c r="F954" t="s">
        <v>2486</v>
      </c>
      <c r="G954" t="s">
        <v>2487</v>
      </c>
      <c r="H954">
        <f>Input!P334</f>
        <v>0</v>
      </c>
    </row>
    <row r="955" spans="1:9" x14ac:dyDescent="0.35">
      <c r="A955" t="str">
        <f>IF(CoverSheet!$C$9="Annual Return","AR",IF(CoverSheet!$C$9="Interim Return","IR",IF(CoverSheet!$C$9="Audited Annual Return","AAR","")))</f>
        <v/>
      </c>
      <c r="B955" t="str">
        <f>CoverSheet!$G$7</f>
        <v>v:25-03-c</v>
      </c>
      <c r="C955" t="str">
        <f>IF(CoverSheet!$C$29=3,"Q1",IF(CoverSheet!$C$29=6,"Q2",IF(CoverSheet!$C$29=9,"Q3",IF(AND(CoverSheet!$C$29=12,A955="AR"),"Q4","Q4A"))))</f>
        <v>Q4A</v>
      </c>
      <c r="D955" t="str">
        <f>CoverSheet!$C$15</f>
        <v/>
      </c>
      <c r="E955" t="s">
        <v>750</v>
      </c>
      <c r="F955" t="s">
        <v>2488</v>
      </c>
      <c r="G955" t="s">
        <v>2489</v>
      </c>
      <c r="H955">
        <f>Input!L334</f>
        <v>0</v>
      </c>
    </row>
    <row r="956" spans="1:9" x14ac:dyDescent="0.35">
      <c r="A956" t="str">
        <f>IF(CoverSheet!$C$9="Annual Return","AR",IF(CoverSheet!$C$9="Interim Return","IR",IF(CoverSheet!$C$9="Audited Annual Return","AAR","")))</f>
        <v/>
      </c>
      <c r="B956" t="str">
        <f>CoverSheet!$G$7</f>
        <v>v:25-03-c</v>
      </c>
      <c r="C956" t="str">
        <f>IF(CoverSheet!$C$29=3,"Q1",IF(CoverSheet!$C$29=6,"Q2",IF(CoverSheet!$C$29=9,"Q3",IF(AND(CoverSheet!$C$29=12,A956="AR"),"Q4","Q4A"))))</f>
        <v>Q4A</v>
      </c>
      <c r="D956" t="str">
        <f>CoverSheet!$C$15</f>
        <v/>
      </c>
      <c r="E956" t="s">
        <v>750</v>
      </c>
      <c r="F956" t="s">
        <v>2490</v>
      </c>
      <c r="G956" t="s">
        <v>2491</v>
      </c>
      <c r="H956">
        <f>Input!M334</f>
        <v>0</v>
      </c>
    </row>
    <row r="957" spans="1:9" x14ac:dyDescent="0.35">
      <c r="A957" t="str">
        <f>IF(CoverSheet!$C$9="Annual Return","AR",IF(CoverSheet!$C$9="Interim Return","IR",IF(CoverSheet!$C$9="Audited Annual Return","AAR","")))</f>
        <v/>
      </c>
      <c r="B957" t="str">
        <f>CoverSheet!$G$7</f>
        <v>v:25-03-c</v>
      </c>
      <c r="C957" t="str">
        <f>IF(CoverSheet!$C$29=3,"Q1",IF(CoverSheet!$C$29=6,"Q2",IF(CoverSheet!$C$29=9,"Q3",IF(AND(CoverSheet!$C$29=12,A957="AR"),"Q4","Q4A"))))</f>
        <v>Q4A</v>
      </c>
      <c r="D957" t="str">
        <f>CoverSheet!$C$15</f>
        <v/>
      </c>
      <c r="E957" t="s">
        <v>750</v>
      </c>
      <c r="F957" t="s">
        <v>2492</v>
      </c>
      <c r="G957" t="s">
        <v>2493</v>
      </c>
      <c r="H957">
        <f>Input!N334</f>
        <v>0</v>
      </c>
    </row>
    <row r="958" spans="1:9" x14ac:dyDescent="0.35">
      <c r="A958" t="str">
        <f>IF(CoverSheet!$C$9="Annual Return","AR",IF(CoverSheet!$C$9="Interim Return","IR",IF(CoverSheet!$C$9="Audited Annual Return","AAR","")))</f>
        <v/>
      </c>
      <c r="B958" t="str">
        <f>CoverSheet!$G$7</f>
        <v>v:25-03-c</v>
      </c>
      <c r="C958" t="str">
        <f>IF(CoverSheet!$C$29=3,"Q1",IF(CoverSheet!$C$29=6,"Q2",IF(CoverSheet!$C$29=9,"Q3",IF(AND(CoverSheet!$C$29=12,A958="AR"),"Q4","Q4A"))))</f>
        <v>Q4A</v>
      </c>
      <c r="D958" t="str">
        <f>CoverSheet!$C$15</f>
        <v/>
      </c>
      <c r="E958" t="s">
        <v>750</v>
      </c>
      <c r="F958" t="s">
        <v>2494</v>
      </c>
      <c r="G958" t="s">
        <v>2495</v>
      </c>
      <c r="H958">
        <f>Input!P335</f>
        <v>0</v>
      </c>
    </row>
    <row r="959" spans="1:9" x14ac:dyDescent="0.35">
      <c r="A959" t="str">
        <f>IF(CoverSheet!$C$9="Annual Return","AR",IF(CoverSheet!$C$9="Interim Return","IR",IF(CoverSheet!$C$9="Audited Annual Return","AAR","")))</f>
        <v/>
      </c>
      <c r="B959" t="str">
        <f>CoverSheet!$G$7</f>
        <v>v:25-03-c</v>
      </c>
      <c r="C959" t="str">
        <f>IF(CoverSheet!$C$29=3,"Q1",IF(CoverSheet!$C$29=6,"Q2",IF(CoverSheet!$C$29=9,"Q3",IF(AND(CoverSheet!$C$29=12,A959="AR"),"Q4","Q4A"))))</f>
        <v>Q4A</v>
      </c>
      <c r="D959" t="str">
        <f>CoverSheet!$C$15</f>
        <v/>
      </c>
      <c r="E959" t="s">
        <v>750</v>
      </c>
      <c r="F959" t="s">
        <v>2496</v>
      </c>
      <c r="G959" t="s">
        <v>2497</v>
      </c>
      <c r="H959">
        <f>Input!L335</f>
        <v>0</v>
      </c>
    </row>
    <row r="960" spans="1:9" x14ac:dyDescent="0.35">
      <c r="A960" t="str">
        <f>IF(CoverSheet!$C$9="Annual Return","AR",IF(CoverSheet!$C$9="Interim Return","IR",IF(CoverSheet!$C$9="Audited Annual Return","AAR","")))</f>
        <v/>
      </c>
      <c r="B960" t="str">
        <f>CoverSheet!$G$7</f>
        <v>v:25-03-c</v>
      </c>
      <c r="C960" t="str">
        <f>IF(CoverSheet!$C$29=3,"Q1",IF(CoverSheet!$C$29=6,"Q2",IF(CoverSheet!$C$29=9,"Q3",IF(AND(CoverSheet!$C$29=12,A960="AR"),"Q4","Q4A"))))</f>
        <v>Q4A</v>
      </c>
      <c r="D960" t="str">
        <f>CoverSheet!$C$15</f>
        <v/>
      </c>
      <c r="E960" t="s">
        <v>750</v>
      </c>
      <c r="F960" t="s">
        <v>2498</v>
      </c>
      <c r="G960" t="s">
        <v>2499</v>
      </c>
      <c r="H960">
        <f>Input!M335</f>
        <v>0</v>
      </c>
    </row>
    <row r="961" spans="1:9" x14ac:dyDescent="0.35">
      <c r="A961" t="str">
        <f>IF(CoverSheet!$C$9="Annual Return","AR",IF(CoverSheet!$C$9="Interim Return","IR",IF(CoverSheet!$C$9="Audited Annual Return","AAR","")))</f>
        <v/>
      </c>
      <c r="B961" t="str">
        <f>CoverSheet!$G$7</f>
        <v>v:25-03-c</v>
      </c>
      <c r="C961" t="str">
        <f>IF(CoverSheet!$C$29=3,"Q1",IF(CoverSheet!$C$29=6,"Q2",IF(CoverSheet!$C$29=9,"Q3",IF(AND(CoverSheet!$C$29=12,A961="AR"),"Q4","Q4A"))))</f>
        <v>Q4A</v>
      </c>
      <c r="D961" t="str">
        <f>CoverSheet!$C$15</f>
        <v/>
      </c>
      <c r="E961" t="s">
        <v>750</v>
      </c>
      <c r="F961" t="s">
        <v>2500</v>
      </c>
      <c r="G961" t="s">
        <v>2501</v>
      </c>
      <c r="H961">
        <f>Input!N335</f>
        <v>0</v>
      </c>
    </row>
    <row r="962" spans="1:9" x14ac:dyDescent="0.35">
      <c r="A962" t="str">
        <f>IF(CoverSheet!$C$9="Annual Return","AR",IF(CoverSheet!$C$9="Interim Return","IR",IF(CoverSheet!$C$9="Audited Annual Return","AAR","")))</f>
        <v/>
      </c>
      <c r="B962" t="str">
        <f>CoverSheet!$G$7</f>
        <v>v:25-03-c</v>
      </c>
      <c r="C962" t="str">
        <f>IF(CoverSheet!$C$29=3,"Q1",IF(CoverSheet!$C$29=6,"Q2",IF(CoverSheet!$C$29=9,"Q3",IF(AND(CoverSheet!$C$29=12,A962="AR"),"Q4","Q4A"))))</f>
        <v>Q4A</v>
      </c>
      <c r="D962" t="str">
        <f>CoverSheet!$C$15</f>
        <v/>
      </c>
      <c r="E962" t="s">
        <v>750</v>
      </c>
      <c r="F962" t="s">
        <v>2502</v>
      </c>
      <c r="G962" t="s">
        <v>2503</v>
      </c>
      <c r="H962">
        <f>Input!P336</f>
        <v>0</v>
      </c>
    </row>
    <row r="963" spans="1:9" x14ac:dyDescent="0.35">
      <c r="A963" t="str">
        <f>IF(CoverSheet!$C$9="Annual Return","AR",IF(CoverSheet!$C$9="Interim Return","IR",IF(CoverSheet!$C$9="Audited Annual Return","AAR","")))</f>
        <v/>
      </c>
      <c r="B963" t="str">
        <f>CoverSheet!$G$7</f>
        <v>v:25-03-c</v>
      </c>
      <c r="C963" t="str">
        <f>IF(CoverSheet!$C$29=3,"Q1",IF(CoverSheet!$C$29=6,"Q2",IF(CoverSheet!$C$29=9,"Q3",IF(AND(CoverSheet!$C$29=12,A963="AR"),"Q4","Q4A"))))</f>
        <v>Q4A</v>
      </c>
      <c r="D963" t="str">
        <f>CoverSheet!$C$15</f>
        <v/>
      </c>
      <c r="E963" t="s">
        <v>750</v>
      </c>
      <c r="F963" t="s">
        <v>2504</v>
      </c>
      <c r="G963" t="s">
        <v>2505</v>
      </c>
      <c r="H963">
        <f>Input!L336</f>
        <v>0</v>
      </c>
    </row>
    <row r="964" spans="1:9" x14ac:dyDescent="0.35">
      <c r="A964" t="str">
        <f>IF(CoverSheet!$C$9="Annual Return","AR",IF(CoverSheet!$C$9="Interim Return","IR",IF(CoverSheet!$C$9="Audited Annual Return","AAR","")))</f>
        <v/>
      </c>
      <c r="B964" t="str">
        <f>CoverSheet!$G$7</f>
        <v>v:25-03-c</v>
      </c>
      <c r="C964" t="str">
        <f>IF(CoverSheet!$C$29=3,"Q1",IF(CoverSheet!$C$29=6,"Q2",IF(CoverSheet!$C$29=9,"Q3",IF(AND(CoverSheet!$C$29=12,A964="AR"),"Q4","Q4A"))))</f>
        <v>Q4A</v>
      </c>
      <c r="D964" t="str">
        <f>CoverSheet!$C$15</f>
        <v/>
      </c>
      <c r="E964" t="s">
        <v>750</v>
      </c>
      <c r="F964" t="s">
        <v>2506</v>
      </c>
      <c r="G964" t="s">
        <v>2507</v>
      </c>
      <c r="H964">
        <f>Input!M336</f>
        <v>0</v>
      </c>
    </row>
    <row r="965" spans="1:9" x14ac:dyDescent="0.35">
      <c r="A965" t="str">
        <f>IF(CoverSheet!$C$9="Annual Return","AR",IF(CoverSheet!$C$9="Interim Return","IR",IF(CoverSheet!$C$9="Audited Annual Return","AAR","")))</f>
        <v/>
      </c>
      <c r="B965" t="str">
        <f>CoverSheet!$G$7</f>
        <v>v:25-03-c</v>
      </c>
      <c r="C965" t="str">
        <f>IF(CoverSheet!$C$29=3,"Q1",IF(CoverSheet!$C$29=6,"Q2",IF(CoverSheet!$C$29=9,"Q3",IF(AND(CoverSheet!$C$29=12,A965="AR"),"Q4","Q4A"))))</f>
        <v>Q4A</v>
      </c>
      <c r="D965" t="str">
        <f>CoverSheet!$C$15</f>
        <v/>
      </c>
      <c r="E965" t="s">
        <v>750</v>
      </c>
      <c r="F965" t="s">
        <v>2508</v>
      </c>
      <c r="G965" t="s">
        <v>2509</v>
      </c>
      <c r="H965">
        <f>Input!N336</f>
        <v>0</v>
      </c>
    </row>
    <row r="966" spans="1:9" x14ac:dyDescent="0.35">
      <c r="A966" t="str">
        <f>IF(CoverSheet!$C$9="Annual Return","AR",IF(CoverSheet!$C$9="Interim Return","IR",IF(CoverSheet!$C$9="Audited Annual Return","AAR","")))</f>
        <v/>
      </c>
      <c r="B966" t="str">
        <f>CoverSheet!$G$7</f>
        <v>v:25-03-c</v>
      </c>
      <c r="C966" t="str">
        <f>IF(CoverSheet!$C$29=3,"Q1",IF(CoverSheet!$C$29=6,"Q2",IF(CoverSheet!$C$29=9,"Q3",IF(AND(CoverSheet!$C$29=12,A966="AR"),"Q4","Q4A"))))</f>
        <v>Q4A</v>
      </c>
      <c r="D966" t="str">
        <f>CoverSheet!$C$15</f>
        <v/>
      </c>
      <c r="E966" t="s">
        <v>750</v>
      </c>
      <c r="F966" t="s">
        <v>2510</v>
      </c>
      <c r="G966" t="s">
        <v>2511</v>
      </c>
      <c r="H966">
        <f>Input!P337</f>
        <v>0</v>
      </c>
    </row>
    <row r="967" spans="1:9" x14ac:dyDescent="0.35">
      <c r="A967" t="str">
        <f>IF(CoverSheet!$C$9="Annual Return","AR",IF(CoverSheet!$C$9="Interim Return","IR",IF(CoverSheet!$C$9="Audited Annual Return","AAR","")))</f>
        <v/>
      </c>
      <c r="B967" t="str">
        <f>CoverSheet!$G$7</f>
        <v>v:25-03-c</v>
      </c>
      <c r="C967" t="str">
        <f>IF(CoverSheet!$C$29=3,"Q1",IF(CoverSheet!$C$29=6,"Q2",IF(CoverSheet!$C$29=9,"Q3",IF(AND(CoverSheet!$C$29=12,A967="AR"),"Q4","Q4A"))))</f>
        <v>Q4A</v>
      </c>
      <c r="D967" t="str">
        <f>CoverSheet!$C$15</f>
        <v/>
      </c>
      <c r="E967" t="s">
        <v>750</v>
      </c>
      <c r="F967" t="s">
        <v>2512</v>
      </c>
      <c r="G967" t="s">
        <v>2513</v>
      </c>
      <c r="H967">
        <f>Input!L337</f>
        <v>0</v>
      </c>
    </row>
    <row r="968" spans="1:9" x14ac:dyDescent="0.35">
      <c r="A968" t="str">
        <f>IF(CoverSheet!$C$9="Annual Return","AR",IF(CoverSheet!$C$9="Interim Return","IR",IF(CoverSheet!$C$9="Audited Annual Return","AAR","")))</f>
        <v/>
      </c>
      <c r="B968" t="str">
        <f>CoverSheet!$G$7</f>
        <v>v:25-03-c</v>
      </c>
      <c r="C968" t="str">
        <f>IF(CoverSheet!$C$29=3,"Q1",IF(CoverSheet!$C$29=6,"Q2",IF(CoverSheet!$C$29=9,"Q3",IF(AND(CoverSheet!$C$29=12,A968="AR"),"Q4","Q4A"))))</f>
        <v>Q4A</v>
      </c>
      <c r="D968" t="str">
        <f>CoverSheet!$C$15</f>
        <v/>
      </c>
      <c r="E968" t="s">
        <v>750</v>
      </c>
      <c r="F968" t="s">
        <v>2514</v>
      </c>
      <c r="G968" t="s">
        <v>2515</v>
      </c>
      <c r="H968">
        <f>Input!M337</f>
        <v>0</v>
      </c>
    </row>
    <row r="969" spans="1:9" x14ac:dyDescent="0.35">
      <c r="A969" t="str">
        <f>IF(CoverSheet!$C$9="Annual Return","AR",IF(CoverSheet!$C$9="Interim Return","IR",IF(CoverSheet!$C$9="Audited Annual Return","AAR","")))</f>
        <v/>
      </c>
      <c r="B969" t="str">
        <f>CoverSheet!$G$7</f>
        <v>v:25-03-c</v>
      </c>
      <c r="C969" t="str">
        <f>IF(CoverSheet!$C$29=3,"Q1",IF(CoverSheet!$C$29=6,"Q2",IF(CoverSheet!$C$29=9,"Q3",IF(AND(CoverSheet!$C$29=12,A969="AR"),"Q4","Q4A"))))</f>
        <v>Q4A</v>
      </c>
      <c r="D969" t="str">
        <f>CoverSheet!$C$15</f>
        <v/>
      </c>
      <c r="E969" t="s">
        <v>750</v>
      </c>
      <c r="F969" t="s">
        <v>2516</v>
      </c>
      <c r="G969" t="s">
        <v>2517</v>
      </c>
      <c r="H969">
        <f>Input!N337</f>
        <v>0</v>
      </c>
    </row>
    <row r="970" spans="1:9" x14ac:dyDescent="0.35">
      <c r="A970" t="str">
        <f>IF(CoverSheet!$C$9="Annual Return","AR",IF(CoverSheet!$C$9="Interim Return","IR",IF(CoverSheet!$C$9="Audited Annual Return","AAR","")))</f>
        <v/>
      </c>
      <c r="B970" t="str">
        <f>CoverSheet!$G$7</f>
        <v>v:25-03-c</v>
      </c>
      <c r="C970" t="str">
        <f>IF(CoverSheet!$C$29=3,"Q1",IF(CoverSheet!$C$29=6,"Q2",IF(CoverSheet!$C$29=9,"Q3",IF(AND(CoverSheet!$C$29=12,A970="AR"),"Q4","Q4A"))))</f>
        <v>Q4A</v>
      </c>
      <c r="D970" t="str">
        <f>CoverSheet!$C$15</f>
        <v/>
      </c>
      <c r="E970" t="s">
        <v>750</v>
      </c>
      <c r="F970" t="s">
        <v>2518</v>
      </c>
      <c r="G970" t="s">
        <v>2519</v>
      </c>
      <c r="H970">
        <f>Input!P338</f>
        <v>0</v>
      </c>
    </row>
    <row r="971" spans="1:9" x14ac:dyDescent="0.35">
      <c r="A971" t="str">
        <f>IF(CoverSheet!$C$9="Annual Return","AR",IF(CoverSheet!$C$9="Interim Return","IR",IF(CoverSheet!$C$9="Audited Annual Return","AAR","")))</f>
        <v/>
      </c>
      <c r="B971" t="str">
        <f>CoverSheet!$G$7</f>
        <v>v:25-03-c</v>
      </c>
      <c r="C971" t="str">
        <f>IF(CoverSheet!$C$29=3,"Q1",IF(CoverSheet!$C$29=6,"Q2",IF(CoverSheet!$C$29=9,"Q3",IF(AND(CoverSheet!$C$29=12,A971="AR"),"Q4","Q4A"))))</f>
        <v>Q4A</v>
      </c>
      <c r="D971" t="str">
        <f>CoverSheet!$C$15</f>
        <v/>
      </c>
      <c r="E971" t="s">
        <v>750</v>
      </c>
      <c r="F971" t="s">
        <v>2520</v>
      </c>
      <c r="G971" t="s">
        <v>2521</v>
      </c>
      <c r="H971">
        <f>Input!L338</f>
        <v>0</v>
      </c>
    </row>
    <row r="972" spans="1:9" x14ac:dyDescent="0.35">
      <c r="A972" t="str">
        <f>IF(CoverSheet!$C$9="Annual Return","AR",IF(CoverSheet!$C$9="Interim Return","IR",IF(CoverSheet!$C$9="Audited Annual Return","AAR","")))</f>
        <v/>
      </c>
      <c r="B972" t="str">
        <f>CoverSheet!$G$7</f>
        <v>v:25-03-c</v>
      </c>
      <c r="C972" t="str">
        <f>IF(CoverSheet!$C$29=3,"Q1",IF(CoverSheet!$C$29=6,"Q2",IF(CoverSheet!$C$29=9,"Q3",IF(AND(CoverSheet!$C$29=12,A972="AR"),"Q4","Q4A"))))</f>
        <v>Q4A</v>
      </c>
      <c r="D972" t="str">
        <f>CoverSheet!$C$15</f>
        <v/>
      </c>
      <c r="E972" t="s">
        <v>750</v>
      </c>
      <c r="F972" t="s">
        <v>2522</v>
      </c>
      <c r="G972" t="s">
        <v>2523</v>
      </c>
      <c r="H972">
        <f>Input!M338</f>
        <v>0</v>
      </c>
    </row>
    <row r="973" spans="1:9" x14ac:dyDescent="0.35">
      <c r="A973" t="str">
        <f>IF(CoverSheet!$C$9="Annual Return","AR",IF(CoverSheet!$C$9="Interim Return","IR",IF(CoverSheet!$C$9="Audited Annual Return","AAR","")))</f>
        <v/>
      </c>
      <c r="B973" t="str">
        <f>CoverSheet!$G$7</f>
        <v>v:25-03-c</v>
      </c>
      <c r="C973" t="str">
        <f>IF(CoverSheet!$C$29=3,"Q1",IF(CoverSheet!$C$29=6,"Q2",IF(CoverSheet!$C$29=9,"Q3",IF(AND(CoverSheet!$C$29=12,A973="AR"),"Q4","Q4A"))))</f>
        <v>Q4A</v>
      </c>
      <c r="D973" t="str">
        <f>CoverSheet!$C$15</f>
        <v/>
      </c>
      <c r="E973" t="s">
        <v>750</v>
      </c>
      <c r="F973" t="s">
        <v>2524</v>
      </c>
      <c r="G973" t="s">
        <v>2525</v>
      </c>
      <c r="H973">
        <f>Input!N338</f>
        <v>0</v>
      </c>
    </row>
    <row r="974" spans="1:9" x14ac:dyDescent="0.35">
      <c r="A974" t="str">
        <f>IF(CoverSheet!$C$9="Annual Return","AR",IF(CoverSheet!$C$9="Interim Return","IR",IF(CoverSheet!$C$9="Audited Annual Return","AAR","")))</f>
        <v/>
      </c>
      <c r="B974" t="str">
        <f>CoverSheet!$G$7</f>
        <v>v:25-03-c</v>
      </c>
      <c r="C974" t="str">
        <f>IF(CoverSheet!$C$29=3,"Q1",IF(CoverSheet!$C$29=6,"Q2",IF(CoverSheet!$C$29=9,"Q3",IF(AND(CoverSheet!$C$29=12,A974="AR"),"Q4","Q4A"))))</f>
        <v>Q4A</v>
      </c>
      <c r="D974" t="str">
        <f>CoverSheet!$C$15</f>
        <v/>
      </c>
      <c r="E974" t="s">
        <v>750</v>
      </c>
      <c r="F974" t="s">
        <v>2526</v>
      </c>
      <c r="G974" t="s">
        <v>2527</v>
      </c>
      <c r="H974">
        <f>Input!R338</f>
        <v>0</v>
      </c>
      <c r="I974" t="str">
        <f>Input!Y338</f>
        <v>G</v>
      </c>
    </row>
    <row r="975" spans="1:9" x14ac:dyDescent="0.35">
      <c r="A975" t="str">
        <f>IF(CoverSheet!$C$9="Annual Return","AR",IF(CoverSheet!$C$9="Interim Return","IR",IF(CoverSheet!$C$9="Audited Annual Return","AAR","")))</f>
        <v/>
      </c>
      <c r="B975" t="str">
        <f>CoverSheet!$G$7</f>
        <v>v:25-03-c</v>
      </c>
      <c r="C975" t="str">
        <f>IF(CoverSheet!$C$29=3,"Q1",IF(CoverSheet!$C$29=6,"Q2",IF(CoverSheet!$C$29=9,"Q3",IF(AND(CoverSheet!$C$29=12,A975="AR"),"Q4","Q4A"))))</f>
        <v>Q4A</v>
      </c>
      <c r="D975" t="str">
        <f>CoverSheet!$C$15</f>
        <v/>
      </c>
      <c r="E975" t="s">
        <v>750</v>
      </c>
      <c r="F975" t="s">
        <v>2528</v>
      </c>
      <c r="G975" t="s">
        <v>2529</v>
      </c>
      <c r="H975">
        <f>Input!P339</f>
        <v>0</v>
      </c>
    </row>
    <row r="976" spans="1:9" x14ac:dyDescent="0.35">
      <c r="A976" t="str">
        <f>IF(CoverSheet!$C$9="Annual Return","AR",IF(CoverSheet!$C$9="Interim Return","IR",IF(CoverSheet!$C$9="Audited Annual Return","AAR","")))</f>
        <v/>
      </c>
      <c r="B976" t="str">
        <f>CoverSheet!$G$7</f>
        <v>v:25-03-c</v>
      </c>
      <c r="C976" t="str">
        <f>IF(CoverSheet!$C$29=3,"Q1",IF(CoverSheet!$C$29=6,"Q2",IF(CoverSheet!$C$29=9,"Q3",IF(AND(CoverSheet!$C$29=12,A976="AR"),"Q4","Q4A"))))</f>
        <v>Q4A</v>
      </c>
      <c r="D976" t="str">
        <f>CoverSheet!$C$15</f>
        <v/>
      </c>
      <c r="E976" t="s">
        <v>750</v>
      </c>
      <c r="F976" t="s">
        <v>2530</v>
      </c>
      <c r="G976" t="s">
        <v>2531</v>
      </c>
      <c r="H976">
        <f>Input!L339</f>
        <v>0</v>
      </c>
    </row>
    <row r="977" spans="1:9" x14ac:dyDescent="0.35">
      <c r="A977" t="str">
        <f>IF(CoverSheet!$C$9="Annual Return","AR",IF(CoverSheet!$C$9="Interim Return","IR",IF(CoverSheet!$C$9="Audited Annual Return","AAR","")))</f>
        <v/>
      </c>
      <c r="B977" t="str">
        <f>CoverSheet!$G$7</f>
        <v>v:25-03-c</v>
      </c>
      <c r="C977" t="str">
        <f>IF(CoverSheet!$C$29=3,"Q1",IF(CoverSheet!$C$29=6,"Q2",IF(CoverSheet!$C$29=9,"Q3",IF(AND(CoverSheet!$C$29=12,A977="AR"),"Q4","Q4A"))))</f>
        <v>Q4A</v>
      </c>
      <c r="D977" t="str">
        <f>CoverSheet!$C$15</f>
        <v/>
      </c>
      <c r="E977" t="s">
        <v>750</v>
      </c>
      <c r="F977" t="s">
        <v>2532</v>
      </c>
      <c r="G977" t="s">
        <v>2533</v>
      </c>
      <c r="H977">
        <f>Input!M339</f>
        <v>0</v>
      </c>
    </row>
    <row r="978" spans="1:9" x14ac:dyDescent="0.35">
      <c r="A978" t="str">
        <f>IF(CoverSheet!$C$9="Annual Return","AR",IF(CoverSheet!$C$9="Interim Return","IR",IF(CoverSheet!$C$9="Audited Annual Return","AAR","")))</f>
        <v/>
      </c>
      <c r="B978" t="str">
        <f>CoverSheet!$G$7</f>
        <v>v:25-03-c</v>
      </c>
      <c r="C978" t="str">
        <f>IF(CoverSheet!$C$29=3,"Q1",IF(CoverSheet!$C$29=6,"Q2",IF(CoverSheet!$C$29=9,"Q3",IF(AND(CoverSheet!$C$29=12,A978="AR"),"Q4","Q4A"))))</f>
        <v>Q4A</v>
      </c>
      <c r="D978" t="str">
        <f>CoverSheet!$C$15</f>
        <v/>
      </c>
      <c r="E978" t="s">
        <v>750</v>
      </c>
      <c r="F978" t="s">
        <v>2534</v>
      </c>
      <c r="G978" t="s">
        <v>2535</v>
      </c>
      <c r="H978">
        <f>Input!N339</f>
        <v>0</v>
      </c>
    </row>
    <row r="979" spans="1:9" x14ac:dyDescent="0.35">
      <c r="A979" t="str">
        <f>IF(CoverSheet!$C$9="Annual Return","AR",IF(CoverSheet!$C$9="Interim Return","IR",IF(CoverSheet!$C$9="Audited Annual Return","AAR","")))</f>
        <v/>
      </c>
      <c r="B979" t="str">
        <f>CoverSheet!$G$7</f>
        <v>v:25-03-c</v>
      </c>
      <c r="C979" t="str">
        <f>IF(CoverSheet!$C$29=3,"Q1",IF(CoverSheet!$C$29=6,"Q2",IF(CoverSheet!$C$29=9,"Q3",IF(AND(CoverSheet!$C$29=12,A979="AR"),"Q4","Q4A"))))</f>
        <v>Q4A</v>
      </c>
      <c r="D979" t="str">
        <f>CoverSheet!$C$15</f>
        <v/>
      </c>
      <c r="E979" t="s">
        <v>750</v>
      </c>
      <c r="F979" t="s">
        <v>2536</v>
      </c>
      <c r="G979" t="s">
        <v>2537</v>
      </c>
      <c r="H979">
        <f>Input!P340</f>
        <v>0</v>
      </c>
    </row>
    <row r="980" spans="1:9" x14ac:dyDescent="0.35">
      <c r="A980" t="str">
        <f>IF(CoverSheet!$C$9="Annual Return","AR",IF(CoverSheet!$C$9="Interim Return","IR",IF(CoverSheet!$C$9="Audited Annual Return","AAR","")))</f>
        <v/>
      </c>
      <c r="B980" t="str">
        <f>CoverSheet!$G$7</f>
        <v>v:25-03-c</v>
      </c>
      <c r="C980" t="str">
        <f>IF(CoverSheet!$C$29=3,"Q1",IF(CoverSheet!$C$29=6,"Q2",IF(CoverSheet!$C$29=9,"Q3",IF(AND(CoverSheet!$C$29=12,A980="AR"),"Q4","Q4A"))))</f>
        <v>Q4A</v>
      </c>
      <c r="D980" t="str">
        <f>CoverSheet!$C$15</f>
        <v/>
      </c>
      <c r="E980" t="s">
        <v>750</v>
      </c>
      <c r="F980" t="s">
        <v>2538</v>
      </c>
      <c r="G980" t="s">
        <v>2539</v>
      </c>
      <c r="H980">
        <f>Input!L340</f>
        <v>0</v>
      </c>
    </row>
    <row r="981" spans="1:9" x14ac:dyDescent="0.35">
      <c r="A981" t="str">
        <f>IF(CoverSheet!$C$9="Annual Return","AR",IF(CoverSheet!$C$9="Interim Return","IR",IF(CoverSheet!$C$9="Audited Annual Return","AAR","")))</f>
        <v/>
      </c>
      <c r="B981" t="str">
        <f>CoverSheet!$G$7</f>
        <v>v:25-03-c</v>
      </c>
      <c r="C981" t="str">
        <f>IF(CoverSheet!$C$29=3,"Q1",IF(CoverSheet!$C$29=6,"Q2",IF(CoverSheet!$C$29=9,"Q3",IF(AND(CoverSheet!$C$29=12,A981="AR"),"Q4","Q4A"))))</f>
        <v>Q4A</v>
      </c>
      <c r="D981" t="str">
        <f>CoverSheet!$C$15</f>
        <v/>
      </c>
      <c r="E981" t="s">
        <v>750</v>
      </c>
      <c r="F981" t="s">
        <v>2540</v>
      </c>
      <c r="G981" t="s">
        <v>2541</v>
      </c>
      <c r="H981">
        <f>Input!M340</f>
        <v>0</v>
      </c>
    </row>
    <row r="982" spans="1:9" x14ac:dyDescent="0.35">
      <c r="A982" t="str">
        <f>IF(CoverSheet!$C$9="Annual Return","AR",IF(CoverSheet!$C$9="Interim Return","IR",IF(CoverSheet!$C$9="Audited Annual Return","AAR","")))</f>
        <v/>
      </c>
      <c r="B982" t="str">
        <f>CoverSheet!$G$7</f>
        <v>v:25-03-c</v>
      </c>
      <c r="C982" t="str">
        <f>IF(CoverSheet!$C$29=3,"Q1",IF(CoverSheet!$C$29=6,"Q2",IF(CoverSheet!$C$29=9,"Q3",IF(AND(CoverSheet!$C$29=12,A982="AR"),"Q4","Q4A"))))</f>
        <v>Q4A</v>
      </c>
      <c r="D982" t="str">
        <f>CoverSheet!$C$15</f>
        <v/>
      </c>
      <c r="E982" t="s">
        <v>750</v>
      </c>
      <c r="F982" t="s">
        <v>2542</v>
      </c>
      <c r="G982" t="s">
        <v>2543</v>
      </c>
      <c r="H982">
        <f>Input!N340</f>
        <v>0</v>
      </c>
    </row>
    <row r="983" spans="1:9" x14ac:dyDescent="0.35">
      <c r="A983" t="str">
        <f>IF(CoverSheet!$C$9="Annual Return","AR",IF(CoverSheet!$C$9="Interim Return","IR",IF(CoverSheet!$C$9="Audited Annual Return","AAR","")))</f>
        <v/>
      </c>
      <c r="B983" t="str">
        <f>CoverSheet!$G$7</f>
        <v>v:25-03-c</v>
      </c>
      <c r="C983" t="str">
        <f>IF(CoverSheet!$C$29=3,"Q1",IF(CoverSheet!$C$29=6,"Q2",IF(CoverSheet!$C$29=9,"Q3",IF(AND(CoverSheet!$C$29=12,A983="AR"),"Q4","Q4A"))))</f>
        <v>Q4A</v>
      </c>
      <c r="D983" t="str">
        <f>CoverSheet!$C$15</f>
        <v/>
      </c>
      <c r="E983" t="s">
        <v>750</v>
      </c>
      <c r="F983" t="s">
        <v>2544</v>
      </c>
      <c r="G983" t="s">
        <v>2545</v>
      </c>
      <c r="H983">
        <f>Input!P341</f>
        <v>0</v>
      </c>
    </row>
    <row r="984" spans="1:9" x14ac:dyDescent="0.35">
      <c r="A984" t="str">
        <f>IF(CoverSheet!$C$9="Annual Return","AR",IF(CoverSheet!$C$9="Interim Return","IR",IF(CoverSheet!$C$9="Audited Annual Return","AAR","")))</f>
        <v/>
      </c>
      <c r="B984" t="str">
        <f>CoverSheet!$G$7</f>
        <v>v:25-03-c</v>
      </c>
      <c r="C984" t="str">
        <f>IF(CoverSheet!$C$29=3,"Q1",IF(CoverSheet!$C$29=6,"Q2",IF(CoverSheet!$C$29=9,"Q3",IF(AND(CoverSheet!$C$29=12,A984="AR"),"Q4","Q4A"))))</f>
        <v>Q4A</v>
      </c>
      <c r="D984" t="str">
        <f>CoverSheet!$C$15</f>
        <v/>
      </c>
      <c r="E984" t="s">
        <v>750</v>
      </c>
      <c r="F984" t="s">
        <v>2546</v>
      </c>
      <c r="G984" t="s">
        <v>2547</v>
      </c>
      <c r="H984">
        <f>Input!L341</f>
        <v>0</v>
      </c>
    </row>
    <row r="985" spans="1:9" x14ac:dyDescent="0.35">
      <c r="A985" t="str">
        <f>IF(CoverSheet!$C$9="Annual Return","AR",IF(CoverSheet!$C$9="Interim Return","IR",IF(CoverSheet!$C$9="Audited Annual Return","AAR","")))</f>
        <v/>
      </c>
      <c r="B985" t="str">
        <f>CoverSheet!$G$7</f>
        <v>v:25-03-c</v>
      </c>
      <c r="C985" t="str">
        <f>IF(CoverSheet!$C$29=3,"Q1",IF(CoverSheet!$C$29=6,"Q2",IF(CoverSheet!$C$29=9,"Q3",IF(AND(CoverSheet!$C$29=12,A985="AR"),"Q4","Q4A"))))</f>
        <v>Q4A</v>
      </c>
      <c r="D985" t="str">
        <f>CoverSheet!$C$15</f>
        <v/>
      </c>
      <c r="E985" t="s">
        <v>750</v>
      </c>
      <c r="F985" t="s">
        <v>2548</v>
      </c>
      <c r="G985" t="s">
        <v>2549</v>
      </c>
      <c r="H985">
        <f>Input!M341</f>
        <v>0</v>
      </c>
    </row>
    <row r="986" spans="1:9" x14ac:dyDescent="0.35">
      <c r="A986" t="str">
        <f>IF(CoverSheet!$C$9="Annual Return","AR",IF(CoverSheet!$C$9="Interim Return","IR",IF(CoverSheet!$C$9="Audited Annual Return","AAR","")))</f>
        <v/>
      </c>
      <c r="B986" t="str">
        <f>CoverSheet!$G$7</f>
        <v>v:25-03-c</v>
      </c>
      <c r="C986" t="str">
        <f>IF(CoverSheet!$C$29=3,"Q1",IF(CoverSheet!$C$29=6,"Q2",IF(CoverSheet!$C$29=9,"Q3",IF(AND(CoverSheet!$C$29=12,A986="AR"),"Q4","Q4A"))))</f>
        <v>Q4A</v>
      </c>
      <c r="D986" t="str">
        <f>CoverSheet!$C$15</f>
        <v/>
      </c>
      <c r="E986" t="s">
        <v>750</v>
      </c>
      <c r="F986" t="s">
        <v>2550</v>
      </c>
      <c r="G986" t="s">
        <v>2551</v>
      </c>
      <c r="H986">
        <f>Input!N341</f>
        <v>0</v>
      </c>
    </row>
    <row r="987" spans="1:9" x14ac:dyDescent="0.35">
      <c r="A987" t="str">
        <f>IF(CoverSheet!$C$9="Annual Return","AR",IF(CoverSheet!$C$9="Interim Return","IR",IF(CoverSheet!$C$9="Audited Annual Return","AAR","")))</f>
        <v/>
      </c>
      <c r="B987" t="str">
        <f>CoverSheet!$G$7</f>
        <v>v:25-03-c</v>
      </c>
      <c r="C987" t="str">
        <f>IF(CoverSheet!$C$29=3,"Q1",IF(CoverSheet!$C$29=6,"Q2",IF(CoverSheet!$C$29=9,"Q3",IF(AND(CoverSheet!$C$29=12,A987="AR"),"Q4","Q4A"))))</f>
        <v>Q4A</v>
      </c>
      <c r="D987" t="str">
        <f>CoverSheet!$C$15</f>
        <v/>
      </c>
      <c r="E987" t="s">
        <v>750</v>
      </c>
      <c r="F987" t="s">
        <v>2552</v>
      </c>
      <c r="G987" t="s">
        <v>2553</v>
      </c>
      <c r="H987">
        <f>Input!R341</f>
        <v>0</v>
      </c>
      <c r="I987" t="str">
        <f>Input!Y341</f>
        <v>G</v>
      </c>
    </row>
    <row r="988" spans="1:9" s="382" customFormat="1" x14ac:dyDescent="0.35">
      <c r="A988" t="str">
        <f>IF(CoverSheet!$C$9="Annual Return","AR",IF(CoverSheet!$C$9="Interim Return","IR",IF(CoverSheet!$C$9="Audited Annual Return","AAR","")))</f>
        <v/>
      </c>
      <c r="B988" t="str">
        <f>CoverSheet!$G$7</f>
        <v>v:25-03-c</v>
      </c>
      <c r="C988" t="str">
        <f>IF(CoverSheet!$C$29=3,"Q1",IF(CoverSheet!$C$29=6,"Q2",IF(CoverSheet!$C$29=9,"Q3",IF(AND(CoverSheet!$C$29=12,A988="AR"),"Q4","Q4A"))))</f>
        <v>Q4A</v>
      </c>
      <c r="D988" t="str">
        <f>CoverSheet!$C$15</f>
        <v/>
      </c>
      <c r="E988" t="s">
        <v>750</v>
      </c>
      <c r="F988" s="382" t="s">
        <v>671</v>
      </c>
      <c r="G988" s="382" t="s">
        <v>2554</v>
      </c>
      <c r="H988" s="382">
        <f>Input!P344</f>
        <v>0</v>
      </c>
      <c r="I988" s="382" t="str">
        <f>Input!Y344</f>
        <v>G</v>
      </c>
    </row>
    <row r="989" spans="1:9" s="382" customFormat="1" x14ac:dyDescent="0.35">
      <c r="A989" t="str">
        <f>IF(CoverSheet!$C$9="Annual Return","AR",IF(CoverSheet!$C$9="Interim Return","IR",IF(CoverSheet!$C$9="Audited Annual Return","AAR","")))</f>
        <v/>
      </c>
      <c r="B989" t="str">
        <f>CoverSheet!$G$7</f>
        <v>v:25-03-c</v>
      </c>
      <c r="C989" t="str">
        <f>IF(CoverSheet!$C$29=3,"Q1",IF(CoverSheet!$C$29=6,"Q2",IF(CoverSheet!$C$29=9,"Q3",IF(AND(CoverSheet!$C$29=12,A989="AR"),"Q4","Q4A"))))</f>
        <v>Q4A</v>
      </c>
      <c r="D989" t="str">
        <f>CoverSheet!$C$15</f>
        <v/>
      </c>
      <c r="E989" t="s">
        <v>750</v>
      </c>
      <c r="F989" s="382" t="s">
        <v>2555</v>
      </c>
      <c r="G989" s="382" t="s">
        <v>2556</v>
      </c>
      <c r="H989" s="382">
        <f>Input!L344</f>
        <v>0</v>
      </c>
    </row>
    <row r="990" spans="1:9" s="382" customFormat="1" x14ac:dyDescent="0.35">
      <c r="A990" t="str">
        <f>IF(CoverSheet!$C$9="Annual Return","AR",IF(CoverSheet!$C$9="Interim Return","IR",IF(CoverSheet!$C$9="Audited Annual Return","AAR","")))</f>
        <v/>
      </c>
      <c r="B990" t="str">
        <f>CoverSheet!$G$7</f>
        <v>v:25-03-c</v>
      </c>
      <c r="C990" t="str">
        <f>IF(CoverSheet!$C$29=3,"Q1",IF(CoverSheet!$C$29=6,"Q2",IF(CoverSheet!$C$29=9,"Q3",IF(AND(CoverSheet!$C$29=12,A990="AR"),"Q4","Q4A"))))</f>
        <v>Q4A</v>
      </c>
      <c r="D990" t="str">
        <f>CoverSheet!$C$15</f>
        <v/>
      </c>
      <c r="E990" t="s">
        <v>750</v>
      </c>
      <c r="F990" s="382" t="s">
        <v>2557</v>
      </c>
      <c r="G990" s="382" t="s">
        <v>2558</v>
      </c>
      <c r="H990" s="382">
        <f>Input!M344</f>
        <v>0</v>
      </c>
    </row>
    <row r="991" spans="1:9" s="382" customFormat="1" x14ac:dyDescent="0.35">
      <c r="A991" t="str">
        <f>IF(CoverSheet!$C$9="Annual Return","AR",IF(CoverSheet!$C$9="Interim Return","IR",IF(CoverSheet!$C$9="Audited Annual Return","AAR","")))</f>
        <v/>
      </c>
      <c r="B991" t="str">
        <f>CoverSheet!$G$7</f>
        <v>v:25-03-c</v>
      </c>
      <c r="C991" t="str">
        <f>IF(CoverSheet!$C$29=3,"Q1",IF(CoverSheet!$C$29=6,"Q2",IF(CoverSheet!$C$29=9,"Q3",IF(AND(CoverSheet!$C$29=12,A991="AR"),"Q4","Q4A"))))</f>
        <v>Q4A</v>
      </c>
      <c r="D991" t="str">
        <f>CoverSheet!$C$15</f>
        <v/>
      </c>
      <c r="E991" t="s">
        <v>750</v>
      </c>
      <c r="F991" s="382" t="s">
        <v>2559</v>
      </c>
      <c r="G991" s="382" t="s">
        <v>2560</v>
      </c>
      <c r="H991" s="382">
        <f>Input!N344</f>
        <v>0</v>
      </c>
    </row>
    <row r="992" spans="1:9" s="382" customFormat="1" x14ac:dyDescent="0.35">
      <c r="A992" t="str">
        <f>IF(CoverSheet!$C$9="Annual Return","AR",IF(CoverSheet!$C$9="Interim Return","IR",IF(CoverSheet!$C$9="Audited Annual Return","AAR","")))</f>
        <v/>
      </c>
      <c r="B992" t="str">
        <f>CoverSheet!$G$7</f>
        <v>v:25-03-c</v>
      </c>
      <c r="C992" t="str">
        <f>IF(CoverSheet!$C$29=3,"Q1",IF(CoverSheet!$C$29=6,"Q2",IF(CoverSheet!$C$29=9,"Q3",IF(AND(CoverSheet!$C$29=12,A992="AR"),"Q4","Q4A"))))</f>
        <v>Q4A</v>
      </c>
      <c r="D992" t="str">
        <f>CoverSheet!$C$15</f>
        <v/>
      </c>
      <c r="E992" t="s">
        <v>750</v>
      </c>
      <c r="F992" s="382" t="s">
        <v>2561</v>
      </c>
      <c r="G992" s="382" t="s">
        <v>2562</v>
      </c>
      <c r="H992" s="382">
        <f>Input!R344</f>
        <v>0</v>
      </c>
    </row>
    <row r="993" spans="1:8" x14ac:dyDescent="0.35">
      <c r="A993" t="str">
        <f>IF(CoverSheet!$C$9="Annual Return","AR",IF(CoverSheet!$C$9="Interim Return","IR",IF(CoverSheet!$C$9="Audited Annual Return","AAR","")))</f>
        <v/>
      </c>
      <c r="B993" t="str">
        <f>CoverSheet!$G$7</f>
        <v>v:25-03-c</v>
      </c>
      <c r="C993" t="str">
        <f>IF(CoverSheet!$C$29=3,"Q1",IF(CoverSheet!$C$29=6,"Q2",IF(CoverSheet!$C$29=9,"Q3",IF(AND(CoverSheet!$C$29=12,A993="AR"),"Q4","Q4A"))))</f>
        <v>Q4A</v>
      </c>
      <c r="D993" t="str">
        <f>CoverSheet!$C$15</f>
        <v/>
      </c>
      <c r="E993" t="s">
        <v>750</v>
      </c>
      <c r="F993" t="s">
        <v>2563</v>
      </c>
      <c r="G993" t="s">
        <v>2564</v>
      </c>
      <c r="H993">
        <f>Input!P346</f>
        <v>0</v>
      </c>
    </row>
    <row r="994" spans="1:8" x14ac:dyDescent="0.35">
      <c r="A994" t="str">
        <f>IF(CoverSheet!$C$9="Annual Return","AR",IF(CoverSheet!$C$9="Interim Return","IR",IF(CoverSheet!$C$9="Audited Annual Return","AAR","")))</f>
        <v/>
      </c>
      <c r="B994" t="str">
        <f>CoverSheet!$G$7</f>
        <v>v:25-03-c</v>
      </c>
      <c r="C994" t="str">
        <f>IF(CoverSheet!$C$29=3,"Q1",IF(CoverSheet!$C$29=6,"Q2",IF(CoverSheet!$C$29=9,"Q3",IF(AND(CoverSheet!$C$29=12,A994="AR"),"Q4","Q4A"))))</f>
        <v>Q4A</v>
      </c>
      <c r="D994" t="str">
        <f>CoverSheet!$C$15</f>
        <v/>
      </c>
      <c r="E994" t="s">
        <v>750</v>
      </c>
      <c r="F994" t="s">
        <v>2565</v>
      </c>
      <c r="G994" t="s">
        <v>2566</v>
      </c>
      <c r="H994">
        <f>Input!L346</f>
        <v>0</v>
      </c>
    </row>
    <row r="995" spans="1:8" x14ac:dyDescent="0.35">
      <c r="A995" t="str">
        <f>IF(CoverSheet!$C$9="Annual Return","AR",IF(CoverSheet!$C$9="Interim Return","IR",IF(CoverSheet!$C$9="Audited Annual Return","AAR","")))</f>
        <v/>
      </c>
      <c r="B995" t="str">
        <f>CoverSheet!$G$7</f>
        <v>v:25-03-c</v>
      </c>
      <c r="C995" t="str">
        <f>IF(CoverSheet!$C$29=3,"Q1",IF(CoverSheet!$C$29=6,"Q2",IF(CoverSheet!$C$29=9,"Q3",IF(AND(CoverSheet!$C$29=12,A995="AR"),"Q4","Q4A"))))</f>
        <v>Q4A</v>
      </c>
      <c r="D995" t="str">
        <f>CoverSheet!$C$15</f>
        <v/>
      </c>
      <c r="E995" t="s">
        <v>750</v>
      </c>
      <c r="F995" t="s">
        <v>2567</v>
      </c>
      <c r="G995" t="s">
        <v>2568</v>
      </c>
      <c r="H995">
        <f>Input!M346</f>
        <v>0</v>
      </c>
    </row>
    <row r="996" spans="1:8" x14ac:dyDescent="0.35">
      <c r="A996" t="str">
        <f>IF(CoverSheet!$C$9="Annual Return","AR",IF(CoverSheet!$C$9="Interim Return","IR",IF(CoverSheet!$C$9="Audited Annual Return","AAR","")))</f>
        <v/>
      </c>
      <c r="B996" t="str">
        <f>CoverSheet!$G$7</f>
        <v>v:25-03-c</v>
      </c>
      <c r="C996" t="str">
        <f>IF(CoverSheet!$C$29=3,"Q1",IF(CoverSheet!$C$29=6,"Q2",IF(CoverSheet!$C$29=9,"Q3",IF(AND(CoverSheet!$C$29=12,A996="AR"),"Q4","Q4A"))))</f>
        <v>Q4A</v>
      </c>
      <c r="D996" t="str">
        <f>CoverSheet!$C$15</f>
        <v/>
      </c>
      <c r="E996" t="s">
        <v>750</v>
      </c>
      <c r="F996" t="s">
        <v>2569</v>
      </c>
      <c r="G996" t="s">
        <v>2570</v>
      </c>
      <c r="H996">
        <f>Input!N346</f>
        <v>0</v>
      </c>
    </row>
    <row r="997" spans="1:8" x14ac:dyDescent="0.35">
      <c r="A997" t="str">
        <f>IF(CoverSheet!$C$9="Annual Return","AR",IF(CoverSheet!$C$9="Interim Return","IR",IF(CoverSheet!$C$9="Audited Annual Return","AAR","")))</f>
        <v/>
      </c>
      <c r="B997" t="str">
        <f>CoverSheet!$G$7</f>
        <v>v:25-03-c</v>
      </c>
      <c r="C997" t="str">
        <f>IF(CoverSheet!$C$29=3,"Q1",IF(CoverSheet!$C$29=6,"Q2",IF(CoverSheet!$C$29=9,"Q3",IF(AND(CoverSheet!$C$29=12,A997="AR"),"Q4","Q4A"))))</f>
        <v>Q4A</v>
      </c>
      <c r="D997" t="str">
        <f>CoverSheet!$C$15</f>
        <v/>
      </c>
      <c r="E997" t="s">
        <v>750</v>
      </c>
      <c r="F997" t="s">
        <v>2571</v>
      </c>
      <c r="G997" t="s">
        <v>2572</v>
      </c>
      <c r="H997">
        <f>Input!P348</f>
        <v>0</v>
      </c>
    </row>
    <row r="998" spans="1:8" x14ac:dyDescent="0.35">
      <c r="A998" t="str">
        <f>IF(CoverSheet!$C$9="Annual Return","AR",IF(CoverSheet!$C$9="Interim Return","IR",IF(CoverSheet!$C$9="Audited Annual Return","AAR","")))</f>
        <v/>
      </c>
      <c r="B998" t="str">
        <f>CoverSheet!$G$7</f>
        <v>v:25-03-c</v>
      </c>
      <c r="C998" t="str">
        <f>IF(CoverSheet!$C$29=3,"Q1",IF(CoverSheet!$C$29=6,"Q2",IF(CoverSheet!$C$29=9,"Q3",IF(AND(CoverSheet!$C$29=12,A998="AR"),"Q4","Q4A"))))</f>
        <v>Q4A</v>
      </c>
      <c r="D998" t="str">
        <f>CoverSheet!$C$15</f>
        <v/>
      </c>
      <c r="E998" t="s">
        <v>750</v>
      </c>
      <c r="F998" t="s">
        <v>2573</v>
      </c>
      <c r="G998" t="s">
        <v>2574</v>
      </c>
      <c r="H998">
        <f>Input!L348</f>
        <v>0</v>
      </c>
    </row>
    <row r="999" spans="1:8" x14ac:dyDescent="0.35">
      <c r="A999" t="str">
        <f>IF(CoverSheet!$C$9="Annual Return","AR",IF(CoverSheet!$C$9="Interim Return","IR",IF(CoverSheet!$C$9="Audited Annual Return","AAR","")))</f>
        <v/>
      </c>
      <c r="B999" t="str">
        <f>CoverSheet!$G$7</f>
        <v>v:25-03-c</v>
      </c>
      <c r="C999" t="str">
        <f>IF(CoverSheet!$C$29=3,"Q1",IF(CoverSheet!$C$29=6,"Q2",IF(CoverSheet!$C$29=9,"Q3",IF(AND(CoverSheet!$C$29=12,A999="AR"),"Q4","Q4A"))))</f>
        <v>Q4A</v>
      </c>
      <c r="D999" t="str">
        <f>CoverSheet!$C$15</f>
        <v/>
      </c>
      <c r="E999" t="s">
        <v>750</v>
      </c>
      <c r="F999" t="s">
        <v>2575</v>
      </c>
      <c r="G999" t="s">
        <v>2576</v>
      </c>
      <c r="H999">
        <f>Input!M348</f>
        <v>0</v>
      </c>
    </row>
    <row r="1000" spans="1:8" x14ac:dyDescent="0.35">
      <c r="A1000" t="str">
        <f>IF(CoverSheet!$C$9="Annual Return","AR",IF(CoverSheet!$C$9="Interim Return","IR",IF(CoverSheet!$C$9="Audited Annual Return","AAR","")))</f>
        <v/>
      </c>
      <c r="B1000" t="str">
        <f>CoverSheet!$G$7</f>
        <v>v:25-03-c</v>
      </c>
      <c r="C1000" t="str">
        <f>IF(CoverSheet!$C$29=3,"Q1",IF(CoverSheet!$C$29=6,"Q2",IF(CoverSheet!$C$29=9,"Q3",IF(AND(CoverSheet!$C$29=12,A1000="AR"),"Q4","Q4A"))))</f>
        <v>Q4A</v>
      </c>
      <c r="D1000" t="str">
        <f>CoverSheet!$C$15</f>
        <v/>
      </c>
      <c r="E1000" t="s">
        <v>750</v>
      </c>
      <c r="F1000" t="s">
        <v>2577</v>
      </c>
      <c r="G1000" t="s">
        <v>2578</v>
      </c>
      <c r="H1000">
        <f>Input!N348</f>
        <v>0</v>
      </c>
    </row>
    <row r="1001" spans="1:8" x14ac:dyDescent="0.35">
      <c r="A1001" t="str">
        <f>IF(CoverSheet!$C$9="Annual Return","AR",IF(CoverSheet!$C$9="Interim Return","IR",IF(CoverSheet!$C$9="Audited Annual Return","AAR","")))</f>
        <v/>
      </c>
      <c r="B1001" t="str">
        <f>CoverSheet!$G$7</f>
        <v>v:25-03-c</v>
      </c>
      <c r="C1001" t="str">
        <f>IF(CoverSheet!$C$29=3,"Q1",IF(CoverSheet!$C$29=6,"Q2",IF(CoverSheet!$C$29=9,"Q3",IF(AND(CoverSheet!$C$29=12,A1001="AR"),"Q4","Q4A"))))</f>
        <v>Q4A</v>
      </c>
      <c r="D1001" t="str">
        <f>CoverSheet!$C$15</f>
        <v/>
      </c>
      <c r="E1001" t="s">
        <v>750</v>
      </c>
      <c r="F1001" t="s">
        <v>2579</v>
      </c>
      <c r="G1001" t="s">
        <v>2580</v>
      </c>
      <c r="H1001">
        <f>Input!P349</f>
        <v>0</v>
      </c>
    </row>
    <row r="1002" spans="1:8" x14ac:dyDescent="0.35">
      <c r="A1002" t="str">
        <f>IF(CoverSheet!$C$9="Annual Return","AR",IF(CoverSheet!$C$9="Interim Return","IR",IF(CoverSheet!$C$9="Audited Annual Return","AAR","")))</f>
        <v/>
      </c>
      <c r="B1002" t="str">
        <f>CoverSheet!$G$7</f>
        <v>v:25-03-c</v>
      </c>
      <c r="C1002" t="str">
        <f>IF(CoverSheet!$C$29=3,"Q1",IF(CoverSheet!$C$29=6,"Q2",IF(CoverSheet!$C$29=9,"Q3",IF(AND(CoverSheet!$C$29=12,A1002="AR"),"Q4","Q4A"))))</f>
        <v>Q4A</v>
      </c>
      <c r="D1002" t="str">
        <f>CoverSheet!$C$15</f>
        <v/>
      </c>
      <c r="E1002" t="s">
        <v>750</v>
      </c>
      <c r="F1002" t="s">
        <v>2581</v>
      </c>
      <c r="G1002" t="s">
        <v>2582</v>
      </c>
      <c r="H1002">
        <f>Input!L349</f>
        <v>0</v>
      </c>
    </row>
    <row r="1003" spans="1:8" x14ac:dyDescent="0.35">
      <c r="A1003" t="str">
        <f>IF(CoverSheet!$C$9="Annual Return","AR",IF(CoverSheet!$C$9="Interim Return","IR",IF(CoverSheet!$C$9="Audited Annual Return","AAR","")))</f>
        <v/>
      </c>
      <c r="B1003" t="str">
        <f>CoverSheet!$G$7</f>
        <v>v:25-03-c</v>
      </c>
      <c r="C1003" t="str">
        <f>IF(CoverSheet!$C$29=3,"Q1",IF(CoverSheet!$C$29=6,"Q2",IF(CoverSheet!$C$29=9,"Q3",IF(AND(CoverSheet!$C$29=12,A1003="AR"),"Q4","Q4A"))))</f>
        <v>Q4A</v>
      </c>
      <c r="D1003" t="str">
        <f>CoverSheet!$C$15</f>
        <v/>
      </c>
      <c r="E1003" t="s">
        <v>750</v>
      </c>
      <c r="F1003" t="s">
        <v>2583</v>
      </c>
      <c r="G1003" t="s">
        <v>2584</v>
      </c>
      <c r="H1003">
        <f>Input!M349</f>
        <v>0</v>
      </c>
    </row>
    <row r="1004" spans="1:8" x14ac:dyDescent="0.35">
      <c r="A1004" t="str">
        <f>IF(CoverSheet!$C$9="Annual Return","AR",IF(CoverSheet!$C$9="Interim Return","IR",IF(CoverSheet!$C$9="Audited Annual Return","AAR","")))</f>
        <v/>
      </c>
      <c r="B1004" t="str">
        <f>CoverSheet!$G$7</f>
        <v>v:25-03-c</v>
      </c>
      <c r="C1004" t="str">
        <f>IF(CoverSheet!$C$29=3,"Q1",IF(CoverSheet!$C$29=6,"Q2",IF(CoverSheet!$C$29=9,"Q3",IF(AND(CoverSheet!$C$29=12,A1004="AR"),"Q4","Q4A"))))</f>
        <v>Q4A</v>
      </c>
      <c r="D1004" t="str">
        <f>CoverSheet!$C$15</f>
        <v/>
      </c>
      <c r="E1004" t="s">
        <v>750</v>
      </c>
      <c r="F1004" t="s">
        <v>2585</v>
      </c>
      <c r="G1004" t="s">
        <v>2586</v>
      </c>
      <c r="H1004">
        <f>Input!N349</f>
        <v>0</v>
      </c>
    </row>
    <row r="1005" spans="1:8" x14ac:dyDescent="0.35">
      <c r="A1005" t="str">
        <f>IF(CoverSheet!$C$9="Annual Return","AR",IF(CoverSheet!$C$9="Interim Return","IR",IF(CoverSheet!$C$9="Audited Annual Return","AAR","")))</f>
        <v/>
      </c>
      <c r="B1005" t="str">
        <f>CoverSheet!$G$7</f>
        <v>v:25-03-c</v>
      </c>
      <c r="C1005" t="str">
        <f>IF(CoverSheet!$C$29=3,"Q1",IF(CoverSheet!$C$29=6,"Q2",IF(CoverSheet!$C$29=9,"Q3",IF(AND(CoverSheet!$C$29=12,A1005="AR"),"Q4","Q4A"))))</f>
        <v>Q4A</v>
      </c>
      <c r="D1005" t="str">
        <f>CoverSheet!$C$15</f>
        <v/>
      </c>
      <c r="E1005" t="s">
        <v>750</v>
      </c>
      <c r="F1005" t="s">
        <v>2587</v>
      </c>
      <c r="G1005" t="s">
        <v>2588</v>
      </c>
      <c r="H1005">
        <f>Input!P350</f>
        <v>0</v>
      </c>
    </row>
    <row r="1006" spans="1:8" x14ac:dyDescent="0.35">
      <c r="A1006" t="str">
        <f>IF(CoverSheet!$C$9="Annual Return","AR",IF(CoverSheet!$C$9="Interim Return","IR",IF(CoverSheet!$C$9="Audited Annual Return","AAR","")))</f>
        <v/>
      </c>
      <c r="B1006" t="str">
        <f>CoverSheet!$G$7</f>
        <v>v:25-03-c</v>
      </c>
      <c r="C1006" t="str">
        <f>IF(CoverSheet!$C$29=3,"Q1",IF(CoverSheet!$C$29=6,"Q2",IF(CoverSheet!$C$29=9,"Q3",IF(AND(CoverSheet!$C$29=12,A1006="AR"),"Q4","Q4A"))))</f>
        <v>Q4A</v>
      </c>
      <c r="D1006" t="str">
        <f>CoverSheet!$C$15</f>
        <v/>
      </c>
      <c r="E1006" t="s">
        <v>750</v>
      </c>
      <c r="F1006" t="s">
        <v>2589</v>
      </c>
      <c r="G1006" t="s">
        <v>2590</v>
      </c>
      <c r="H1006">
        <f>Input!L350</f>
        <v>0</v>
      </c>
    </row>
    <row r="1007" spans="1:8" x14ac:dyDescent="0.35">
      <c r="A1007" t="str">
        <f>IF(CoverSheet!$C$9="Annual Return","AR",IF(CoverSheet!$C$9="Interim Return","IR",IF(CoverSheet!$C$9="Audited Annual Return","AAR","")))</f>
        <v/>
      </c>
      <c r="B1007" t="str">
        <f>CoverSheet!$G$7</f>
        <v>v:25-03-c</v>
      </c>
      <c r="C1007" t="str">
        <f>IF(CoverSheet!$C$29=3,"Q1",IF(CoverSheet!$C$29=6,"Q2",IF(CoverSheet!$C$29=9,"Q3",IF(AND(CoverSheet!$C$29=12,A1007="AR"),"Q4","Q4A"))))</f>
        <v>Q4A</v>
      </c>
      <c r="D1007" t="str">
        <f>CoverSheet!$C$15</f>
        <v/>
      </c>
      <c r="E1007" t="s">
        <v>750</v>
      </c>
      <c r="F1007" t="s">
        <v>2591</v>
      </c>
      <c r="G1007" t="s">
        <v>2592</v>
      </c>
      <c r="H1007">
        <f>Input!M350</f>
        <v>0</v>
      </c>
    </row>
    <row r="1008" spans="1:8" x14ac:dyDescent="0.35">
      <c r="A1008" t="str">
        <f>IF(CoverSheet!$C$9="Annual Return","AR",IF(CoverSheet!$C$9="Interim Return","IR",IF(CoverSheet!$C$9="Audited Annual Return","AAR","")))</f>
        <v/>
      </c>
      <c r="B1008" t="str">
        <f>CoverSheet!$G$7</f>
        <v>v:25-03-c</v>
      </c>
      <c r="C1008" t="str">
        <f>IF(CoverSheet!$C$29=3,"Q1",IF(CoverSheet!$C$29=6,"Q2",IF(CoverSheet!$C$29=9,"Q3",IF(AND(CoverSheet!$C$29=12,A1008="AR"),"Q4","Q4A"))))</f>
        <v>Q4A</v>
      </c>
      <c r="D1008" t="str">
        <f>CoverSheet!$C$15</f>
        <v/>
      </c>
      <c r="E1008" t="s">
        <v>750</v>
      </c>
      <c r="F1008" t="s">
        <v>2593</v>
      </c>
      <c r="G1008" t="s">
        <v>2594</v>
      </c>
      <c r="H1008">
        <f>Input!N350</f>
        <v>0</v>
      </c>
    </row>
    <row r="1009" spans="1:8" x14ac:dyDescent="0.35">
      <c r="A1009" t="str">
        <f>IF(CoverSheet!$C$9="Annual Return","AR",IF(CoverSheet!$C$9="Interim Return","IR",IF(CoverSheet!$C$9="Audited Annual Return","AAR","")))</f>
        <v/>
      </c>
      <c r="B1009" t="str">
        <f>CoverSheet!$G$7</f>
        <v>v:25-03-c</v>
      </c>
      <c r="C1009" t="str">
        <f>IF(CoverSheet!$C$29=3,"Q1",IF(CoverSheet!$C$29=6,"Q2",IF(CoverSheet!$C$29=9,"Q3",IF(AND(CoverSheet!$C$29=12,A1009="AR"),"Q4","Q4A"))))</f>
        <v>Q4A</v>
      </c>
      <c r="D1009" t="str">
        <f>CoverSheet!$C$15</f>
        <v/>
      </c>
      <c r="E1009" t="s">
        <v>750</v>
      </c>
      <c r="F1009" t="s">
        <v>2595</v>
      </c>
      <c r="G1009" t="s">
        <v>2414</v>
      </c>
      <c r="H1009">
        <f>Input!P351</f>
        <v>0</v>
      </c>
    </row>
    <row r="1010" spans="1:8" x14ac:dyDescent="0.35">
      <c r="A1010" t="str">
        <f>IF(CoverSheet!$C$9="Annual Return","AR",IF(CoverSheet!$C$9="Interim Return","IR",IF(CoverSheet!$C$9="Audited Annual Return","AAR","")))</f>
        <v/>
      </c>
      <c r="B1010" t="str">
        <f>CoverSheet!$G$7</f>
        <v>v:25-03-c</v>
      </c>
      <c r="C1010" t="str">
        <f>IF(CoverSheet!$C$29=3,"Q1",IF(CoverSheet!$C$29=6,"Q2",IF(CoverSheet!$C$29=9,"Q3",IF(AND(CoverSheet!$C$29=12,A1010="AR"),"Q4","Q4A"))))</f>
        <v>Q4A</v>
      </c>
      <c r="D1010" t="str">
        <f>CoverSheet!$C$15</f>
        <v/>
      </c>
      <c r="E1010" t="s">
        <v>750</v>
      </c>
      <c r="F1010" t="s">
        <v>2596</v>
      </c>
      <c r="G1010" t="s">
        <v>2416</v>
      </c>
      <c r="H1010">
        <f>Input!L351</f>
        <v>0</v>
      </c>
    </row>
    <row r="1011" spans="1:8" x14ac:dyDescent="0.35">
      <c r="A1011" t="str">
        <f>IF(CoverSheet!$C$9="Annual Return","AR",IF(CoverSheet!$C$9="Interim Return","IR",IF(CoverSheet!$C$9="Audited Annual Return","AAR","")))</f>
        <v/>
      </c>
      <c r="B1011" t="str">
        <f>CoverSheet!$G$7</f>
        <v>v:25-03-c</v>
      </c>
      <c r="C1011" t="str">
        <f>IF(CoverSheet!$C$29=3,"Q1",IF(CoverSheet!$C$29=6,"Q2",IF(CoverSheet!$C$29=9,"Q3",IF(AND(CoverSheet!$C$29=12,A1011="AR"),"Q4","Q4A"))))</f>
        <v>Q4A</v>
      </c>
      <c r="D1011" t="str">
        <f>CoverSheet!$C$15</f>
        <v/>
      </c>
      <c r="E1011" t="s">
        <v>750</v>
      </c>
      <c r="F1011" t="s">
        <v>2597</v>
      </c>
      <c r="G1011" t="s">
        <v>2418</v>
      </c>
      <c r="H1011">
        <f>Input!M351</f>
        <v>0</v>
      </c>
    </row>
    <row r="1012" spans="1:8" x14ac:dyDescent="0.35">
      <c r="A1012" t="str">
        <f>IF(CoverSheet!$C$9="Annual Return","AR",IF(CoverSheet!$C$9="Interim Return","IR",IF(CoverSheet!$C$9="Audited Annual Return","AAR","")))</f>
        <v/>
      </c>
      <c r="B1012" t="str">
        <f>CoverSheet!$G$7</f>
        <v>v:25-03-c</v>
      </c>
      <c r="C1012" t="str">
        <f>IF(CoverSheet!$C$29=3,"Q1",IF(CoverSheet!$C$29=6,"Q2",IF(CoverSheet!$C$29=9,"Q3",IF(AND(CoverSheet!$C$29=12,A1012="AR"),"Q4","Q4A"))))</f>
        <v>Q4A</v>
      </c>
      <c r="D1012" t="str">
        <f>CoverSheet!$C$15</f>
        <v/>
      </c>
      <c r="E1012" t="s">
        <v>750</v>
      </c>
      <c r="F1012" t="s">
        <v>2598</v>
      </c>
      <c r="G1012" t="s">
        <v>2420</v>
      </c>
      <c r="H1012">
        <f>Input!N351</f>
        <v>0</v>
      </c>
    </row>
    <row r="1013" spans="1:8" x14ac:dyDescent="0.35">
      <c r="A1013" t="str">
        <f>IF(CoverSheet!$C$9="Annual Return","AR",IF(CoverSheet!$C$9="Interim Return","IR",IF(CoverSheet!$C$9="Audited Annual Return","AAR","")))</f>
        <v/>
      </c>
      <c r="B1013" t="str">
        <f>CoverSheet!$G$7</f>
        <v>v:25-03-c</v>
      </c>
      <c r="C1013" t="str">
        <f>IF(CoverSheet!$C$29=3,"Q1",IF(CoverSheet!$C$29=6,"Q2",IF(CoverSheet!$C$29=9,"Q3",IF(AND(CoverSheet!$C$29=12,A1013="AR"),"Q4","Q4A"))))</f>
        <v>Q4A</v>
      </c>
      <c r="D1013" t="str">
        <f>CoverSheet!$C$15</f>
        <v/>
      </c>
      <c r="E1013" t="s">
        <v>750</v>
      </c>
      <c r="F1013" t="s">
        <v>2599</v>
      </c>
      <c r="G1013" t="s">
        <v>2422</v>
      </c>
      <c r="H1013">
        <f>Input!P352</f>
        <v>0</v>
      </c>
    </row>
    <row r="1014" spans="1:8" x14ac:dyDescent="0.35">
      <c r="A1014" t="str">
        <f>IF(CoverSheet!$C$9="Annual Return","AR",IF(CoverSheet!$C$9="Interim Return","IR",IF(CoverSheet!$C$9="Audited Annual Return","AAR","")))</f>
        <v/>
      </c>
      <c r="B1014" t="str">
        <f>CoverSheet!$G$7</f>
        <v>v:25-03-c</v>
      </c>
      <c r="C1014" t="str">
        <f>IF(CoverSheet!$C$29=3,"Q1",IF(CoverSheet!$C$29=6,"Q2",IF(CoverSheet!$C$29=9,"Q3",IF(AND(CoverSheet!$C$29=12,A1014="AR"),"Q4","Q4A"))))</f>
        <v>Q4A</v>
      </c>
      <c r="D1014" t="str">
        <f>CoverSheet!$C$15</f>
        <v/>
      </c>
      <c r="E1014" t="s">
        <v>750</v>
      </c>
      <c r="F1014" t="s">
        <v>2600</v>
      </c>
      <c r="G1014" t="s">
        <v>2424</v>
      </c>
      <c r="H1014">
        <f>Input!L352</f>
        <v>0</v>
      </c>
    </row>
    <row r="1015" spans="1:8" x14ac:dyDescent="0.35">
      <c r="A1015" t="str">
        <f>IF(CoverSheet!$C$9="Annual Return","AR",IF(CoverSheet!$C$9="Interim Return","IR",IF(CoverSheet!$C$9="Audited Annual Return","AAR","")))</f>
        <v/>
      </c>
      <c r="B1015" t="str">
        <f>CoverSheet!$G$7</f>
        <v>v:25-03-c</v>
      </c>
      <c r="C1015" t="str">
        <f>IF(CoverSheet!$C$29=3,"Q1",IF(CoverSheet!$C$29=6,"Q2",IF(CoverSheet!$C$29=9,"Q3",IF(AND(CoverSheet!$C$29=12,A1015="AR"),"Q4","Q4A"))))</f>
        <v>Q4A</v>
      </c>
      <c r="D1015" t="str">
        <f>CoverSheet!$C$15</f>
        <v/>
      </c>
      <c r="E1015" t="s">
        <v>750</v>
      </c>
      <c r="F1015" t="s">
        <v>2601</v>
      </c>
      <c r="G1015" t="s">
        <v>2426</v>
      </c>
      <c r="H1015">
        <f>Input!M352</f>
        <v>0</v>
      </c>
    </row>
    <row r="1016" spans="1:8" x14ac:dyDescent="0.35">
      <c r="A1016" t="str">
        <f>IF(CoverSheet!$C$9="Annual Return","AR",IF(CoverSheet!$C$9="Interim Return","IR",IF(CoverSheet!$C$9="Audited Annual Return","AAR","")))</f>
        <v/>
      </c>
      <c r="B1016" t="str">
        <f>CoverSheet!$G$7</f>
        <v>v:25-03-c</v>
      </c>
      <c r="C1016" t="str">
        <f>IF(CoverSheet!$C$29=3,"Q1",IF(CoverSheet!$C$29=6,"Q2",IF(CoverSheet!$C$29=9,"Q3",IF(AND(CoverSheet!$C$29=12,A1016="AR"),"Q4","Q4A"))))</f>
        <v>Q4A</v>
      </c>
      <c r="D1016" t="str">
        <f>CoverSheet!$C$15</f>
        <v/>
      </c>
      <c r="E1016" t="s">
        <v>750</v>
      </c>
      <c r="F1016" t="s">
        <v>2602</v>
      </c>
      <c r="G1016" t="s">
        <v>2428</v>
      </c>
      <c r="H1016">
        <f>Input!N352</f>
        <v>0</v>
      </c>
    </row>
    <row r="1017" spans="1:8" x14ac:dyDescent="0.35">
      <c r="A1017" t="str">
        <f>IF(CoverSheet!$C$9="Annual Return","AR",IF(CoverSheet!$C$9="Interim Return","IR",IF(CoverSheet!$C$9="Audited Annual Return","AAR","")))</f>
        <v/>
      </c>
      <c r="B1017" t="str">
        <f>CoverSheet!$G$7</f>
        <v>v:25-03-c</v>
      </c>
      <c r="C1017" t="str">
        <f>IF(CoverSheet!$C$29=3,"Q1",IF(CoverSheet!$C$29=6,"Q2",IF(CoverSheet!$C$29=9,"Q3",IF(AND(CoverSheet!$C$29=12,A1017="AR"),"Q4","Q4A"))))</f>
        <v>Q4A</v>
      </c>
      <c r="D1017" t="str">
        <f>CoverSheet!$C$15</f>
        <v/>
      </c>
      <c r="E1017" t="s">
        <v>750</v>
      </c>
      <c r="F1017" t="s">
        <v>2603</v>
      </c>
      <c r="G1017" t="s">
        <v>2430</v>
      </c>
      <c r="H1017">
        <f>Input!P353</f>
        <v>0</v>
      </c>
    </row>
    <row r="1018" spans="1:8" x14ac:dyDescent="0.35">
      <c r="A1018" t="str">
        <f>IF(CoverSheet!$C$9="Annual Return","AR",IF(CoverSheet!$C$9="Interim Return","IR",IF(CoverSheet!$C$9="Audited Annual Return","AAR","")))</f>
        <v/>
      </c>
      <c r="B1018" t="str">
        <f>CoverSheet!$G$7</f>
        <v>v:25-03-c</v>
      </c>
      <c r="C1018" t="str">
        <f>IF(CoverSheet!$C$29=3,"Q1",IF(CoverSheet!$C$29=6,"Q2",IF(CoverSheet!$C$29=9,"Q3",IF(AND(CoverSheet!$C$29=12,A1018="AR"),"Q4","Q4A"))))</f>
        <v>Q4A</v>
      </c>
      <c r="D1018" t="str">
        <f>CoverSheet!$C$15</f>
        <v/>
      </c>
      <c r="E1018" t="s">
        <v>750</v>
      </c>
      <c r="F1018" t="s">
        <v>2604</v>
      </c>
      <c r="G1018" t="s">
        <v>2432</v>
      </c>
      <c r="H1018">
        <f>Input!L353</f>
        <v>0</v>
      </c>
    </row>
    <row r="1019" spans="1:8" x14ac:dyDescent="0.35">
      <c r="A1019" t="str">
        <f>IF(CoverSheet!$C$9="Annual Return","AR",IF(CoverSheet!$C$9="Interim Return","IR",IF(CoverSheet!$C$9="Audited Annual Return","AAR","")))</f>
        <v/>
      </c>
      <c r="B1019" t="str">
        <f>CoverSheet!$G$7</f>
        <v>v:25-03-c</v>
      </c>
      <c r="C1019" t="str">
        <f>IF(CoverSheet!$C$29=3,"Q1",IF(CoverSheet!$C$29=6,"Q2",IF(CoverSheet!$C$29=9,"Q3",IF(AND(CoverSheet!$C$29=12,A1019="AR"),"Q4","Q4A"))))</f>
        <v>Q4A</v>
      </c>
      <c r="D1019" t="str">
        <f>CoverSheet!$C$15</f>
        <v/>
      </c>
      <c r="E1019" t="s">
        <v>750</v>
      </c>
      <c r="F1019" t="s">
        <v>2605</v>
      </c>
      <c r="G1019" t="s">
        <v>2434</v>
      </c>
      <c r="H1019">
        <f>Input!M353</f>
        <v>0</v>
      </c>
    </row>
    <row r="1020" spans="1:8" x14ac:dyDescent="0.35">
      <c r="A1020" t="str">
        <f>IF(CoverSheet!$C$9="Annual Return","AR",IF(CoverSheet!$C$9="Interim Return","IR",IF(CoverSheet!$C$9="Audited Annual Return","AAR","")))</f>
        <v/>
      </c>
      <c r="B1020" t="str">
        <f>CoverSheet!$G$7</f>
        <v>v:25-03-c</v>
      </c>
      <c r="C1020" t="str">
        <f>IF(CoverSheet!$C$29=3,"Q1",IF(CoverSheet!$C$29=6,"Q2",IF(CoverSheet!$C$29=9,"Q3",IF(AND(CoverSheet!$C$29=12,A1020="AR"),"Q4","Q4A"))))</f>
        <v>Q4A</v>
      </c>
      <c r="D1020" t="str">
        <f>CoverSheet!$C$15</f>
        <v/>
      </c>
      <c r="E1020" t="s">
        <v>750</v>
      </c>
      <c r="F1020" t="s">
        <v>2606</v>
      </c>
      <c r="G1020" t="s">
        <v>2436</v>
      </c>
      <c r="H1020">
        <f>Input!N353</f>
        <v>0</v>
      </c>
    </row>
    <row r="1021" spans="1:8" x14ac:dyDescent="0.35">
      <c r="A1021" t="str">
        <f>IF(CoverSheet!$C$9="Annual Return","AR",IF(CoverSheet!$C$9="Interim Return","IR",IF(CoverSheet!$C$9="Audited Annual Return","AAR","")))</f>
        <v/>
      </c>
      <c r="B1021" t="str">
        <f>CoverSheet!$G$7</f>
        <v>v:25-03-c</v>
      </c>
      <c r="C1021" t="str">
        <f>IF(CoverSheet!$C$29=3,"Q1",IF(CoverSheet!$C$29=6,"Q2",IF(CoverSheet!$C$29=9,"Q3",IF(AND(CoverSheet!$C$29=12,A1021="AR"),"Q4","Q4A"))))</f>
        <v>Q4A</v>
      </c>
      <c r="D1021" t="str">
        <f>CoverSheet!$C$15</f>
        <v/>
      </c>
      <c r="E1021" t="s">
        <v>750</v>
      </c>
      <c r="F1021" t="s">
        <v>675</v>
      </c>
      <c r="G1021" t="s">
        <v>2607</v>
      </c>
      <c r="H1021">
        <f>Input!P355</f>
        <v>0</v>
      </c>
    </row>
    <row r="1022" spans="1:8" x14ac:dyDescent="0.35">
      <c r="A1022" t="str">
        <f>IF(CoverSheet!$C$9="Annual Return","AR",IF(CoverSheet!$C$9="Interim Return","IR",IF(CoverSheet!$C$9="Audited Annual Return","AAR","")))</f>
        <v/>
      </c>
      <c r="B1022" t="str">
        <f>CoverSheet!$G$7</f>
        <v>v:25-03-c</v>
      </c>
      <c r="C1022" t="str">
        <f>IF(CoverSheet!$C$29=3,"Q1",IF(CoverSheet!$C$29=6,"Q2",IF(CoverSheet!$C$29=9,"Q3",IF(AND(CoverSheet!$C$29=12,A1022="AR"),"Q4","Q4A"))))</f>
        <v>Q4A</v>
      </c>
      <c r="D1022" t="str">
        <f>CoverSheet!$C$15</f>
        <v/>
      </c>
      <c r="E1022" t="s">
        <v>750</v>
      </c>
      <c r="F1022" t="s">
        <v>2608</v>
      </c>
      <c r="G1022" t="s">
        <v>2609</v>
      </c>
      <c r="H1022">
        <f>Input!L355</f>
        <v>0</v>
      </c>
    </row>
    <row r="1023" spans="1:8" x14ac:dyDescent="0.35">
      <c r="A1023" t="str">
        <f>IF(CoverSheet!$C$9="Annual Return","AR",IF(CoverSheet!$C$9="Interim Return","IR",IF(CoverSheet!$C$9="Audited Annual Return","AAR","")))</f>
        <v/>
      </c>
      <c r="B1023" t="str">
        <f>CoverSheet!$G$7</f>
        <v>v:25-03-c</v>
      </c>
      <c r="C1023" t="str">
        <f>IF(CoverSheet!$C$29=3,"Q1",IF(CoverSheet!$C$29=6,"Q2",IF(CoverSheet!$C$29=9,"Q3",IF(AND(CoverSheet!$C$29=12,A1023="AR"),"Q4","Q4A"))))</f>
        <v>Q4A</v>
      </c>
      <c r="D1023" t="str">
        <f>CoverSheet!$C$15</f>
        <v/>
      </c>
      <c r="E1023" t="s">
        <v>750</v>
      </c>
      <c r="F1023" t="s">
        <v>2610</v>
      </c>
      <c r="G1023" t="s">
        <v>2611</v>
      </c>
      <c r="H1023">
        <f>Input!M355</f>
        <v>0</v>
      </c>
    </row>
    <row r="1024" spans="1:8" x14ac:dyDescent="0.35">
      <c r="A1024" t="str">
        <f>IF(CoverSheet!$C$9="Annual Return","AR",IF(CoverSheet!$C$9="Interim Return","IR",IF(CoverSheet!$C$9="Audited Annual Return","AAR","")))</f>
        <v/>
      </c>
      <c r="B1024" t="str">
        <f>CoverSheet!$G$7</f>
        <v>v:25-03-c</v>
      </c>
      <c r="C1024" t="str">
        <f>IF(CoverSheet!$C$29=3,"Q1",IF(CoverSheet!$C$29=6,"Q2",IF(CoverSheet!$C$29=9,"Q3",IF(AND(CoverSheet!$C$29=12,A1024="AR"),"Q4","Q4A"))))</f>
        <v>Q4A</v>
      </c>
      <c r="D1024" t="str">
        <f>CoverSheet!$C$15</f>
        <v/>
      </c>
      <c r="E1024" t="s">
        <v>750</v>
      </c>
      <c r="F1024" t="s">
        <v>2612</v>
      </c>
      <c r="G1024" t="s">
        <v>2613</v>
      </c>
      <c r="H1024">
        <f>Input!N355</f>
        <v>0</v>
      </c>
    </row>
    <row r="1025" spans="1:9" x14ac:dyDescent="0.35">
      <c r="A1025" t="str">
        <f>IF(CoverSheet!$C$9="Annual Return","AR",IF(CoverSheet!$C$9="Interim Return","IR",IF(CoverSheet!$C$9="Audited Annual Return","AAR","")))</f>
        <v/>
      </c>
      <c r="B1025" t="str">
        <f>CoverSheet!$G$7</f>
        <v>v:25-03-c</v>
      </c>
      <c r="C1025" t="str">
        <f>IF(CoverSheet!$C$29=3,"Q1",IF(CoverSheet!$C$29=6,"Q2",IF(CoverSheet!$C$29=9,"Q3",IF(AND(CoverSheet!$C$29=12,A1025="AR"),"Q4","Q4A"))))</f>
        <v>Q4A</v>
      </c>
      <c r="D1025" t="str">
        <f>CoverSheet!$C$15</f>
        <v/>
      </c>
      <c r="E1025" t="s">
        <v>750</v>
      </c>
      <c r="F1025" t="s">
        <v>2614</v>
      </c>
      <c r="G1025" t="s">
        <v>2615</v>
      </c>
      <c r="H1025">
        <f>Input!P357</f>
        <v>0</v>
      </c>
    </row>
    <row r="1026" spans="1:9" x14ac:dyDescent="0.35">
      <c r="A1026" t="str">
        <f>IF(CoverSheet!$C$9="Annual Return","AR",IF(CoverSheet!$C$9="Interim Return","IR",IF(CoverSheet!$C$9="Audited Annual Return","AAR","")))</f>
        <v/>
      </c>
      <c r="B1026" t="str">
        <f>CoverSheet!$G$7</f>
        <v>v:25-03-c</v>
      </c>
      <c r="C1026" t="str">
        <f>IF(CoverSheet!$C$29=3,"Q1",IF(CoverSheet!$C$29=6,"Q2",IF(CoverSheet!$C$29=9,"Q3",IF(AND(CoverSheet!$C$29=12,A1026="AR"),"Q4","Q4A"))))</f>
        <v>Q4A</v>
      </c>
      <c r="D1026" t="str">
        <f>CoverSheet!$C$15</f>
        <v/>
      </c>
      <c r="E1026" t="s">
        <v>750</v>
      </c>
      <c r="F1026" t="s">
        <v>2616</v>
      </c>
      <c r="G1026" t="s">
        <v>2617</v>
      </c>
      <c r="H1026">
        <f>Input!L357</f>
        <v>0</v>
      </c>
    </row>
    <row r="1027" spans="1:9" x14ac:dyDescent="0.35">
      <c r="A1027" t="str">
        <f>IF(CoverSheet!$C$9="Annual Return","AR",IF(CoverSheet!$C$9="Interim Return","IR",IF(CoverSheet!$C$9="Audited Annual Return","AAR","")))</f>
        <v/>
      </c>
      <c r="B1027" t="str">
        <f>CoverSheet!$G$7</f>
        <v>v:25-03-c</v>
      </c>
      <c r="C1027" t="str">
        <f>IF(CoverSheet!$C$29=3,"Q1",IF(CoverSheet!$C$29=6,"Q2",IF(CoverSheet!$C$29=9,"Q3",IF(AND(CoverSheet!$C$29=12,A1027="AR"),"Q4","Q4A"))))</f>
        <v>Q4A</v>
      </c>
      <c r="D1027" t="str">
        <f>CoverSheet!$C$15</f>
        <v/>
      </c>
      <c r="E1027" t="s">
        <v>750</v>
      </c>
      <c r="F1027" t="s">
        <v>2618</v>
      </c>
      <c r="G1027" t="s">
        <v>2619</v>
      </c>
      <c r="H1027">
        <f>Input!M357</f>
        <v>0</v>
      </c>
    </row>
    <row r="1028" spans="1:9" x14ac:dyDescent="0.35">
      <c r="A1028" t="str">
        <f>IF(CoverSheet!$C$9="Annual Return","AR",IF(CoverSheet!$C$9="Interim Return","IR",IF(CoverSheet!$C$9="Audited Annual Return","AAR","")))</f>
        <v/>
      </c>
      <c r="B1028" t="str">
        <f>CoverSheet!$G$7</f>
        <v>v:25-03-c</v>
      </c>
      <c r="C1028" t="str">
        <f>IF(CoverSheet!$C$29=3,"Q1",IF(CoverSheet!$C$29=6,"Q2",IF(CoverSheet!$C$29=9,"Q3",IF(AND(CoverSheet!$C$29=12,A1028="AR"),"Q4","Q4A"))))</f>
        <v>Q4A</v>
      </c>
      <c r="D1028" t="str">
        <f>CoverSheet!$C$15</f>
        <v/>
      </c>
      <c r="E1028" t="s">
        <v>750</v>
      </c>
      <c r="F1028" t="s">
        <v>2620</v>
      </c>
      <c r="G1028" t="s">
        <v>2621</v>
      </c>
      <c r="H1028">
        <f>Input!N357</f>
        <v>0</v>
      </c>
    </row>
    <row r="1029" spans="1:9" x14ac:dyDescent="0.35">
      <c r="A1029" t="str">
        <f>IF(CoverSheet!$C$9="Annual Return","AR",IF(CoverSheet!$C$9="Interim Return","IR",IF(CoverSheet!$C$9="Audited Annual Return","AAR","")))</f>
        <v/>
      </c>
      <c r="B1029" t="str">
        <f>CoverSheet!$G$7</f>
        <v>v:25-03-c</v>
      </c>
      <c r="C1029" t="str">
        <f>IF(CoverSheet!$C$29=3,"Q1",IF(CoverSheet!$C$29=6,"Q2",IF(CoverSheet!$C$29=9,"Q3",IF(AND(CoverSheet!$C$29=12,A1029="AR"),"Q4","Q4A"))))</f>
        <v>Q4A</v>
      </c>
      <c r="D1029" t="str">
        <f>CoverSheet!$C$15</f>
        <v/>
      </c>
      <c r="E1029" t="s">
        <v>750</v>
      </c>
      <c r="F1029" t="s">
        <v>2622</v>
      </c>
      <c r="G1029" t="s">
        <v>2623</v>
      </c>
      <c r="H1029">
        <f>Input!P358</f>
        <v>0</v>
      </c>
    </row>
    <row r="1030" spans="1:9" x14ac:dyDescent="0.35">
      <c r="A1030" t="str">
        <f>IF(CoverSheet!$C$9="Annual Return","AR",IF(CoverSheet!$C$9="Interim Return","IR",IF(CoverSheet!$C$9="Audited Annual Return","AAR","")))</f>
        <v/>
      </c>
      <c r="B1030" t="str">
        <f>CoverSheet!$G$7</f>
        <v>v:25-03-c</v>
      </c>
      <c r="C1030" t="str">
        <f>IF(CoverSheet!$C$29=3,"Q1",IF(CoverSheet!$C$29=6,"Q2",IF(CoverSheet!$C$29=9,"Q3",IF(AND(CoverSheet!$C$29=12,A1030="AR"),"Q4","Q4A"))))</f>
        <v>Q4A</v>
      </c>
      <c r="D1030" t="str">
        <f>CoverSheet!$C$15</f>
        <v/>
      </c>
      <c r="E1030" t="s">
        <v>750</v>
      </c>
      <c r="F1030" t="s">
        <v>2624</v>
      </c>
      <c r="G1030" t="s">
        <v>2625</v>
      </c>
      <c r="H1030">
        <f>Input!L358</f>
        <v>0</v>
      </c>
    </row>
    <row r="1031" spans="1:9" x14ac:dyDescent="0.35">
      <c r="A1031" t="str">
        <f>IF(CoverSheet!$C$9="Annual Return","AR",IF(CoverSheet!$C$9="Interim Return","IR",IF(CoverSheet!$C$9="Audited Annual Return","AAR","")))</f>
        <v/>
      </c>
      <c r="B1031" t="str">
        <f>CoverSheet!$G$7</f>
        <v>v:25-03-c</v>
      </c>
      <c r="C1031" t="str">
        <f>IF(CoverSheet!$C$29=3,"Q1",IF(CoverSheet!$C$29=6,"Q2",IF(CoverSheet!$C$29=9,"Q3",IF(AND(CoverSheet!$C$29=12,A1031="AR"),"Q4","Q4A"))))</f>
        <v>Q4A</v>
      </c>
      <c r="D1031" t="str">
        <f>CoverSheet!$C$15</f>
        <v/>
      </c>
      <c r="E1031" t="s">
        <v>750</v>
      </c>
      <c r="F1031" t="s">
        <v>2626</v>
      </c>
      <c r="G1031" t="s">
        <v>2627</v>
      </c>
      <c r="H1031">
        <f>Input!M358</f>
        <v>0</v>
      </c>
    </row>
    <row r="1032" spans="1:9" x14ac:dyDescent="0.35">
      <c r="A1032" t="str">
        <f>IF(CoverSheet!$C$9="Annual Return","AR",IF(CoverSheet!$C$9="Interim Return","IR",IF(CoverSheet!$C$9="Audited Annual Return","AAR","")))</f>
        <v/>
      </c>
      <c r="B1032" t="str">
        <f>CoverSheet!$G$7</f>
        <v>v:25-03-c</v>
      </c>
      <c r="C1032" t="str">
        <f>IF(CoverSheet!$C$29=3,"Q1",IF(CoverSheet!$C$29=6,"Q2",IF(CoverSheet!$C$29=9,"Q3",IF(AND(CoverSheet!$C$29=12,A1032="AR"),"Q4","Q4A"))))</f>
        <v>Q4A</v>
      </c>
      <c r="D1032" t="str">
        <f>CoverSheet!$C$15</f>
        <v/>
      </c>
      <c r="E1032" t="s">
        <v>750</v>
      </c>
      <c r="F1032" t="s">
        <v>2628</v>
      </c>
      <c r="G1032" t="s">
        <v>2629</v>
      </c>
      <c r="H1032">
        <f>Input!N358</f>
        <v>0</v>
      </c>
    </row>
    <row r="1033" spans="1:9" x14ac:dyDescent="0.35">
      <c r="A1033" t="str">
        <f>IF(CoverSheet!$C$9="Annual Return","AR",IF(CoverSheet!$C$9="Interim Return","IR",IF(CoverSheet!$C$9="Audited Annual Return","AAR","")))</f>
        <v/>
      </c>
      <c r="B1033" t="str">
        <f>CoverSheet!$G$7</f>
        <v>v:25-03-c</v>
      </c>
      <c r="C1033" t="str">
        <f>IF(CoverSheet!$C$29=3,"Q1",IF(CoverSheet!$C$29=6,"Q2",IF(CoverSheet!$C$29=9,"Q3",IF(AND(CoverSheet!$C$29=12,A1033="AR"),"Q4","Q4A"))))</f>
        <v>Q4A</v>
      </c>
      <c r="D1033" t="str">
        <f>CoverSheet!$C$15</f>
        <v/>
      </c>
      <c r="E1033" t="s">
        <v>750</v>
      </c>
      <c r="F1033" t="s">
        <v>2630</v>
      </c>
      <c r="G1033" t="s">
        <v>2631</v>
      </c>
      <c r="H1033">
        <f>Input!P359</f>
        <v>0</v>
      </c>
    </row>
    <row r="1034" spans="1:9" x14ac:dyDescent="0.35">
      <c r="A1034" t="str">
        <f>IF(CoverSheet!$C$9="Annual Return","AR",IF(CoverSheet!$C$9="Interim Return","IR",IF(CoverSheet!$C$9="Audited Annual Return","AAR","")))</f>
        <v/>
      </c>
      <c r="B1034" t="str">
        <f>CoverSheet!$G$7</f>
        <v>v:25-03-c</v>
      </c>
      <c r="C1034" t="str">
        <f>IF(CoverSheet!$C$29=3,"Q1",IF(CoverSheet!$C$29=6,"Q2",IF(CoverSheet!$C$29=9,"Q3",IF(AND(CoverSheet!$C$29=12,A1034="AR"),"Q4","Q4A"))))</f>
        <v>Q4A</v>
      </c>
      <c r="D1034" t="str">
        <f>CoverSheet!$C$15</f>
        <v/>
      </c>
      <c r="E1034" t="s">
        <v>750</v>
      </c>
      <c r="F1034" t="s">
        <v>2632</v>
      </c>
      <c r="G1034" t="s">
        <v>2633</v>
      </c>
      <c r="H1034">
        <f>Input!L359</f>
        <v>0</v>
      </c>
    </row>
    <row r="1035" spans="1:9" x14ac:dyDescent="0.35">
      <c r="A1035" t="str">
        <f>IF(CoverSheet!$C$9="Annual Return","AR",IF(CoverSheet!$C$9="Interim Return","IR",IF(CoverSheet!$C$9="Audited Annual Return","AAR","")))</f>
        <v/>
      </c>
      <c r="B1035" t="str">
        <f>CoverSheet!$G$7</f>
        <v>v:25-03-c</v>
      </c>
      <c r="C1035" t="str">
        <f>IF(CoverSheet!$C$29=3,"Q1",IF(CoverSheet!$C$29=6,"Q2",IF(CoverSheet!$C$29=9,"Q3",IF(AND(CoverSheet!$C$29=12,A1035="AR"),"Q4","Q4A"))))</f>
        <v>Q4A</v>
      </c>
      <c r="D1035" t="str">
        <f>CoverSheet!$C$15</f>
        <v/>
      </c>
      <c r="E1035" t="s">
        <v>750</v>
      </c>
      <c r="F1035" t="s">
        <v>2634</v>
      </c>
      <c r="G1035" t="s">
        <v>2635</v>
      </c>
      <c r="H1035">
        <f>Input!M359</f>
        <v>0</v>
      </c>
    </row>
    <row r="1036" spans="1:9" x14ac:dyDescent="0.35">
      <c r="A1036" t="str">
        <f>IF(CoverSheet!$C$9="Annual Return","AR",IF(CoverSheet!$C$9="Interim Return","IR",IF(CoverSheet!$C$9="Audited Annual Return","AAR","")))</f>
        <v/>
      </c>
      <c r="B1036" t="str">
        <f>CoverSheet!$G$7</f>
        <v>v:25-03-c</v>
      </c>
      <c r="C1036" t="str">
        <f>IF(CoverSheet!$C$29=3,"Q1",IF(CoverSheet!$C$29=6,"Q2",IF(CoverSheet!$C$29=9,"Q3",IF(AND(CoverSheet!$C$29=12,A1036="AR"),"Q4","Q4A"))))</f>
        <v>Q4A</v>
      </c>
      <c r="D1036" t="str">
        <f>CoverSheet!$C$15</f>
        <v/>
      </c>
      <c r="E1036" t="s">
        <v>750</v>
      </c>
      <c r="F1036" t="s">
        <v>2636</v>
      </c>
      <c r="G1036" t="s">
        <v>2637</v>
      </c>
      <c r="H1036">
        <f>Input!N359</f>
        <v>0</v>
      </c>
    </row>
    <row r="1037" spans="1:9" x14ac:dyDescent="0.35">
      <c r="A1037" t="str">
        <f>IF(CoverSheet!$C$9="Annual Return","AR",IF(CoverSheet!$C$9="Interim Return","IR",IF(CoverSheet!$C$9="Audited Annual Return","AAR","")))</f>
        <v/>
      </c>
      <c r="B1037" t="str">
        <f>CoverSheet!$G$7</f>
        <v>v:25-03-c</v>
      </c>
      <c r="C1037" t="str">
        <f>IF(CoverSheet!$C$29=3,"Q1",IF(CoverSheet!$C$29=6,"Q2",IF(CoverSheet!$C$29=9,"Q3",IF(AND(CoverSheet!$C$29=12,A1037="AR"),"Q4","Q4A"))))</f>
        <v>Q4A</v>
      </c>
      <c r="D1037" t="str">
        <f>CoverSheet!$C$15</f>
        <v/>
      </c>
      <c r="E1037" t="s">
        <v>750</v>
      </c>
      <c r="F1037" t="s">
        <v>2638</v>
      </c>
      <c r="G1037" t="s">
        <v>2639</v>
      </c>
      <c r="H1037">
        <f>Input!R359</f>
        <v>0</v>
      </c>
      <c r="I1037" t="str">
        <f>Input!Y359</f>
        <v>G</v>
      </c>
    </row>
    <row r="1038" spans="1:9" x14ac:dyDescent="0.35">
      <c r="A1038" t="str">
        <f>IF(CoverSheet!$C$9="Annual Return","AR",IF(CoverSheet!$C$9="Interim Return","IR",IF(CoverSheet!$C$9="Audited Annual Return","AAR","")))</f>
        <v/>
      </c>
      <c r="B1038" t="str">
        <f>CoverSheet!$G$7</f>
        <v>v:25-03-c</v>
      </c>
      <c r="C1038" t="str">
        <f>IF(CoverSheet!$C$29=3,"Q1",IF(CoverSheet!$C$29=6,"Q2",IF(CoverSheet!$C$29=9,"Q3",IF(AND(CoverSheet!$C$29=12,A1038="AR"),"Q4","Q4A"))))</f>
        <v>Q4A</v>
      </c>
      <c r="D1038" t="str">
        <f>CoverSheet!$C$15</f>
        <v/>
      </c>
      <c r="E1038" t="s">
        <v>750</v>
      </c>
      <c r="F1038" t="s">
        <v>2640</v>
      </c>
      <c r="G1038" t="s">
        <v>2641</v>
      </c>
      <c r="H1038">
        <f>Input!P361</f>
        <v>0</v>
      </c>
    </row>
    <row r="1039" spans="1:9" x14ac:dyDescent="0.35">
      <c r="A1039" t="str">
        <f>IF(CoverSheet!$C$9="Annual Return","AR",IF(CoverSheet!$C$9="Interim Return","IR",IF(CoverSheet!$C$9="Audited Annual Return","AAR","")))</f>
        <v/>
      </c>
      <c r="B1039" t="str">
        <f>CoverSheet!$G$7</f>
        <v>v:25-03-c</v>
      </c>
      <c r="C1039" t="str">
        <f>IF(CoverSheet!$C$29=3,"Q1",IF(CoverSheet!$C$29=6,"Q2",IF(CoverSheet!$C$29=9,"Q3",IF(AND(CoverSheet!$C$29=12,A1039="AR"),"Q4","Q4A"))))</f>
        <v>Q4A</v>
      </c>
      <c r="D1039" t="str">
        <f>CoverSheet!$C$15</f>
        <v/>
      </c>
      <c r="E1039" t="s">
        <v>750</v>
      </c>
      <c r="F1039" t="s">
        <v>2642</v>
      </c>
      <c r="G1039" t="s">
        <v>2643</v>
      </c>
      <c r="H1039">
        <f>Input!L361</f>
        <v>0</v>
      </c>
    </row>
    <row r="1040" spans="1:9" x14ac:dyDescent="0.35">
      <c r="A1040" t="str">
        <f>IF(CoverSheet!$C$9="Annual Return","AR",IF(CoverSheet!$C$9="Interim Return","IR",IF(CoverSheet!$C$9="Audited Annual Return","AAR","")))</f>
        <v/>
      </c>
      <c r="B1040" t="str">
        <f>CoverSheet!$G$7</f>
        <v>v:25-03-c</v>
      </c>
      <c r="C1040" t="str">
        <f>IF(CoverSheet!$C$29=3,"Q1",IF(CoverSheet!$C$29=6,"Q2",IF(CoverSheet!$C$29=9,"Q3",IF(AND(CoverSheet!$C$29=12,A1040="AR"),"Q4","Q4A"))))</f>
        <v>Q4A</v>
      </c>
      <c r="D1040" t="str">
        <f>CoverSheet!$C$15</f>
        <v/>
      </c>
      <c r="E1040" t="s">
        <v>750</v>
      </c>
      <c r="F1040" t="s">
        <v>2644</v>
      </c>
      <c r="G1040" t="s">
        <v>2645</v>
      </c>
      <c r="H1040">
        <f>Input!M361</f>
        <v>0</v>
      </c>
    </row>
    <row r="1041" spans="1:8" x14ac:dyDescent="0.35">
      <c r="A1041" t="str">
        <f>IF(CoverSheet!$C$9="Annual Return","AR",IF(CoverSheet!$C$9="Interim Return","IR",IF(CoverSheet!$C$9="Audited Annual Return","AAR","")))</f>
        <v/>
      </c>
      <c r="B1041" t="str">
        <f>CoverSheet!$G$7</f>
        <v>v:25-03-c</v>
      </c>
      <c r="C1041" t="str">
        <f>IF(CoverSheet!$C$29=3,"Q1",IF(CoverSheet!$C$29=6,"Q2",IF(CoverSheet!$C$29=9,"Q3",IF(AND(CoverSheet!$C$29=12,A1041="AR"),"Q4","Q4A"))))</f>
        <v>Q4A</v>
      </c>
      <c r="D1041" t="str">
        <f>CoverSheet!$C$15</f>
        <v/>
      </c>
      <c r="E1041" t="s">
        <v>750</v>
      </c>
      <c r="F1041" t="s">
        <v>2646</v>
      </c>
      <c r="G1041" t="s">
        <v>2647</v>
      </c>
      <c r="H1041">
        <f>Input!N361</f>
        <v>0</v>
      </c>
    </row>
    <row r="1042" spans="1:8" x14ac:dyDescent="0.35">
      <c r="A1042" t="str">
        <f>IF(CoverSheet!$C$9="Annual Return","AR",IF(CoverSheet!$C$9="Interim Return","IR",IF(CoverSheet!$C$9="Audited Annual Return","AAR","")))</f>
        <v/>
      </c>
      <c r="B1042" t="str">
        <f>CoverSheet!$G$7</f>
        <v>v:25-03-c</v>
      </c>
      <c r="C1042" t="str">
        <f>IF(CoverSheet!$C$29=3,"Q1",IF(CoverSheet!$C$29=6,"Q2",IF(CoverSheet!$C$29=9,"Q3",IF(AND(CoverSheet!$C$29=12,A1042="AR"),"Q4","Q4A"))))</f>
        <v>Q4A</v>
      </c>
      <c r="D1042" t="str">
        <f>CoverSheet!$C$15</f>
        <v/>
      </c>
      <c r="E1042" t="s">
        <v>750</v>
      </c>
      <c r="F1042" t="s">
        <v>2648</v>
      </c>
      <c r="G1042" t="s">
        <v>2649</v>
      </c>
      <c r="H1042">
        <f>Input!P362</f>
        <v>0</v>
      </c>
    </row>
    <row r="1043" spans="1:8" x14ac:dyDescent="0.35">
      <c r="A1043" t="str">
        <f>IF(CoverSheet!$C$9="Annual Return","AR",IF(CoverSheet!$C$9="Interim Return","IR",IF(CoverSheet!$C$9="Audited Annual Return","AAR","")))</f>
        <v/>
      </c>
      <c r="B1043" t="str">
        <f>CoverSheet!$G$7</f>
        <v>v:25-03-c</v>
      </c>
      <c r="C1043" t="str">
        <f>IF(CoverSheet!$C$29=3,"Q1",IF(CoverSheet!$C$29=6,"Q2",IF(CoverSheet!$C$29=9,"Q3",IF(AND(CoverSheet!$C$29=12,A1043="AR"),"Q4","Q4A"))))</f>
        <v>Q4A</v>
      </c>
      <c r="D1043" t="str">
        <f>CoverSheet!$C$15</f>
        <v/>
      </c>
      <c r="E1043" t="s">
        <v>750</v>
      </c>
      <c r="F1043" t="s">
        <v>2650</v>
      </c>
      <c r="G1043" t="s">
        <v>2651</v>
      </c>
      <c r="H1043">
        <f>Input!L362</f>
        <v>0</v>
      </c>
    </row>
    <row r="1044" spans="1:8" x14ac:dyDescent="0.35">
      <c r="A1044" t="str">
        <f>IF(CoverSheet!$C$9="Annual Return","AR",IF(CoverSheet!$C$9="Interim Return","IR",IF(CoverSheet!$C$9="Audited Annual Return","AAR","")))</f>
        <v/>
      </c>
      <c r="B1044" t="str">
        <f>CoverSheet!$G$7</f>
        <v>v:25-03-c</v>
      </c>
      <c r="C1044" t="str">
        <f>IF(CoverSheet!$C$29=3,"Q1",IF(CoverSheet!$C$29=6,"Q2",IF(CoverSheet!$C$29=9,"Q3",IF(AND(CoverSheet!$C$29=12,A1044="AR"),"Q4","Q4A"))))</f>
        <v>Q4A</v>
      </c>
      <c r="D1044" t="str">
        <f>CoverSheet!$C$15</f>
        <v/>
      </c>
      <c r="E1044" t="s">
        <v>750</v>
      </c>
      <c r="F1044" t="s">
        <v>2652</v>
      </c>
      <c r="G1044" t="s">
        <v>2653</v>
      </c>
      <c r="H1044">
        <f>Input!M362</f>
        <v>0</v>
      </c>
    </row>
    <row r="1045" spans="1:8" x14ac:dyDescent="0.35">
      <c r="A1045" t="str">
        <f>IF(CoverSheet!$C$9="Annual Return","AR",IF(CoverSheet!$C$9="Interim Return","IR",IF(CoverSheet!$C$9="Audited Annual Return","AAR","")))</f>
        <v/>
      </c>
      <c r="B1045" t="str">
        <f>CoverSheet!$G$7</f>
        <v>v:25-03-c</v>
      </c>
      <c r="C1045" t="str">
        <f>IF(CoverSheet!$C$29=3,"Q1",IF(CoverSheet!$C$29=6,"Q2",IF(CoverSheet!$C$29=9,"Q3",IF(AND(CoverSheet!$C$29=12,A1045="AR"),"Q4","Q4A"))))</f>
        <v>Q4A</v>
      </c>
      <c r="D1045" t="str">
        <f>CoverSheet!$C$15</f>
        <v/>
      </c>
      <c r="E1045" t="s">
        <v>750</v>
      </c>
      <c r="F1045" t="s">
        <v>2654</v>
      </c>
      <c r="G1045" t="s">
        <v>2655</v>
      </c>
      <c r="H1045">
        <f>Input!N362</f>
        <v>0</v>
      </c>
    </row>
    <row r="1046" spans="1:8" x14ac:dyDescent="0.35">
      <c r="A1046" t="str">
        <f>IF(CoverSheet!$C$9="Annual Return","AR",IF(CoverSheet!$C$9="Interim Return","IR",IF(CoverSheet!$C$9="Audited Annual Return","AAR","")))</f>
        <v/>
      </c>
      <c r="B1046" t="str">
        <f>CoverSheet!$G$7</f>
        <v>v:25-03-c</v>
      </c>
      <c r="C1046" t="str">
        <f>IF(CoverSheet!$C$29=3,"Q1",IF(CoverSheet!$C$29=6,"Q2",IF(CoverSheet!$C$29=9,"Q3",IF(AND(CoverSheet!$C$29=12,A1046="AR"),"Q4","Q4A"))))</f>
        <v>Q4A</v>
      </c>
      <c r="D1046" t="str">
        <f>CoverSheet!$C$15</f>
        <v/>
      </c>
      <c r="E1046" t="s">
        <v>750</v>
      </c>
      <c r="F1046" t="s">
        <v>2656</v>
      </c>
      <c r="G1046" t="s">
        <v>2657</v>
      </c>
      <c r="H1046">
        <f>Input!P363</f>
        <v>0</v>
      </c>
    </row>
    <row r="1047" spans="1:8" x14ac:dyDescent="0.35">
      <c r="A1047" t="str">
        <f>IF(CoverSheet!$C$9="Annual Return","AR",IF(CoverSheet!$C$9="Interim Return","IR",IF(CoverSheet!$C$9="Audited Annual Return","AAR","")))</f>
        <v/>
      </c>
      <c r="B1047" t="str">
        <f>CoverSheet!$G$7</f>
        <v>v:25-03-c</v>
      </c>
      <c r="C1047" t="str">
        <f>IF(CoverSheet!$C$29=3,"Q1",IF(CoverSheet!$C$29=6,"Q2",IF(CoverSheet!$C$29=9,"Q3",IF(AND(CoverSheet!$C$29=12,A1047="AR"),"Q4","Q4A"))))</f>
        <v>Q4A</v>
      </c>
      <c r="D1047" t="str">
        <f>CoverSheet!$C$15</f>
        <v/>
      </c>
      <c r="E1047" t="s">
        <v>750</v>
      </c>
      <c r="F1047" t="s">
        <v>2658</v>
      </c>
      <c r="G1047" t="s">
        <v>2659</v>
      </c>
      <c r="H1047">
        <f>Input!L363</f>
        <v>0</v>
      </c>
    </row>
    <row r="1048" spans="1:8" x14ac:dyDescent="0.35">
      <c r="A1048" t="str">
        <f>IF(CoverSheet!$C$9="Annual Return","AR",IF(CoverSheet!$C$9="Interim Return","IR",IF(CoverSheet!$C$9="Audited Annual Return","AAR","")))</f>
        <v/>
      </c>
      <c r="B1048" t="str">
        <f>CoverSheet!$G$7</f>
        <v>v:25-03-c</v>
      </c>
      <c r="C1048" t="str">
        <f>IF(CoverSheet!$C$29=3,"Q1",IF(CoverSheet!$C$29=6,"Q2",IF(CoverSheet!$C$29=9,"Q3",IF(AND(CoverSheet!$C$29=12,A1048="AR"),"Q4","Q4A"))))</f>
        <v>Q4A</v>
      </c>
      <c r="D1048" t="str">
        <f>CoverSheet!$C$15</f>
        <v/>
      </c>
      <c r="E1048" t="s">
        <v>750</v>
      </c>
      <c r="F1048" t="s">
        <v>2660</v>
      </c>
      <c r="G1048" t="s">
        <v>2661</v>
      </c>
      <c r="H1048">
        <f>Input!M363</f>
        <v>0</v>
      </c>
    </row>
    <row r="1049" spans="1:8" x14ac:dyDescent="0.35">
      <c r="A1049" t="str">
        <f>IF(CoverSheet!$C$9="Annual Return","AR",IF(CoverSheet!$C$9="Interim Return","IR",IF(CoverSheet!$C$9="Audited Annual Return","AAR","")))</f>
        <v/>
      </c>
      <c r="B1049" t="str">
        <f>CoverSheet!$G$7</f>
        <v>v:25-03-c</v>
      </c>
      <c r="C1049" t="str">
        <f>IF(CoverSheet!$C$29=3,"Q1",IF(CoverSheet!$C$29=6,"Q2",IF(CoverSheet!$C$29=9,"Q3",IF(AND(CoverSheet!$C$29=12,A1049="AR"),"Q4","Q4A"))))</f>
        <v>Q4A</v>
      </c>
      <c r="D1049" t="str">
        <f>CoverSheet!$C$15</f>
        <v/>
      </c>
      <c r="E1049" t="s">
        <v>750</v>
      </c>
      <c r="F1049" t="s">
        <v>2662</v>
      </c>
      <c r="G1049" t="s">
        <v>2663</v>
      </c>
      <c r="H1049">
        <f>Input!N363</f>
        <v>0</v>
      </c>
    </row>
    <row r="1050" spans="1:8" x14ac:dyDescent="0.35">
      <c r="A1050" t="str">
        <f>IF(CoverSheet!$C$9="Annual Return","AR",IF(CoverSheet!$C$9="Interim Return","IR",IF(CoverSheet!$C$9="Audited Annual Return","AAR","")))</f>
        <v/>
      </c>
      <c r="B1050" t="str">
        <f>CoverSheet!$G$7</f>
        <v>v:25-03-c</v>
      </c>
      <c r="C1050" t="str">
        <f>IF(CoverSheet!$C$29=3,"Q1",IF(CoverSheet!$C$29=6,"Q2",IF(CoverSheet!$C$29=9,"Q3",IF(AND(CoverSheet!$C$29=12,A1050="AR"),"Q4","Q4A"))))</f>
        <v>Q4A</v>
      </c>
      <c r="D1050" t="str">
        <f>CoverSheet!$C$15</f>
        <v/>
      </c>
      <c r="E1050" t="s">
        <v>750</v>
      </c>
      <c r="F1050" t="s">
        <v>2664</v>
      </c>
      <c r="G1050" t="s">
        <v>2495</v>
      </c>
      <c r="H1050">
        <f>Input!P364</f>
        <v>0</v>
      </c>
    </row>
    <row r="1051" spans="1:8" x14ac:dyDescent="0.35">
      <c r="A1051" t="str">
        <f>IF(CoverSheet!$C$9="Annual Return","AR",IF(CoverSheet!$C$9="Interim Return","IR",IF(CoverSheet!$C$9="Audited Annual Return","AAR","")))</f>
        <v/>
      </c>
      <c r="B1051" t="str">
        <f>CoverSheet!$G$7</f>
        <v>v:25-03-c</v>
      </c>
      <c r="C1051" t="str">
        <f>IF(CoverSheet!$C$29=3,"Q1",IF(CoverSheet!$C$29=6,"Q2",IF(CoverSheet!$C$29=9,"Q3",IF(AND(CoverSheet!$C$29=12,A1051="AR"),"Q4","Q4A"))))</f>
        <v>Q4A</v>
      </c>
      <c r="D1051" t="str">
        <f>CoverSheet!$C$15</f>
        <v/>
      </c>
      <c r="E1051" t="s">
        <v>750</v>
      </c>
      <c r="F1051" t="s">
        <v>2665</v>
      </c>
      <c r="G1051" t="s">
        <v>2497</v>
      </c>
      <c r="H1051">
        <f>Input!L364</f>
        <v>0</v>
      </c>
    </row>
    <row r="1052" spans="1:8" x14ac:dyDescent="0.35">
      <c r="A1052" t="str">
        <f>IF(CoverSheet!$C$9="Annual Return","AR",IF(CoverSheet!$C$9="Interim Return","IR",IF(CoverSheet!$C$9="Audited Annual Return","AAR","")))</f>
        <v/>
      </c>
      <c r="B1052" t="str">
        <f>CoverSheet!$G$7</f>
        <v>v:25-03-c</v>
      </c>
      <c r="C1052" t="str">
        <f>IF(CoverSheet!$C$29=3,"Q1",IF(CoverSheet!$C$29=6,"Q2",IF(CoverSheet!$C$29=9,"Q3",IF(AND(CoverSheet!$C$29=12,A1052="AR"),"Q4","Q4A"))))</f>
        <v>Q4A</v>
      </c>
      <c r="D1052" t="str">
        <f>CoverSheet!$C$15</f>
        <v/>
      </c>
      <c r="E1052" t="s">
        <v>750</v>
      </c>
      <c r="F1052" t="s">
        <v>2666</v>
      </c>
      <c r="G1052" t="s">
        <v>2499</v>
      </c>
      <c r="H1052">
        <f>Input!M364</f>
        <v>0</v>
      </c>
    </row>
    <row r="1053" spans="1:8" x14ac:dyDescent="0.35">
      <c r="A1053" t="str">
        <f>IF(CoverSheet!$C$9="Annual Return","AR",IF(CoverSheet!$C$9="Interim Return","IR",IF(CoverSheet!$C$9="Audited Annual Return","AAR","")))</f>
        <v/>
      </c>
      <c r="B1053" t="str">
        <f>CoverSheet!$G$7</f>
        <v>v:25-03-c</v>
      </c>
      <c r="C1053" t="str">
        <f>IF(CoverSheet!$C$29=3,"Q1",IF(CoverSheet!$C$29=6,"Q2",IF(CoverSheet!$C$29=9,"Q3",IF(AND(CoverSheet!$C$29=12,A1053="AR"),"Q4","Q4A"))))</f>
        <v>Q4A</v>
      </c>
      <c r="D1053" t="str">
        <f>CoverSheet!$C$15</f>
        <v/>
      </c>
      <c r="E1053" t="s">
        <v>750</v>
      </c>
      <c r="F1053" t="s">
        <v>2667</v>
      </c>
      <c r="G1053" t="s">
        <v>2501</v>
      </c>
      <c r="H1053">
        <f>Input!N364</f>
        <v>0</v>
      </c>
    </row>
    <row r="1054" spans="1:8" x14ac:dyDescent="0.35">
      <c r="A1054" t="str">
        <f>IF(CoverSheet!$C$9="Annual Return","AR",IF(CoverSheet!$C$9="Interim Return","IR",IF(CoverSheet!$C$9="Audited Annual Return","AAR","")))</f>
        <v/>
      </c>
      <c r="B1054" t="str">
        <f>CoverSheet!$G$7</f>
        <v>v:25-03-c</v>
      </c>
      <c r="C1054" t="str">
        <f>IF(CoverSheet!$C$29=3,"Q1",IF(CoverSheet!$C$29=6,"Q2",IF(CoverSheet!$C$29=9,"Q3",IF(AND(CoverSheet!$C$29=12,A1054="AR"),"Q4","Q4A"))))</f>
        <v>Q4A</v>
      </c>
      <c r="D1054" t="str">
        <f>CoverSheet!$C$15</f>
        <v/>
      </c>
      <c r="E1054" t="s">
        <v>750</v>
      </c>
      <c r="F1054" t="s">
        <v>2668</v>
      </c>
      <c r="G1054" t="s">
        <v>2669</v>
      </c>
      <c r="H1054">
        <f>Input!P365</f>
        <v>0</v>
      </c>
    </row>
    <row r="1055" spans="1:8" x14ac:dyDescent="0.35">
      <c r="A1055" t="str">
        <f>IF(CoverSheet!$C$9="Annual Return","AR",IF(CoverSheet!$C$9="Interim Return","IR",IF(CoverSheet!$C$9="Audited Annual Return","AAR","")))</f>
        <v/>
      </c>
      <c r="B1055" t="str">
        <f>CoverSheet!$G$7</f>
        <v>v:25-03-c</v>
      </c>
      <c r="C1055" t="str">
        <f>IF(CoverSheet!$C$29=3,"Q1",IF(CoverSheet!$C$29=6,"Q2",IF(CoverSheet!$C$29=9,"Q3",IF(AND(CoverSheet!$C$29=12,A1055="AR"),"Q4","Q4A"))))</f>
        <v>Q4A</v>
      </c>
      <c r="D1055" t="str">
        <f>CoverSheet!$C$15</f>
        <v/>
      </c>
      <c r="E1055" t="s">
        <v>750</v>
      </c>
      <c r="F1055" t="s">
        <v>2670</v>
      </c>
      <c r="G1055" t="s">
        <v>2671</v>
      </c>
      <c r="H1055">
        <f>Input!L365</f>
        <v>0</v>
      </c>
    </row>
    <row r="1056" spans="1:8" x14ac:dyDescent="0.35">
      <c r="A1056" t="str">
        <f>IF(CoverSheet!$C$9="Annual Return","AR",IF(CoverSheet!$C$9="Interim Return","IR",IF(CoverSheet!$C$9="Audited Annual Return","AAR","")))</f>
        <v/>
      </c>
      <c r="B1056" t="str">
        <f>CoverSheet!$G$7</f>
        <v>v:25-03-c</v>
      </c>
      <c r="C1056" t="str">
        <f>IF(CoverSheet!$C$29=3,"Q1",IF(CoverSheet!$C$29=6,"Q2",IF(CoverSheet!$C$29=9,"Q3",IF(AND(CoverSheet!$C$29=12,A1056="AR"),"Q4","Q4A"))))</f>
        <v>Q4A</v>
      </c>
      <c r="D1056" t="str">
        <f>CoverSheet!$C$15</f>
        <v/>
      </c>
      <c r="E1056" t="s">
        <v>750</v>
      </c>
      <c r="F1056" t="s">
        <v>2672</v>
      </c>
      <c r="G1056" t="s">
        <v>2673</v>
      </c>
      <c r="H1056">
        <f>Input!M365</f>
        <v>0</v>
      </c>
    </row>
    <row r="1057" spans="1:9" x14ac:dyDescent="0.35">
      <c r="A1057" t="str">
        <f>IF(CoverSheet!$C$9="Annual Return","AR",IF(CoverSheet!$C$9="Interim Return","IR",IF(CoverSheet!$C$9="Audited Annual Return","AAR","")))</f>
        <v/>
      </c>
      <c r="B1057" t="str">
        <f>CoverSheet!$G$7</f>
        <v>v:25-03-c</v>
      </c>
      <c r="C1057" t="str">
        <f>IF(CoverSheet!$C$29=3,"Q1",IF(CoverSheet!$C$29=6,"Q2",IF(CoverSheet!$C$29=9,"Q3",IF(AND(CoverSheet!$C$29=12,A1057="AR"),"Q4","Q4A"))))</f>
        <v>Q4A</v>
      </c>
      <c r="D1057" t="str">
        <f>CoverSheet!$C$15</f>
        <v/>
      </c>
      <c r="E1057" t="s">
        <v>750</v>
      </c>
      <c r="F1057" t="s">
        <v>2674</v>
      </c>
      <c r="G1057" t="s">
        <v>2675</v>
      </c>
      <c r="H1057">
        <f>Input!N365</f>
        <v>0</v>
      </c>
    </row>
    <row r="1058" spans="1:9" x14ac:dyDescent="0.35">
      <c r="A1058" t="str">
        <f>IF(CoverSheet!$C$9="Annual Return","AR",IF(CoverSheet!$C$9="Interim Return","IR",IF(CoverSheet!$C$9="Audited Annual Return","AAR","")))</f>
        <v/>
      </c>
      <c r="B1058" t="str">
        <f>CoverSheet!$G$7</f>
        <v>v:25-03-c</v>
      </c>
      <c r="C1058" t="str">
        <f>IF(CoverSheet!$C$29=3,"Q1",IF(CoverSheet!$C$29=6,"Q2",IF(CoverSheet!$C$29=9,"Q3",IF(AND(CoverSheet!$C$29=12,A1058="AR"),"Q4","Q4A"))))</f>
        <v>Q4A</v>
      </c>
      <c r="D1058" t="str">
        <f>CoverSheet!$C$15</f>
        <v/>
      </c>
      <c r="E1058" t="s">
        <v>750</v>
      </c>
      <c r="F1058" t="s">
        <v>2676</v>
      </c>
      <c r="G1058" t="s">
        <v>2677</v>
      </c>
      <c r="H1058">
        <f>Input!R365</f>
        <v>0</v>
      </c>
      <c r="I1058" t="str">
        <f>Input!Y365</f>
        <v>G</v>
      </c>
    </row>
    <row r="1059" spans="1:9" x14ac:dyDescent="0.35">
      <c r="A1059" t="str">
        <f>IF(CoverSheet!$C$9="Annual Return","AR",IF(CoverSheet!$C$9="Interim Return","IR",IF(CoverSheet!$C$9="Audited Annual Return","AAR","")))</f>
        <v/>
      </c>
      <c r="B1059" t="str">
        <f>CoverSheet!$G$7</f>
        <v>v:25-03-c</v>
      </c>
      <c r="C1059" t="str">
        <f>IF(CoverSheet!$C$29=3,"Q1",IF(CoverSheet!$C$29=6,"Q2",IF(CoverSheet!$C$29=9,"Q3",IF(AND(CoverSheet!$C$29=12,A1059="AR"),"Q4","Q4A"))))</f>
        <v>Q4A</v>
      </c>
      <c r="D1059" t="str">
        <f>CoverSheet!$C$15</f>
        <v/>
      </c>
      <c r="E1059" t="s">
        <v>750</v>
      </c>
      <c r="F1059" t="s">
        <v>2678</v>
      </c>
      <c r="G1059" t="s">
        <v>2679</v>
      </c>
      <c r="H1059">
        <f>Input!P366</f>
        <v>0</v>
      </c>
    </row>
    <row r="1060" spans="1:9" x14ac:dyDescent="0.35">
      <c r="A1060" t="str">
        <f>IF(CoverSheet!$C$9="Annual Return","AR",IF(CoverSheet!$C$9="Interim Return","IR",IF(CoverSheet!$C$9="Audited Annual Return","AAR","")))</f>
        <v/>
      </c>
      <c r="B1060" t="str">
        <f>CoverSheet!$G$7</f>
        <v>v:25-03-c</v>
      </c>
      <c r="C1060" t="str">
        <f>IF(CoverSheet!$C$29=3,"Q1",IF(CoverSheet!$C$29=6,"Q2",IF(CoverSheet!$C$29=9,"Q3",IF(AND(CoverSheet!$C$29=12,A1060="AR"),"Q4","Q4A"))))</f>
        <v>Q4A</v>
      </c>
      <c r="D1060" t="str">
        <f>CoverSheet!$C$15</f>
        <v/>
      </c>
      <c r="E1060" t="s">
        <v>750</v>
      </c>
      <c r="F1060" t="s">
        <v>2680</v>
      </c>
      <c r="G1060" t="s">
        <v>2681</v>
      </c>
      <c r="H1060">
        <f>Input!L366</f>
        <v>0</v>
      </c>
    </row>
    <row r="1061" spans="1:9" x14ac:dyDescent="0.35">
      <c r="A1061" t="str">
        <f>IF(CoverSheet!$C$9="Annual Return","AR",IF(CoverSheet!$C$9="Interim Return","IR",IF(CoverSheet!$C$9="Audited Annual Return","AAR","")))</f>
        <v/>
      </c>
      <c r="B1061" t="str">
        <f>CoverSheet!$G$7</f>
        <v>v:25-03-c</v>
      </c>
      <c r="C1061" t="str">
        <f>IF(CoverSheet!$C$29=3,"Q1",IF(CoverSheet!$C$29=6,"Q2",IF(CoverSheet!$C$29=9,"Q3",IF(AND(CoverSheet!$C$29=12,A1061="AR"),"Q4","Q4A"))))</f>
        <v>Q4A</v>
      </c>
      <c r="D1061" t="str">
        <f>CoverSheet!$C$15</f>
        <v/>
      </c>
      <c r="E1061" t="s">
        <v>750</v>
      </c>
      <c r="F1061" t="s">
        <v>2682</v>
      </c>
      <c r="G1061" t="s">
        <v>2683</v>
      </c>
      <c r="H1061">
        <f>Input!M366</f>
        <v>0</v>
      </c>
    </row>
    <row r="1062" spans="1:9" x14ac:dyDescent="0.35">
      <c r="A1062" t="str">
        <f>IF(CoverSheet!$C$9="Annual Return","AR",IF(CoverSheet!$C$9="Interim Return","IR",IF(CoverSheet!$C$9="Audited Annual Return","AAR","")))</f>
        <v/>
      </c>
      <c r="B1062" t="str">
        <f>CoverSheet!$G$7</f>
        <v>v:25-03-c</v>
      </c>
      <c r="C1062" t="str">
        <f>IF(CoverSheet!$C$29=3,"Q1",IF(CoverSheet!$C$29=6,"Q2",IF(CoverSheet!$C$29=9,"Q3",IF(AND(CoverSheet!$C$29=12,A1062="AR"),"Q4","Q4A"))))</f>
        <v>Q4A</v>
      </c>
      <c r="D1062" t="str">
        <f>CoverSheet!$C$15</f>
        <v/>
      </c>
      <c r="E1062" t="s">
        <v>750</v>
      </c>
      <c r="F1062" t="s">
        <v>2684</v>
      </c>
      <c r="G1062" t="s">
        <v>2685</v>
      </c>
      <c r="H1062">
        <f>Input!N366</f>
        <v>0</v>
      </c>
    </row>
    <row r="1063" spans="1:9" x14ac:dyDescent="0.35">
      <c r="A1063" t="str">
        <f>IF(CoverSheet!$C$9="Annual Return","AR",IF(CoverSheet!$C$9="Interim Return","IR",IF(CoverSheet!$C$9="Audited Annual Return","AAR","")))</f>
        <v/>
      </c>
      <c r="B1063" t="str">
        <f>CoverSheet!$G$7</f>
        <v>v:25-03-c</v>
      </c>
      <c r="C1063" t="str">
        <f>IF(CoverSheet!$C$29=3,"Q1",IF(CoverSheet!$C$29=6,"Q2",IF(CoverSheet!$C$29=9,"Q3",IF(AND(CoverSheet!$C$29=12,A1063="AR"),"Q4","Q4A"))))</f>
        <v>Q4A</v>
      </c>
      <c r="D1063" t="str">
        <f>CoverSheet!$C$15</f>
        <v/>
      </c>
      <c r="E1063" t="s">
        <v>750</v>
      </c>
      <c r="F1063" t="s">
        <v>2686</v>
      </c>
      <c r="G1063" t="s">
        <v>2687</v>
      </c>
      <c r="H1063">
        <f>Input!R366</f>
        <v>0</v>
      </c>
      <c r="I1063" t="str">
        <f>Input!Y366</f>
        <v>G</v>
      </c>
    </row>
    <row r="1064" spans="1:9" x14ac:dyDescent="0.35">
      <c r="A1064" t="str">
        <f>IF(CoverSheet!$C$9="Annual Return","AR",IF(CoverSheet!$C$9="Interim Return","IR",IF(CoverSheet!$C$9="Audited Annual Return","AAR","")))</f>
        <v/>
      </c>
      <c r="B1064" t="str">
        <f>CoverSheet!$G$7</f>
        <v>v:25-03-c</v>
      </c>
      <c r="C1064" t="str">
        <f>IF(CoverSheet!$C$29=3,"Q1",IF(CoverSheet!$C$29=6,"Q2",IF(CoverSheet!$C$29=9,"Q3",IF(AND(CoverSheet!$C$29=12,A1064="AR"),"Q4","Q4A"))))</f>
        <v>Q4A</v>
      </c>
      <c r="D1064" t="str">
        <f>CoverSheet!$C$15</f>
        <v/>
      </c>
      <c r="E1064" t="s">
        <v>750</v>
      </c>
      <c r="F1064" t="s">
        <v>2688</v>
      </c>
      <c r="G1064" t="s">
        <v>2689</v>
      </c>
      <c r="H1064">
        <f>Input!P367</f>
        <v>0</v>
      </c>
    </row>
    <row r="1065" spans="1:9" x14ac:dyDescent="0.35">
      <c r="A1065" t="str">
        <f>IF(CoverSheet!$C$9="Annual Return","AR",IF(CoverSheet!$C$9="Interim Return","IR",IF(CoverSheet!$C$9="Audited Annual Return","AAR","")))</f>
        <v/>
      </c>
      <c r="B1065" t="str">
        <f>CoverSheet!$G$7</f>
        <v>v:25-03-c</v>
      </c>
      <c r="C1065" t="str">
        <f>IF(CoverSheet!$C$29=3,"Q1",IF(CoverSheet!$C$29=6,"Q2",IF(CoverSheet!$C$29=9,"Q3",IF(AND(CoverSheet!$C$29=12,A1065="AR"),"Q4","Q4A"))))</f>
        <v>Q4A</v>
      </c>
      <c r="D1065" t="str">
        <f>CoverSheet!$C$15</f>
        <v/>
      </c>
      <c r="E1065" t="s">
        <v>750</v>
      </c>
      <c r="F1065" t="s">
        <v>2690</v>
      </c>
      <c r="G1065" t="s">
        <v>2691</v>
      </c>
      <c r="H1065">
        <f>Input!L367</f>
        <v>0</v>
      </c>
    </row>
    <row r="1066" spans="1:9" x14ac:dyDescent="0.35">
      <c r="A1066" t="str">
        <f>IF(CoverSheet!$C$9="Annual Return","AR",IF(CoverSheet!$C$9="Interim Return","IR",IF(CoverSheet!$C$9="Audited Annual Return","AAR","")))</f>
        <v/>
      </c>
      <c r="B1066" t="str">
        <f>CoverSheet!$G$7</f>
        <v>v:25-03-c</v>
      </c>
      <c r="C1066" t="str">
        <f>IF(CoverSheet!$C$29=3,"Q1",IF(CoverSheet!$C$29=6,"Q2",IF(CoverSheet!$C$29=9,"Q3",IF(AND(CoverSheet!$C$29=12,A1066="AR"),"Q4","Q4A"))))</f>
        <v>Q4A</v>
      </c>
      <c r="D1066" t="str">
        <f>CoverSheet!$C$15</f>
        <v/>
      </c>
      <c r="E1066" t="s">
        <v>750</v>
      </c>
      <c r="F1066" t="s">
        <v>2692</v>
      </c>
      <c r="G1066" t="s">
        <v>2693</v>
      </c>
      <c r="H1066">
        <f>Input!M367</f>
        <v>0</v>
      </c>
    </row>
    <row r="1067" spans="1:9" x14ac:dyDescent="0.35">
      <c r="A1067" t="str">
        <f>IF(CoverSheet!$C$9="Annual Return","AR",IF(CoverSheet!$C$9="Interim Return","IR",IF(CoverSheet!$C$9="Audited Annual Return","AAR","")))</f>
        <v/>
      </c>
      <c r="B1067" t="str">
        <f>CoverSheet!$G$7</f>
        <v>v:25-03-c</v>
      </c>
      <c r="C1067" t="str">
        <f>IF(CoverSheet!$C$29=3,"Q1",IF(CoverSheet!$C$29=6,"Q2",IF(CoverSheet!$C$29=9,"Q3",IF(AND(CoverSheet!$C$29=12,A1067="AR"),"Q4","Q4A"))))</f>
        <v>Q4A</v>
      </c>
      <c r="D1067" t="str">
        <f>CoverSheet!$C$15</f>
        <v/>
      </c>
      <c r="E1067" t="s">
        <v>750</v>
      </c>
      <c r="F1067" t="s">
        <v>2694</v>
      </c>
      <c r="G1067" t="s">
        <v>2695</v>
      </c>
      <c r="H1067">
        <f>Input!N367</f>
        <v>0</v>
      </c>
    </row>
    <row r="1068" spans="1:9" x14ac:dyDescent="0.35">
      <c r="A1068" t="str">
        <f>IF(CoverSheet!$C$9="Annual Return","AR",IF(CoverSheet!$C$9="Interim Return","IR",IF(CoverSheet!$C$9="Audited Annual Return","AAR","")))</f>
        <v/>
      </c>
      <c r="B1068" t="str">
        <f>CoverSheet!$G$7</f>
        <v>v:25-03-c</v>
      </c>
      <c r="C1068" t="str">
        <f>IF(CoverSheet!$C$29=3,"Q1",IF(CoverSheet!$C$29=6,"Q2",IF(CoverSheet!$C$29=9,"Q3",IF(AND(CoverSheet!$C$29=12,A1068="AR"),"Q4","Q4A"))))</f>
        <v>Q4A</v>
      </c>
      <c r="D1068" t="str">
        <f>CoverSheet!$C$15</f>
        <v/>
      </c>
      <c r="E1068" t="s">
        <v>750</v>
      </c>
      <c r="F1068" t="s">
        <v>2696</v>
      </c>
      <c r="G1068" t="s">
        <v>2697</v>
      </c>
      <c r="H1068">
        <f>Input!P368</f>
        <v>0</v>
      </c>
    </row>
    <row r="1069" spans="1:9" x14ac:dyDescent="0.35">
      <c r="A1069" t="str">
        <f>IF(CoverSheet!$C$9="Annual Return","AR",IF(CoverSheet!$C$9="Interim Return","IR",IF(CoverSheet!$C$9="Audited Annual Return","AAR","")))</f>
        <v/>
      </c>
      <c r="B1069" t="str">
        <f>CoverSheet!$G$7</f>
        <v>v:25-03-c</v>
      </c>
      <c r="C1069" t="str">
        <f>IF(CoverSheet!$C$29=3,"Q1",IF(CoverSheet!$C$29=6,"Q2",IF(CoverSheet!$C$29=9,"Q3",IF(AND(CoverSheet!$C$29=12,A1069="AR"),"Q4","Q4A"))))</f>
        <v>Q4A</v>
      </c>
      <c r="D1069" t="str">
        <f>CoverSheet!$C$15</f>
        <v/>
      </c>
      <c r="E1069" t="s">
        <v>750</v>
      </c>
      <c r="F1069" t="s">
        <v>2698</v>
      </c>
      <c r="G1069" t="s">
        <v>2699</v>
      </c>
      <c r="H1069">
        <f>Input!L368</f>
        <v>0</v>
      </c>
    </row>
    <row r="1070" spans="1:9" x14ac:dyDescent="0.35">
      <c r="A1070" t="str">
        <f>IF(CoverSheet!$C$9="Annual Return","AR",IF(CoverSheet!$C$9="Interim Return","IR",IF(CoverSheet!$C$9="Audited Annual Return","AAR","")))</f>
        <v/>
      </c>
      <c r="B1070" t="str">
        <f>CoverSheet!$G$7</f>
        <v>v:25-03-c</v>
      </c>
      <c r="C1070" t="str">
        <f>IF(CoverSheet!$C$29=3,"Q1",IF(CoverSheet!$C$29=6,"Q2",IF(CoverSheet!$C$29=9,"Q3",IF(AND(CoverSheet!$C$29=12,A1070="AR"),"Q4","Q4A"))))</f>
        <v>Q4A</v>
      </c>
      <c r="D1070" t="str">
        <f>CoverSheet!$C$15</f>
        <v/>
      </c>
      <c r="E1070" t="s">
        <v>750</v>
      </c>
      <c r="F1070" t="s">
        <v>2700</v>
      </c>
      <c r="G1070" t="s">
        <v>2701</v>
      </c>
      <c r="H1070">
        <f>Input!M368</f>
        <v>0</v>
      </c>
    </row>
    <row r="1071" spans="1:9" x14ac:dyDescent="0.35">
      <c r="A1071" t="str">
        <f>IF(CoverSheet!$C$9="Annual Return","AR",IF(CoverSheet!$C$9="Interim Return","IR",IF(CoverSheet!$C$9="Audited Annual Return","AAR","")))</f>
        <v/>
      </c>
      <c r="B1071" t="str">
        <f>CoverSheet!$G$7</f>
        <v>v:25-03-c</v>
      </c>
      <c r="C1071" t="str">
        <f>IF(CoverSheet!$C$29=3,"Q1",IF(CoverSheet!$C$29=6,"Q2",IF(CoverSheet!$C$29=9,"Q3",IF(AND(CoverSheet!$C$29=12,A1071="AR"),"Q4","Q4A"))))</f>
        <v>Q4A</v>
      </c>
      <c r="D1071" t="str">
        <f>CoverSheet!$C$15</f>
        <v/>
      </c>
      <c r="E1071" t="s">
        <v>750</v>
      </c>
      <c r="F1071" t="s">
        <v>2702</v>
      </c>
      <c r="G1071" t="s">
        <v>2703</v>
      </c>
      <c r="H1071">
        <f>Input!N368</f>
        <v>0</v>
      </c>
    </row>
    <row r="1072" spans="1:9" x14ac:dyDescent="0.35">
      <c r="A1072" t="str">
        <f>IF(CoverSheet!$C$9="Annual Return","AR",IF(CoverSheet!$C$9="Interim Return","IR",IF(CoverSheet!$C$9="Audited Annual Return","AAR","")))</f>
        <v/>
      </c>
      <c r="B1072" t="str">
        <f>CoverSheet!$G$7</f>
        <v>v:25-03-c</v>
      </c>
      <c r="C1072" t="str">
        <f>IF(CoverSheet!$C$29=3,"Q1",IF(CoverSheet!$C$29=6,"Q2",IF(CoverSheet!$C$29=9,"Q3",IF(AND(CoverSheet!$C$29=12,A1072="AR"),"Q4","Q4A"))))</f>
        <v>Q4A</v>
      </c>
      <c r="D1072" t="str">
        <f>CoverSheet!$C$15</f>
        <v/>
      </c>
      <c r="E1072" t="s">
        <v>750</v>
      </c>
      <c r="F1072" t="s">
        <v>2704</v>
      </c>
      <c r="G1072" t="s">
        <v>2705</v>
      </c>
      <c r="H1072">
        <f>Input!P369</f>
        <v>0</v>
      </c>
    </row>
    <row r="1073" spans="1:9" x14ac:dyDescent="0.35">
      <c r="A1073" t="str">
        <f>IF(CoverSheet!$C$9="Annual Return","AR",IF(CoverSheet!$C$9="Interim Return","IR",IF(CoverSheet!$C$9="Audited Annual Return","AAR","")))</f>
        <v/>
      </c>
      <c r="B1073" t="str">
        <f>CoverSheet!$G$7</f>
        <v>v:25-03-c</v>
      </c>
      <c r="C1073" t="str">
        <f>IF(CoverSheet!$C$29=3,"Q1",IF(CoverSheet!$C$29=6,"Q2",IF(CoverSheet!$C$29=9,"Q3",IF(AND(CoverSheet!$C$29=12,A1073="AR"),"Q4","Q4A"))))</f>
        <v>Q4A</v>
      </c>
      <c r="D1073" t="str">
        <f>CoverSheet!$C$15</f>
        <v/>
      </c>
      <c r="E1073" t="s">
        <v>750</v>
      </c>
      <c r="F1073" t="s">
        <v>2706</v>
      </c>
      <c r="G1073" t="s">
        <v>2707</v>
      </c>
      <c r="H1073">
        <f>Input!L369</f>
        <v>0</v>
      </c>
    </row>
    <row r="1074" spans="1:9" x14ac:dyDescent="0.35">
      <c r="A1074" t="str">
        <f>IF(CoverSheet!$C$9="Annual Return","AR",IF(CoverSheet!$C$9="Interim Return","IR",IF(CoverSheet!$C$9="Audited Annual Return","AAR","")))</f>
        <v/>
      </c>
      <c r="B1074" t="str">
        <f>CoverSheet!$G$7</f>
        <v>v:25-03-c</v>
      </c>
      <c r="C1074" t="str">
        <f>IF(CoverSheet!$C$29=3,"Q1",IF(CoverSheet!$C$29=6,"Q2",IF(CoverSheet!$C$29=9,"Q3",IF(AND(CoverSheet!$C$29=12,A1074="AR"),"Q4","Q4A"))))</f>
        <v>Q4A</v>
      </c>
      <c r="D1074" t="str">
        <f>CoverSheet!$C$15</f>
        <v/>
      </c>
      <c r="E1074" t="s">
        <v>750</v>
      </c>
      <c r="F1074" t="s">
        <v>2708</v>
      </c>
      <c r="G1074" t="s">
        <v>2709</v>
      </c>
      <c r="H1074">
        <f>Input!M369</f>
        <v>0</v>
      </c>
    </row>
    <row r="1075" spans="1:9" x14ac:dyDescent="0.35">
      <c r="A1075" t="str">
        <f>IF(CoverSheet!$C$9="Annual Return","AR",IF(CoverSheet!$C$9="Interim Return","IR",IF(CoverSheet!$C$9="Audited Annual Return","AAR","")))</f>
        <v/>
      </c>
      <c r="B1075" t="str">
        <f>CoverSheet!$G$7</f>
        <v>v:25-03-c</v>
      </c>
      <c r="C1075" t="str">
        <f>IF(CoverSheet!$C$29=3,"Q1",IF(CoverSheet!$C$29=6,"Q2",IF(CoverSheet!$C$29=9,"Q3",IF(AND(CoverSheet!$C$29=12,A1075="AR"),"Q4","Q4A"))))</f>
        <v>Q4A</v>
      </c>
      <c r="D1075" t="str">
        <f>CoverSheet!$C$15</f>
        <v/>
      </c>
      <c r="E1075" t="s">
        <v>750</v>
      </c>
      <c r="F1075" t="s">
        <v>2710</v>
      </c>
      <c r="G1075" t="s">
        <v>2711</v>
      </c>
      <c r="H1075">
        <f>Input!N369</f>
        <v>0</v>
      </c>
    </row>
    <row r="1076" spans="1:9" x14ac:dyDescent="0.35">
      <c r="A1076" t="str">
        <f>IF(CoverSheet!$C$9="Annual Return","AR",IF(CoverSheet!$C$9="Interim Return","IR",IF(CoverSheet!$C$9="Audited Annual Return","AAR","")))</f>
        <v/>
      </c>
      <c r="B1076" t="str">
        <f>CoverSheet!$G$7</f>
        <v>v:25-03-c</v>
      </c>
      <c r="C1076" t="str">
        <f>IF(CoverSheet!$C$29=3,"Q1",IF(CoverSheet!$C$29=6,"Q2",IF(CoverSheet!$C$29=9,"Q3",IF(AND(CoverSheet!$C$29=12,A1076="AR"),"Q4","Q4A"))))</f>
        <v>Q4A</v>
      </c>
      <c r="D1076" t="str">
        <f>CoverSheet!$C$15</f>
        <v/>
      </c>
      <c r="E1076" t="s">
        <v>750</v>
      </c>
      <c r="F1076" t="s">
        <v>2712</v>
      </c>
      <c r="G1076" t="s">
        <v>2713</v>
      </c>
      <c r="H1076">
        <f>Input!P370</f>
        <v>0</v>
      </c>
    </row>
    <row r="1077" spans="1:9" x14ac:dyDescent="0.35">
      <c r="A1077" t="str">
        <f>IF(CoverSheet!$C$9="Annual Return","AR",IF(CoverSheet!$C$9="Interim Return","IR",IF(CoverSheet!$C$9="Audited Annual Return","AAR","")))</f>
        <v/>
      </c>
      <c r="B1077" t="str">
        <f>CoverSheet!$G$7</f>
        <v>v:25-03-c</v>
      </c>
      <c r="C1077" t="str">
        <f>IF(CoverSheet!$C$29=3,"Q1",IF(CoverSheet!$C$29=6,"Q2",IF(CoverSheet!$C$29=9,"Q3",IF(AND(CoverSheet!$C$29=12,A1077="AR"),"Q4","Q4A"))))</f>
        <v>Q4A</v>
      </c>
      <c r="D1077" t="str">
        <f>CoverSheet!$C$15</f>
        <v/>
      </c>
      <c r="E1077" t="s">
        <v>750</v>
      </c>
      <c r="F1077" t="s">
        <v>2714</v>
      </c>
      <c r="G1077" t="s">
        <v>2715</v>
      </c>
      <c r="H1077">
        <f>Input!L370</f>
        <v>0</v>
      </c>
    </row>
    <row r="1078" spans="1:9" x14ac:dyDescent="0.35">
      <c r="A1078" t="str">
        <f>IF(CoverSheet!$C$9="Annual Return","AR",IF(CoverSheet!$C$9="Interim Return","IR",IF(CoverSheet!$C$9="Audited Annual Return","AAR","")))</f>
        <v/>
      </c>
      <c r="B1078" t="str">
        <f>CoverSheet!$G$7</f>
        <v>v:25-03-c</v>
      </c>
      <c r="C1078" t="str">
        <f>IF(CoverSheet!$C$29=3,"Q1",IF(CoverSheet!$C$29=6,"Q2",IF(CoverSheet!$C$29=9,"Q3",IF(AND(CoverSheet!$C$29=12,A1078="AR"),"Q4","Q4A"))))</f>
        <v>Q4A</v>
      </c>
      <c r="D1078" t="str">
        <f>CoverSheet!$C$15</f>
        <v/>
      </c>
      <c r="E1078" t="s">
        <v>750</v>
      </c>
      <c r="F1078" t="s">
        <v>2716</v>
      </c>
      <c r="G1078" t="s">
        <v>2717</v>
      </c>
      <c r="H1078">
        <f>Input!M370</f>
        <v>0</v>
      </c>
    </row>
    <row r="1079" spans="1:9" x14ac:dyDescent="0.35">
      <c r="A1079" t="str">
        <f>IF(CoverSheet!$C$9="Annual Return","AR",IF(CoverSheet!$C$9="Interim Return","IR",IF(CoverSheet!$C$9="Audited Annual Return","AAR","")))</f>
        <v/>
      </c>
      <c r="B1079" t="str">
        <f>CoverSheet!$G$7</f>
        <v>v:25-03-c</v>
      </c>
      <c r="C1079" t="str">
        <f>IF(CoverSheet!$C$29=3,"Q1",IF(CoverSheet!$C$29=6,"Q2",IF(CoverSheet!$C$29=9,"Q3",IF(AND(CoverSheet!$C$29=12,A1079="AR"),"Q4","Q4A"))))</f>
        <v>Q4A</v>
      </c>
      <c r="D1079" t="str">
        <f>CoverSheet!$C$15</f>
        <v/>
      </c>
      <c r="E1079" t="s">
        <v>750</v>
      </c>
      <c r="F1079" t="s">
        <v>2718</v>
      </c>
      <c r="G1079" t="s">
        <v>2719</v>
      </c>
      <c r="H1079">
        <f>Input!N370</f>
        <v>0</v>
      </c>
    </row>
    <row r="1080" spans="1:9" x14ac:dyDescent="0.35">
      <c r="A1080" t="str">
        <f>IF(CoverSheet!$C$9="Annual Return","AR",IF(CoverSheet!$C$9="Interim Return","IR",IF(CoverSheet!$C$9="Audited Annual Return","AAR","")))</f>
        <v/>
      </c>
      <c r="B1080" t="str">
        <f>CoverSheet!$G$7</f>
        <v>v:25-03-c</v>
      </c>
      <c r="C1080" t="str">
        <f>IF(CoverSheet!$C$29=3,"Q1",IF(CoverSheet!$C$29=6,"Q2",IF(CoverSheet!$C$29=9,"Q3",IF(AND(CoverSheet!$C$29=12,A1080="AR"),"Q4","Q4A"))))</f>
        <v>Q4A</v>
      </c>
      <c r="D1080" t="str">
        <f>CoverSheet!$C$15</f>
        <v/>
      </c>
      <c r="E1080" t="s">
        <v>750</v>
      </c>
      <c r="F1080" t="s">
        <v>2720</v>
      </c>
      <c r="G1080" t="s">
        <v>2721</v>
      </c>
      <c r="H1080">
        <f>Input!P371</f>
        <v>0</v>
      </c>
    </row>
    <row r="1081" spans="1:9" x14ac:dyDescent="0.35">
      <c r="A1081" t="str">
        <f>IF(CoverSheet!$C$9="Annual Return","AR",IF(CoverSheet!$C$9="Interim Return","IR",IF(CoverSheet!$C$9="Audited Annual Return","AAR","")))</f>
        <v/>
      </c>
      <c r="B1081" t="str">
        <f>CoverSheet!$G$7</f>
        <v>v:25-03-c</v>
      </c>
      <c r="C1081" t="str">
        <f>IF(CoverSheet!$C$29=3,"Q1",IF(CoverSheet!$C$29=6,"Q2",IF(CoverSheet!$C$29=9,"Q3",IF(AND(CoverSheet!$C$29=12,A1081="AR"),"Q4","Q4A"))))</f>
        <v>Q4A</v>
      </c>
      <c r="D1081" t="str">
        <f>CoverSheet!$C$15</f>
        <v/>
      </c>
      <c r="E1081" t="s">
        <v>750</v>
      </c>
      <c r="F1081" t="s">
        <v>2722</v>
      </c>
      <c r="G1081" t="s">
        <v>2723</v>
      </c>
      <c r="H1081">
        <f>Input!L371</f>
        <v>0</v>
      </c>
    </row>
    <row r="1082" spans="1:9" x14ac:dyDescent="0.35">
      <c r="A1082" t="str">
        <f>IF(CoverSheet!$C$9="Annual Return","AR",IF(CoverSheet!$C$9="Interim Return","IR",IF(CoverSheet!$C$9="Audited Annual Return","AAR","")))</f>
        <v/>
      </c>
      <c r="B1082" t="str">
        <f>CoverSheet!$G$7</f>
        <v>v:25-03-c</v>
      </c>
      <c r="C1082" t="str">
        <f>IF(CoverSheet!$C$29=3,"Q1",IF(CoverSheet!$C$29=6,"Q2",IF(CoverSheet!$C$29=9,"Q3",IF(AND(CoverSheet!$C$29=12,A1082="AR"),"Q4","Q4A"))))</f>
        <v>Q4A</v>
      </c>
      <c r="D1082" t="str">
        <f>CoverSheet!$C$15</f>
        <v/>
      </c>
      <c r="E1082" t="s">
        <v>750</v>
      </c>
      <c r="F1082" t="s">
        <v>2724</v>
      </c>
      <c r="G1082" t="s">
        <v>2725</v>
      </c>
      <c r="H1082">
        <f>Input!M371</f>
        <v>0</v>
      </c>
    </row>
    <row r="1083" spans="1:9" x14ac:dyDescent="0.35">
      <c r="A1083" t="str">
        <f>IF(CoverSheet!$C$9="Annual Return","AR",IF(CoverSheet!$C$9="Interim Return","IR",IF(CoverSheet!$C$9="Audited Annual Return","AAR","")))</f>
        <v/>
      </c>
      <c r="B1083" t="str">
        <f>CoverSheet!$G$7</f>
        <v>v:25-03-c</v>
      </c>
      <c r="C1083" t="str">
        <f>IF(CoverSheet!$C$29=3,"Q1",IF(CoverSheet!$C$29=6,"Q2",IF(CoverSheet!$C$29=9,"Q3",IF(AND(CoverSheet!$C$29=12,A1083="AR"),"Q4","Q4A"))))</f>
        <v>Q4A</v>
      </c>
      <c r="D1083" t="str">
        <f>CoverSheet!$C$15</f>
        <v/>
      </c>
      <c r="E1083" t="s">
        <v>750</v>
      </c>
      <c r="F1083" t="s">
        <v>2726</v>
      </c>
      <c r="G1083" t="s">
        <v>2727</v>
      </c>
      <c r="H1083">
        <f>Input!N371</f>
        <v>0</v>
      </c>
    </row>
    <row r="1084" spans="1:9" x14ac:dyDescent="0.35">
      <c r="A1084" t="str">
        <f>IF(CoverSheet!$C$9="Annual Return","AR",IF(CoverSheet!$C$9="Interim Return","IR",IF(CoverSheet!$C$9="Audited Annual Return","AAR","")))</f>
        <v/>
      </c>
      <c r="B1084" t="str">
        <f>CoverSheet!$G$7</f>
        <v>v:25-03-c</v>
      </c>
      <c r="C1084" t="str">
        <f>IF(CoverSheet!$C$29=3,"Q1",IF(CoverSheet!$C$29=6,"Q2",IF(CoverSheet!$C$29=9,"Q3",IF(AND(CoverSheet!$C$29=12,A1084="AR"),"Q4","Q4A"))))</f>
        <v>Q4A</v>
      </c>
      <c r="D1084" t="str">
        <f>CoverSheet!$C$15</f>
        <v/>
      </c>
      <c r="E1084" t="s">
        <v>750</v>
      </c>
      <c r="F1084" t="s">
        <v>2728</v>
      </c>
      <c r="G1084" t="s">
        <v>2729</v>
      </c>
      <c r="H1084">
        <f>Input!P372</f>
        <v>0</v>
      </c>
    </row>
    <row r="1085" spans="1:9" x14ac:dyDescent="0.35">
      <c r="A1085" t="str">
        <f>IF(CoverSheet!$C$9="Annual Return","AR",IF(CoverSheet!$C$9="Interim Return","IR",IF(CoverSheet!$C$9="Audited Annual Return","AAR","")))</f>
        <v/>
      </c>
      <c r="B1085" t="str">
        <f>CoverSheet!$G$7</f>
        <v>v:25-03-c</v>
      </c>
      <c r="C1085" t="str">
        <f>IF(CoverSheet!$C$29=3,"Q1",IF(CoverSheet!$C$29=6,"Q2",IF(CoverSheet!$C$29=9,"Q3",IF(AND(CoverSheet!$C$29=12,A1085="AR"),"Q4","Q4A"))))</f>
        <v>Q4A</v>
      </c>
      <c r="D1085" t="str">
        <f>CoverSheet!$C$15</f>
        <v/>
      </c>
      <c r="E1085" t="s">
        <v>750</v>
      </c>
      <c r="F1085" t="s">
        <v>2730</v>
      </c>
      <c r="G1085" t="s">
        <v>2731</v>
      </c>
      <c r="H1085">
        <f>Input!L372</f>
        <v>0</v>
      </c>
    </row>
    <row r="1086" spans="1:9" x14ac:dyDescent="0.35">
      <c r="A1086" t="str">
        <f>IF(CoverSheet!$C$9="Annual Return","AR",IF(CoverSheet!$C$9="Interim Return","IR",IF(CoverSheet!$C$9="Audited Annual Return","AAR","")))</f>
        <v/>
      </c>
      <c r="B1086" t="str">
        <f>CoverSheet!$G$7</f>
        <v>v:25-03-c</v>
      </c>
      <c r="C1086" t="str">
        <f>IF(CoverSheet!$C$29=3,"Q1",IF(CoverSheet!$C$29=6,"Q2",IF(CoverSheet!$C$29=9,"Q3",IF(AND(CoverSheet!$C$29=12,A1086="AR"),"Q4","Q4A"))))</f>
        <v>Q4A</v>
      </c>
      <c r="D1086" t="str">
        <f>CoverSheet!$C$15</f>
        <v/>
      </c>
      <c r="E1086" t="s">
        <v>750</v>
      </c>
      <c r="F1086" t="s">
        <v>2732</v>
      </c>
      <c r="G1086" t="s">
        <v>2733</v>
      </c>
      <c r="H1086">
        <f>Input!M372</f>
        <v>0</v>
      </c>
    </row>
    <row r="1087" spans="1:9" x14ac:dyDescent="0.35">
      <c r="A1087" t="str">
        <f>IF(CoverSheet!$C$9="Annual Return","AR",IF(CoverSheet!$C$9="Interim Return","IR",IF(CoverSheet!$C$9="Audited Annual Return","AAR","")))</f>
        <v/>
      </c>
      <c r="B1087" t="str">
        <f>CoverSheet!$G$7</f>
        <v>v:25-03-c</v>
      </c>
      <c r="C1087" t="str">
        <f>IF(CoverSheet!$C$29=3,"Q1",IF(CoverSheet!$C$29=6,"Q2",IF(CoverSheet!$C$29=9,"Q3",IF(AND(CoverSheet!$C$29=12,A1087="AR"),"Q4","Q4A"))))</f>
        <v>Q4A</v>
      </c>
      <c r="D1087" t="str">
        <f>CoverSheet!$C$15</f>
        <v/>
      </c>
      <c r="E1087" t="s">
        <v>750</v>
      </c>
      <c r="F1087" t="s">
        <v>2734</v>
      </c>
      <c r="G1087" t="s">
        <v>2735</v>
      </c>
      <c r="H1087">
        <f>Input!N372</f>
        <v>0</v>
      </c>
    </row>
    <row r="1088" spans="1:9" x14ac:dyDescent="0.35">
      <c r="A1088" t="str">
        <f>IF(CoverSheet!$C$9="Annual Return","AR",IF(CoverSheet!$C$9="Interim Return","IR",IF(CoverSheet!$C$9="Audited Annual Return","AAR","")))</f>
        <v/>
      </c>
      <c r="B1088" t="str">
        <f>CoverSheet!$G$7</f>
        <v>v:25-03-c</v>
      </c>
      <c r="C1088" t="str">
        <f>IF(CoverSheet!$C$29=3,"Q1",IF(CoverSheet!$C$29=6,"Q2",IF(CoverSheet!$C$29=9,"Q3",IF(AND(CoverSheet!$C$29=12,A1088="AR"),"Q4","Q4A"))))</f>
        <v>Q4A</v>
      </c>
      <c r="D1088" t="str">
        <f>CoverSheet!$C$15</f>
        <v/>
      </c>
      <c r="E1088" t="s">
        <v>750</v>
      </c>
      <c r="F1088" t="s">
        <v>2736</v>
      </c>
      <c r="G1088" t="s">
        <v>2737</v>
      </c>
      <c r="H1088">
        <f>Input!R372</f>
        <v>0</v>
      </c>
      <c r="I1088" t="str">
        <f>Input!Y372</f>
        <v>G</v>
      </c>
    </row>
    <row r="1089" spans="1:9" x14ac:dyDescent="0.35">
      <c r="A1089" t="str">
        <f>IF(CoverSheet!$C$9="Annual Return","AR",IF(CoverSheet!$C$9="Interim Return","IR",IF(CoverSheet!$C$9="Audited Annual Return","AAR","")))</f>
        <v/>
      </c>
      <c r="B1089" t="str">
        <f>CoverSheet!$G$7</f>
        <v>v:25-03-c</v>
      </c>
      <c r="C1089" t="str">
        <f>IF(CoverSheet!$C$29=3,"Q1",IF(CoverSheet!$C$29=6,"Q2",IF(CoverSheet!$C$29=9,"Q3",IF(AND(CoverSheet!$C$29=12,A1089="AR"),"Q4","Q4A"))))</f>
        <v>Q4A</v>
      </c>
      <c r="D1089" t="str">
        <f>CoverSheet!$C$15</f>
        <v/>
      </c>
      <c r="E1089" t="s">
        <v>750</v>
      </c>
      <c r="F1089" t="s">
        <v>689</v>
      </c>
      <c r="G1089" t="s">
        <v>2738</v>
      </c>
      <c r="H1089">
        <f>Input!P374</f>
        <v>0</v>
      </c>
    </row>
    <row r="1090" spans="1:9" x14ac:dyDescent="0.35">
      <c r="A1090" t="str">
        <f>IF(CoverSheet!$C$9="Annual Return","AR",IF(CoverSheet!$C$9="Interim Return","IR",IF(CoverSheet!$C$9="Audited Annual Return","AAR","")))</f>
        <v/>
      </c>
      <c r="B1090" t="str">
        <f>CoverSheet!$G$7</f>
        <v>v:25-03-c</v>
      </c>
      <c r="C1090" t="str">
        <f>IF(CoverSheet!$C$29=3,"Q1",IF(CoverSheet!$C$29=6,"Q2",IF(CoverSheet!$C$29=9,"Q3",IF(AND(CoverSheet!$C$29=12,A1090="AR"),"Q4","Q4A"))))</f>
        <v>Q4A</v>
      </c>
      <c r="D1090" t="str">
        <f>CoverSheet!$C$15</f>
        <v/>
      </c>
      <c r="E1090" t="s">
        <v>750</v>
      </c>
      <c r="F1090" t="s">
        <v>2739</v>
      </c>
      <c r="G1090" t="s">
        <v>2740</v>
      </c>
      <c r="H1090">
        <f>Input!L374</f>
        <v>0</v>
      </c>
    </row>
    <row r="1091" spans="1:9" x14ac:dyDescent="0.35">
      <c r="A1091" t="str">
        <f>IF(CoverSheet!$C$9="Annual Return","AR",IF(CoverSheet!$C$9="Interim Return","IR",IF(CoverSheet!$C$9="Audited Annual Return","AAR","")))</f>
        <v/>
      </c>
      <c r="B1091" t="str">
        <f>CoverSheet!$G$7</f>
        <v>v:25-03-c</v>
      </c>
      <c r="C1091" t="str">
        <f>IF(CoverSheet!$C$29=3,"Q1",IF(CoverSheet!$C$29=6,"Q2",IF(CoverSheet!$C$29=9,"Q3",IF(AND(CoverSheet!$C$29=12,A1091="AR"),"Q4","Q4A"))))</f>
        <v>Q4A</v>
      </c>
      <c r="D1091" t="str">
        <f>CoverSheet!$C$15</f>
        <v/>
      </c>
      <c r="E1091" t="s">
        <v>750</v>
      </c>
      <c r="F1091" t="s">
        <v>2741</v>
      </c>
      <c r="G1091" t="s">
        <v>2742</v>
      </c>
      <c r="H1091">
        <f>Input!M374</f>
        <v>0</v>
      </c>
    </row>
    <row r="1092" spans="1:9" x14ac:dyDescent="0.35">
      <c r="A1092" t="str">
        <f>IF(CoverSheet!$C$9="Annual Return","AR",IF(CoverSheet!$C$9="Interim Return","IR",IF(CoverSheet!$C$9="Audited Annual Return","AAR","")))</f>
        <v/>
      </c>
      <c r="B1092" t="str">
        <f>CoverSheet!$G$7</f>
        <v>v:25-03-c</v>
      </c>
      <c r="C1092" t="str">
        <f>IF(CoverSheet!$C$29=3,"Q1",IF(CoverSheet!$C$29=6,"Q2",IF(CoverSheet!$C$29=9,"Q3",IF(AND(CoverSheet!$C$29=12,A1092="AR"),"Q4","Q4A"))))</f>
        <v>Q4A</v>
      </c>
      <c r="D1092" t="str">
        <f>CoverSheet!$C$15</f>
        <v/>
      </c>
      <c r="E1092" t="s">
        <v>750</v>
      </c>
      <c r="F1092" t="s">
        <v>2743</v>
      </c>
      <c r="G1092" t="s">
        <v>2744</v>
      </c>
      <c r="H1092">
        <f>Input!N374</f>
        <v>0</v>
      </c>
    </row>
    <row r="1093" spans="1:9" s="382" customFormat="1" x14ac:dyDescent="0.35">
      <c r="A1093" t="str">
        <f>IF(CoverSheet!$C$9="Annual Return","AR",IF(CoverSheet!$C$9="Interim Return","IR",IF(CoverSheet!$C$9="Audited Annual Return","AAR","")))</f>
        <v/>
      </c>
      <c r="B1093" t="str">
        <f>CoverSheet!$G$7</f>
        <v>v:25-03-c</v>
      </c>
      <c r="C1093" t="str">
        <f>IF(CoverSheet!$C$29=3,"Q1",IF(CoverSheet!$C$29=6,"Q2",IF(CoverSheet!$C$29=9,"Q3",IF(AND(CoverSheet!$C$29=12,A1093="AR"),"Q4","Q4A"))))</f>
        <v>Q4A</v>
      </c>
      <c r="D1093" t="str">
        <f>CoverSheet!$C$15</f>
        <v/>
      </c>
      <c r="E1093" t="s">
        <v>750</v>
      </c>
      <c r="F1093" s="382" t="s">
        <v>691</v>
      </c>
      <c r="G1093" s="382" t="s">
        <v>2745</v>
      </c>
      <c r="H1093" s="382">
        <f>Input!P377</f>
        <v>0</v>
      </c>
      <c r="I1093" s="382" t="str">
        <f>Input!Y377</f>
        <v>G</v>
      </c>
    </row>
    <row r="1094" spans="1:9" s="382" customFormat="1" x14ac:dyDescent="0.35">
      <c r="A1094" t="str">
        <f>IF(CoverSheet!$C$9="Annual Return","AR",IF(CoverSheet!$C$9="Interim Return","IR",IF(CoverSheet!$C$9="Audited Annual Return","AAR","")))</f>
        <v/>
      </c>
      <c r="B1094" t="str">
        <f>CoverSheet!$G$7</f>
        <v>v:25-03-c</v>
      </c>
      <c r="C1094" t="str">
        <f>IF(CoverSheet!$C$29=3,"Q1",IF(CoverSheet!$C$29=6,"Q2",IF(CoverSheet!$C$29=9,"Q3",IF(AND(CoverSheet!$C$29=12,A1094="AR"),"Q4","Q4A"))))</f>
        <v>Q4A</v>
      </c>
      <c r="D1094" t="str">
        <f>CoverSheet!$C$15</f>
        <v/>
      </c>
      <c r="E1094" t="s">
        <v>750</v>
      </c>
      <c r="F1094" s="382" t="s">
        <v>2746</v>
      </c>
      <c r="G1094" s="382" t="s">
        <v>2747</v>
      </c>
      <c r="H1094" s="382">
        <f>Input!L377</f>
        <v>0</v>
      </c>
    </row>
    <row r="1095" spans="1:9" s="382" customFormat="1" x14ac:dyDescent="0.35">
      <c r="A1095" t="str">
        <f>IF(CoverSheet!$C$9="Annual Return","AR",IF(CoverSheet!$C$9="Interim Return","IR",IF(CoverSheet!$C$9="Audited Annual Return","AAR","")))</f>
        <v/>
      </c>
      <c r="B1095" t="str">
        <f>CoverSheet!$G$7</f>
        <v>v:25-03-c</v>
      </c>
      <c r="C1095" t="str">
        <f>IF(CoverSheet!$C$29=3,"Q1",IF(CoverSheet!$C$29=6,"Q2",IF(CoverSheet!$C$29=9,"Q3",IF(AND(CoverSheet!$C$29=12,A1095="AR"),"Q4","Q4A"))))</f>
        <v>Q4A</v>
      </c>
      <c r="D1095" t="str">
        <f>CoverSheet!$C$15</f>
        <v/>
      </c>
      <c r="E1095" t="s">
        <v>750</v>
      </c>
      <c r="F1095" s="382" t="s">
        <v>2748</v>
      </c>
      <c r="G1095" s="382" t="s">
        <v>2749</v>
      </c>
      <c r="H1095" s="382">
        <f>Input!M377</f>
        <v>0</v>
      </c>
    </row>
    <row r="1096" spans="1:9" s="382" customFormat="1" x14ac:dyDescent="0.35">
      <c r="A1096" t="str">
        <f>IF(CoverSheet!$C$9="Annual Return","AR",IF(CoverSheet!$C$9="Interim Return","IR",IF(CoverSheet!$C$9="Audited Annual Return","AAR","")))</f>
        <v/>
      </c>
      <c r="B1096" t="str">
        <f>CoverSheet!$G$7</f>
        <v>v:25-03-c</v>
      </c>
      <c r="C1096" t="str">
        <f>IF(CoverSheet!$C$29=3,"Q1",IF(CoverSheet!$C$29=6,"Q2",IF(CoverSheet!$C$29=9,"Q3",IF(AND(CoverSheet!$C$29=12,A1096="AR"),"Q4","Q4A"))))</f>
        <v>Q4A</v>
      </c>
      <c r="D1096" t="str">
        <f>CoverSheet!$C$15</f>
        <v/>
      </c>
      <c r="E1096" t="s">
        <v>750</v>
      </c>
      <c r="F1096" s="382" t="s">
        <v>2750</v>
      </c>
      <c r="G1096" s="382" t="s">
        <v>2751</v>
      </c>
      <c r="H1096" s="382">
        <f>Input!N377</f>
        <v>0</v>
      </c>
    </row>
    <row r="1097" spans="1:9" s="382" customFormat="1" x14ac:dyDescent="0.35">
      <c r="A1097" t="str">
        <f>IF(CoverSheet!$C$9="Annual Return","AR",IF(CoverSheet!$C$9="Interim Return","IR",IF(CoverSheet!$C$9="Audited Annual Return","AAR","")))</f>
        <v/>
      </c>
      <c r="B1097" t="str">
        <f>CoverSheet!$G$7</f>
        <v>v:25-03-c</v>
      </c>
      <c r="C1097" t="str">
        <f>IF(CoverSheet!$C$29=3,"Q1",IF(CoverSheet!$C$29=6,"Q2",IF(CoverSheet!$C$29=9,"Q3",IF(AND(CoverSheet!$C$29=12,A1097="AR"),"Q4","Q4A"))))</f>
        <v>Q4A</v>
      </c>
      <c r="D1097" t="str">
        <f>CoverSheet!$C$15</f>
        <v/>
      </c>
      <c r="E1097" t="s">
        <v>750</v>
      </c>
      <c r="F1097" s="382" t="s">
        <v>2752</v>
      </c>
      <c r="G1097" s="382" t="s">
        <v>2753</v>
      </c>
      <c r="H1097" s="382">
        <f>Input!R377</f>
        <v>0</v>
      </c>
    </row>
    <row r="1098" spans="1:9" x14ac:dyDescent="0.35">
      <c r="A1098" t="str">
        <f>IF(CoverSheet!$C$9="Annual Return","AR",IF(CoverSheet!$C$9="Interim Return","IR",IF(CoverSheet!$C$9="Audited Annual Return","AAR","")))</f>
        <v/>
      </c>
      <c r="B1098" t="str">
        <f>CoverSheet!$G$7</f>
        <v>v:25-03-c</v>
      </c>
      <c r="C1098" t="str">
        <f>IF(CoverSheet!$C$29=3,"Q1",IF(CoverSheet!$C$29=6,"Q2",IF(CoverSheet!$C$29=9,"Q3",IF(AND(CoverSheet!$C$29=12,A1098="AR"),"Q4","Q4A"))))</f>
        <v>Q4A</v>
      </c>
      <c r="D1098" t="str">
        <f>CoverSheet!$C$15</f>
        <v/>
      </c>
      <c r="E1098" t="s">
        <v>750</v>
      </c>
      <c r="F1098" t="s">
        <v>695</v>
      </c>
      <c r="G1098" t="s">
        <v>2754</v>
      </c>
      <c r="H1098">
        <f>Input!P382</f>
        <v>0</v>
      </c>
    </row>
    <row r="1099" spans="1:9" x14ac:dyDescent="0.35">
      <c r="A1099" t="str">
        <f>IF(CoverSheet!$C$9="Annual Return","AR",IF(CoverSheet!$C$9="Interim Return","IR",IF(CoverSheet!$C$9="Audited Annual Return","AAR","")))</f>
        <v/>
      </c>
      <c r="B1099" t="str">
        <f>CoverSheet!$G$7</f>
        <v>v:25-03-c</v>
      </c>
      <c r="C1099" t="str">
        <f>IF(CoverSheet!$C$29=3,"Q1",IF(CoverSheet!$C$29=6,"Q2",IF(CoverSheet!$C$29=9,"Q3",IF(AND(CoverSheet!$C$29=12,A1099="AR"),"Q4","Q4A"))))</f>
        <v>Q4A</v>
      </c>
      <c r="D1099" t="str">
        <f>CoverSheet!$C$15</f>
        <v/>
      </c>
      <c r="E1099" t="s">
        <v>750</v>
      </c>
      <c r="F1099" t="s">
        <v>2755</v>
      </c>
      <c r="G1099" t="s">
        <v>2756</v>
      </c>
      <c r="H1099">
        <f>Input!L382</f>
        <v>0</v>
      </c>
    </row>
    <row r="1100" spans="1:9" x14ac:dyDescent="0.35">
      <c r="A1100" t="str">
        <f>IF(CoverSheet!$C$9="Annual Return","AR",IF(CoverSheet!$C$9="Interim Return","IR",IF(CoverSheet!$C$9="Audited Annual Return","AAR","")))</f>
        <v/>
      </c>
      <c r="B1100" t="str">
        <f>CoverSheet!$G$7</f>
        <v>v:25-03-c</v>
      </c>
      <c r="C1100" t="str">
        <f>IF(CoverSheet!$C$29=3,"Q1",IF(CoverSheet!$C$29=6,"Q2",IF(CoverSheet!$C$29=9,"Q3",IF(AND(CoverSheet!$C$29=12,A1100="AR"),"Q4","Q4A"))))</f>
        <v>Q4A</v>
      </c>
      <c r="D1100" t="str">
        <f>CoverSheet!$C$15</f>
        <v/>
      </c>
      <c r="E1100" t="s">
        <v>750</v>
      </c>
      <c r="F1100" t="s">
        <v>2757</v>
      </c>
      <c r="G1100" t="s">
        <v>2758</v>
      </c>
      <c r="H1100">
        <f>Input!M382</f>
        <v>0</v>
      </c>
    </row>
    <row r="1101" spans="1:9" x14ac:dyDescent="0.35">
      <c r="A1101" t="str">
        <f>IF(CoverSheet!$C$9="Annual Return","AR",IF(CoverSheet!$C$9="Interim Return","IR",IF(CoverSheet!$C$9="Audited Annual Return","AAR","")))</f>
        <v/>
      </c>
      <c r="B1101" t="str">
        <f>CoverSheet!$G$7</f>
        <v>v:25-03-c</v>
      </c>
      <c r="C1101" t="str">
        <f>IF(CoverSheet!$C$29=3,"Q1",IF(CoverSheet!$C$29=6,"Q2",IF(CoverSheet!$C$29=9,"Q3",IF(AND(CoverSheet!$C$29=12,A1101="AR"),"Q4","Q4A"))))</f>
        <v>Q4A</v>
      </c>
      <c r="D1101" t="str">
        <f>CoverSheet!$C$15</f>
        <v/>
      </c>
      <c r="E1101" t="s">
        <v>750</v>
      </c>
      <c r="F1101" t="s">
        <v>2759</v>
      </c>
      <c r="G1101" t="s">
        <v>2760</v>
      </c>
      <c r="H1101">
        <f>Input!N382</f>
        <v>0</v>
      </c>
    </row>
    <row r="1102" spans="1:9" x14ac:dyDescent="0.35">
      <c r="A1102" t="str">
        <f>IF(CoverSheet!$C$9="Annual Return","AR",IF(CoverSheet!$C$9="Interim Return","IR",IF(CoverSheet!$C$9="Audited Annual Return","AAR","")))</f>
        <v/>
      </c>
      <c r="B1102" t="str">
        <f>CoverSheet!$G$7</f>
        <v>v:25-03-c</v>
      </c>
      <c r="C1102" t="str">
        <f>IF(CoverSheet!$C$29=3,"Q1",IF(CoverSheet!$C$29=6,"Q2",IF(CoverSheet!$C$29=9,"Q3",IF(AND(CoverSheet!$C$29=12,A1102="AR"),"Q4","Q4A"))))</f>
        <v>Q4A</v>
      </c>
      <c r="D1102" t="str">
        <f>CoverSheet!$C$15</f>
        <v/>
      </c>
      <c r="E1102" t="s">
        <v>750</v>
      </c>
      <c r="F1102" t="s">
        <v>697</v>
      </c>
      <c r="G1102" t="s">
        <v>2761</v>
      </c>
      <c r="H1102">
        <f>Input!P383</f>
        <v>0</v>
      </c>
    </row>
    <row r="1103" spans="1:9" x14ac:dyDescent="0.35">
      <c r="A1103" t="str">
        <f>IF(CoverSheet!$C$9="Annual Return","AR",IF(CoverSheet!$C$9="Interim Return","IR",IF(CoverSheet!$C$9="Audited Annual Return","AAR","")))</f>
        <v/>
      </c>
      <c r="B1103" t="str">
        <f>CoverSheet!$G$7</f>
        <v>v:25-03-c</v>
      </c>
      <c r="C1103" t="str">
        <f>IF(CoverSheet!$C$29=3,"Q1",IF(CoverSheet!$C$29=6,"Q2",IF(CoverSheet!$C$29=9,"Q3",IF(AND(CoverSheet!$C$29=12,A1103="AR"),"Q4","Q4A"))))</f>
        <v>Q4A</v>
      </c>
      <c r="D1103" t="str">
        <f>CoverSheet!$C$15</f>
        <v/>
      </c>
      <c r="E1103" t="s">
        <v>750</v>
      </c>
      <c r="F1103" t="s">
        <v>2762</v>
      </c>
      <c r="G1103" t="s">
        <v>2763</v>
      </c>
      <c r="H1103">
        <f>Input!L383</f>
        <v>0</v>
      </c>
    </row>
    <row r="1104" spans="1:9" x14ac:dyDescent="0.35">
      <c r="A1104" t="str">
        <f>IF(CoverSheet!$C$9="Annual Return","AR",IF(CoverSheet!$C$9="Interim Return","IR",IF(CoverSheet!$C$9="Audited Annual Return","AAR","")))</f>
        <v/>
      </c>
      <c r="B1104" t="str">
        <f>CoverSheet!$G$7</f>
        <v>v:25-03-c</v>
      </c>
      <c r="C1104" t="str">
        <f>IF(CoverSheet!$C$29=3,"Q1",IF(CoverSheet!$C$29=6,"Q2",IF(CoverSheet!$C$29=9,"Q3",IF(AND(CoverSheet!$C$29=12,A1104="AR"),"Q4","Q4A"))))</f>
        <v>Q4A</v>
      </c>
      <c r="D1104" t="str">
        <f>CoverSheet!$C$15</f>
        <v/>
      </c>
      <c r="E1104" t="s">
        <v>750</v>
      </c>
      <c r="F1104" t="s">
        <v>2764</v>
      </c>
      <c r="G1104" t="s">
        <v>2765</v>
      </c>
      <c r="H1104">
        <f>Input!M383</f>
        <v>0</v>
      </c>
    </row>
    <row r="1105" spans="1:9" x14ac:dyDescent="0.35">
      <c r="A1105" t="str">
        <f>IF(CoverSheet!$C$9="Annual Return","AR",IF(CoverSheet!$C$9="Interim Return","IR",IF(CoverSheet!$C$9="Audited Annual Return","AAR","")))</f>
        <v/>
      </c>
      <c r="B1105" t="str">
        <f>CoverSheet!$G$7</f>
        <v>v:25-03-c</v>
      </c>
      <c r="C1105" t="str">
        <f>IF(CoverSheet!$C$29=3,"Q1",IF(CoverSheet!$C$29=6,"Q2",IF(CoverSheet!$C$29=9,"Q3",IF(AND(CoverSheet!$C$29=12,A1105="AR"),"Q4","Q4A"))))</f>
        <v>Q4A</v>
      </c>
      <c r="D1105" t="str">
        <f>CoverSheet!$C$15</f>
        <v/>
      </c>
      <c r="E1105" t="s">
        <v>750</v>
      </c>
      <c r="F1105" t="s">
        <v>2766</v>
      </c>
      <c r="G1105" t="s">
        <v>2767</v>
      </c>
      <c r="H1105">
        <f>Input!N383</f>
        <v>0</v>
      </c>
    </row>
    <row r="1106" spans="1:9" x14ac:dyDescent="0.35">
      <c r="A1106" t="str">
        <f>IF(CoverSheet!$C$9="Annual Return","AR",IF(CoverSheet!$C$9="Interim Return","IR",IF(CoverSheet!$C$9="Audited Annual Return","AAR","")))</f>
        <v/>
      </c>
      <c r="B1106" t="str">
        <f>CoverSheet!$G$7</f>
        <v>v:25-03-c</v>
      </c>
      <c r="C1106" t="str">
        <f>IF(CoverSheet!$C$29=3,"Q1",IF(CoverSheet!$C$29=6,"Q2",IF(CoverSheet!$C$29=9,"Q3",IF(AND(CoverSheet!$C$29=12,A1106="AR"),"Q4","Q4A"))))</f>
        <v>Q4A</v>
      </c>
      <c r="D1106" t="str">
        <f>CoverSheet!$C$15</f>
        <v/>
      </c>
      <c r="E1106" t="s">
        <v>750</v>
      </c>
      <c r="F1106" t="s">
        <v>699</v>
      </c>
      <c r="G1106" t="s">
        <v>2768</v>
      </c>
      <c r="H1106">
        <f>Input!P384</f>
        <v>0</v>
      </c>
    </row>
    <row r="1107" spans="1:9" x14ac:dyDescent="0.35">
      <c r="A1107" t="str">
        <f>IF(CoverSheet!$C$9="Annual Return","AR",IF(CoverSheet!$C$9="Interim Return","IR",IF(CoverSheet!$C$9="Audited Annual Return","AAR","")))</f>
        <v/>
      </c>
      <c r="B1107" t="str">
        <f>CoverSheet!$G$7</f>
        <v>v:25-03-c</v>
      </c>
      <c r="C1107" t="str">
        <f>IF(CoverSheet!$C$29=3,"Q1",IF(CoverSheet!$C$29=6,"Q2",IF(CoverSheet!$C$29=9,"Q3",IF(AND(CoverSheet!$C$29=12,A1107="AR"),"Q4","Q4A"))))</f>
        <v>Q4A</v>
      </c>
      <c r="D1107" t="str">
        <f>CoverSheet!$C$15</f>
        <v/>
      </c>
      <c r="E1107" t="s">
        <v>750</v>
      </c>
      <c r="F1107" t="s">
        <v>2769</v>
      </c>
      <c r="G1107" t="s">
        <v>2770</v>
      </c>
      <c r="H1107">
        <f>Input!L384</f>
        <v>0</v>
      </c>
    </row>
    <row r="1108" spans="1:9" x14ac:dyDescent="0.35">
      <c r="A1108" t="str">
        <f>IF(CoverSheet!$C$9="Annual Return","AR",IF(CoverSheet!$C$9="Interim Return","IR",IF(CoverSheet!$C$9="Audited Annual Return","AAR","")))</f>
        <v/>
      </c>
      <c r="B1108" t="str">
        <f>CoverSheet!$G$7</f>
        <v>v:25-03-c</v>
      </c>
      <c r="C1108" t="str">
        <f>IF(CoverSheet!$C$29=3,"Q1",IF(CoverSheet!$C$29=6,"Q2",IF(CoverSheet!$C$29=9,"Q3",IF(AND(CoverSheet!$C$29=12,A1108="AR"),"Q4","Q4A"))))</f>
        <v>Q4A</v>
      </c>
      <c r="D1108" t="str">
        <f>CoverSheet!$C$15</f>
        <v/>
      </c>
      <c r="E1108" t="s">
        <v>750</v>
      </c>
      <c r="F1108" t="s">
        <v>2771</v>
      </c>
      <c r="G1108" t="s">
        <v>2772</v>
      </c>
      <c r="H1108">
        <f>Input!M384</f>
        <v>0</v>
      </c>
    </row>
    <row r="1109" spans="1:9" x14ac:dyDescent="0.35">
      <c r="A1109" t="str">
        <f>IF(CoverSheet!$C$9="Annual Return","AR",IF(CoverSheet!$C$9="Interim Return","IR",IF(CoverSheet!$C$9="Audited Annual Return","AAR","")))</f>
        <v/>
      </c>
      <c r="B1109" t="str">
        <f>CoverSheet!$G$7</f>
        <v>v:25-03-c</v>
      </c>
      <c r="C1109" t="str">
        <f>IF(CoverSheet!$C$29=3,"Q1",IF(CoverSheet!$C$29=6,"Q2",IF(CoverSheet!$C$29=9,"Q3",IF(AND(CoverSheet!$C$29=12,A1109="AR"),"Q4","Q4A"))))</f>
        <v>Q4A</v>
      </c>
      <c r="D1109" t="str">
        <f>CoverSheet!$C$15</f>
        <v/>
      </c>
      <c r="E1109" t="s">
        <v>750</v>
      </c>
      <c r="F1109" t="s">
        <v>2773</v>
      </c>
      <c r="G1109" t="s">
        <v>2774</v>
      </c>
      <c r="H1109">
        <f>Input!N384</f>
        <v>0</v>
      </c>
    </row>
    <row r="1110" spans="1:9" x14ac:dyDescent="0.35">
      <c r="A1110" t="str">
        <f>IF(CoverSheet!$C$9="Annual Return","AR",IF(CoverSheet!$C$9="Interim Return","IR",IF(CoverSheet!$C$9="Audited Annual Return","AAR","")))</f>
        <v/>
      </c>
      <c r="B1110" t="str">
        <f>CoverSheet!$G$7</f>
        <v>v:25-03-c</v>
      </c>
      <c r="C1110" t="str">
        <f>IF(CoverSheet!$C$29=3,"Q1",IF(CoverSheet!$C$29=6,"Q2",IF(CoverSheet!$C$29=9,"Q3",IF(AND(CoverSheet!$C$29=12,A1110="AR"),"Q4","Q4A"))))</f>
        <v>Q4A</v>
      </c>
      <c r="D1110" t="str">
        <f>CoverSheet!$C$15</f>
        <v/>
      </c>
      <c r="E1110" t="s">
        <v>750</v>
      </c>
      <c r="F1110" t="s">
        <v>701</v>
      </c>
      <c r="G1110" t="s">
        <v>702</v>
      </c>
      <c r="H1110">
        <f>Input!P386</f>
        <v>0</v>
      </c>
    </row>
    <row r="1111" spans="1:9" x14ac:dyDescent="0.35">
      <c r="A1111" t="str">
        <f>IF(CoverSheet!$C$9="Annual Return","AR",IF(CoverSheet!$C$9="Interim Return","IR",IF(CoverSheet!$C$9="Audited Annual Return","AAR","")))</f>
        <v/>
      </c>
      <c r="B1111" t="str">
        <f>CoverSheet!$G$7</f>
        <v>v:25-03-c</v>
      </c>
      <c r="C1111" t="str">
        <f>IF(CoverSheet!$C$29=3,"Q1",IF(CoverSheet!$C$29=6,"Q2",IF(CoverSheet!$C$29=9,"Q3",IF(AND(CoverSheet!$C$29=12,A1111="AR"),"Q4","Q4A"))))</f>
        <v>Q4A</v>
      </c>
      <c r="D1111" t="str">
        <f>CoverSheet!$C$15</f>
        <v/>
      </c>
      <c r="E1111" t="s">
        <v>750</v>
      </c>
      <c r="F1111" t="s">
        <v>2775</v>
      </c>
      <c r="G1111" t="s">
        <v>703</v>
      </c>
      <c r="H1111">
        <f>Input!P387</f>
        <v>0</v>
      </c>
    </row>
    <row r="1112" spans="1:9" x14ac:dyDescent="0.35">
      <c r="A1112" t="str">
        <f>IF(CoverSheet!$C$9="Annual Return","AR",IF(CoverSheet!$C$9="Interim Return","IR",IF(CoverSheet!$C$9="Audited Annual Return","AAR","")))</f>
        <v/>
      </c>
      <c r="B1112" t="str">
        <f>CoverSheet!$G$7</f>
        <v>v:25-03-c</v>
      </c>
      <c r="C1112" t="str">
        <f>IF(CoverSheet!$C$29=3,"Q1",IF(CoverSheet!$C$29=6,"Q2",IF(CoverSheet!$C$29=9,"Q3",IF(AND(CoverSheet!$C$29=12,A1112="AR"),"Q4","Q4A"))))</f>
        <v>Q4A</v>
      </c>
      <c r="D1112" t="str">
        <f>CoverSheet!$C$15</f>
        <v/>
      </c>
      <c r="E1112" t="s">
        <v>750</v>
      </c>
      <c r="F1112" t="s">
        <v>2776</v>
      </c>
      <c r="G1112" t="s">
        <v>705</v>
      </c>
      <c r="H1112">
        <f>Input!P388</f>
        <v>0</v>
      </c>
    </row>
    <row r="1113" spans="1:9" x14ac:dyDescent="0.35">
      <c r="A1113" t="str">
        <f>IF(CoverSheet!$C$9="Annual Return","AR",IF(CoverSheet!$C$9="Interim Return","IR",IF(CoverSheet!$C$9="Audited Annual Return","AAR","")))</f>
        <v/>
      </c>
      <c r="B1113" t="str">
        <f>CoverSheet!$G$7</f>
        <v>v:25-03-c</v>
      </c>
      <c r="C1113" t="str">
        <f>IF(CoverSheet!$C$29=3,"Q1",IF(CoverSheet!$C$29=6,"Q2",IF(CoverSheet!$C$29=9,"Q3",IF(AND(CoverSheet!$C$29=12,A1113="AR"),"Q4","Q4A"))))</f>
        <v>Q4A</v>
      </c>
      <c r="D1113" t="str">
        <f>CoverSheet!$C$15</f>
        <v/>
      </c>
      <c r="E1113" t="s">
        <v>750</v>
      </c>
      <c r="F1113" t="s">
        <v>2777</v>
      </c>
      <c r="G1113" t="s">
        <v>2778</v>
      </c>
      <c r="H1113">
        <f>Input!R388</f>
        <v>0</v>
      </c>
      <c r="I1113" t="str">
        <f>Input!Y388</f>
        <v>G</v>
      </c>
    </row>
    <row r="1114" spans="1:9" x14ac:dyDescent="0.35">
      <c r="A1114" t="str">
        <f>IF(CoverSheet!$C$9="Annual Return","AR",IF(CoverSheet!$C$9="Interim Return","IR",IF(CoverSheet!$C$9="Audited Annual Return","AAR","")))</f>
        <v/>
      </c>
      <c r="B1114" t="str">
        <f>CoverSheet!$G$7</f>
        <v>v:25-03-c</v>
      </c>
      <c r="C1114" t="str">
        <f>IF(CoverSheet!$C$29=3,"Q1",IF(CoverSheet!$C$29=6,"Q2",IF(CoverSheet!$C$29=9,"Q3",IF(AND(CoverSheet!$C$29=12,A1114="AR"),"Q4","Q4A"))))</f>
        <v>Q4A</v>
      </c>
      <c r="D1114" t="str">
        <f>CoverSheet!$C$15</f>
        <v/>
      </c>
      <c r="E1114" t="s">
        <v>750</v>
      </c>
      <c r="F1114" t="s">
        <v>706</v>
      </c>
      <c r="G1114" t="s">
        <v>2779</v>
      </c>
      <c r="H1114">
        <f>Input!P390</f>
        <v>0</v>
      </c>
    </row>
    <row r="1115" spans="1:9" x14ac:dyDescent="0.35">
      <c r="A1115" t="str">
        <f>IF(CoverSheet!$C$9="Annual Return","AR",IF(CoverSheet!$C$9="Interim Return","IR",IF(CoverSheet!$C$9="Audited Annual Return","AAR","")))</f>
        <v/>
      </c>
      <c r="B1115" t="str">
        <f>CoverSheet!$G$7</f>
        <v>v:25-03-c</v>
      </c>
      <c r="C1115" t="str">
        <f>IF(CoverSheet!$C$29=3,"Q1",IF(CoverSheet!$C$29=6,"Q2",IF(CoverSheet!$C$29=9,"Q3",IF(AND(CoverSheet!$C$29=12,A1115="AR"),"Q4","Q4A"))))</f>
        <v>Q4A</v>
      </c>
      <c r="D1115" t="str">
        <f>CoverSheet!$C$15</f>
        <v/>
      </c>
      <c r="E1115" t="s">
        <v>750</v>
      </c>
      <c r="F1115" t="s">
        <v>2780</v>
      </c>
      <c r="G1115" t="s">
        <v>2781</v>
      </c>
      <c r="H1115">
        <f>Input!P391</f>
        <v>0</v>
      </c>
    </row>
    <row r="1116" spans="1:9" x14ac:dyDescent="0.35">
      <c r="A1116" t="str">
        <f>IF(CoverSheet!$C$9="Annual Return","AR",IF(CoverSheet!$C$9="Interim Return","IR",IF(CoverSheet!$C$9="Audited Annual Return","AAR","")))</f>
        <v/>
      </c>
      <c r="B1116" t="str">
        <f>CoverSheet!$G$7</f>
        <v>v:25-03-c</v>
      </c>
      <c r="C1116" t="str">
        <f>IF(CoverSheet!$C$29=3,"Q1",IF(CoverSheet!$C$29=6,"Q2",IF(CoverSheet!$C$29=9,"Q3",IF(AND(CoverSheet!$C$29=12,A1116="AR"),"Q4","Q4A"))))</f>
        <v>Q4A</v>
      </c>
      <c r="D1116" t="str">
        <f>CoverSheet!$C$15</f>
        <v/>
      </c>
      <c r="E1116" t="s">
        <v>750</v>
      </c>
      <c r="F1116" t="s">
        <v>2782</v>
      </c>
      <c r="G1116" t="s">
        <v>708</v>
      </c>
      <c r="H1116">
        <f>Input!P392</f>
        <v>0</v>
      </c>
    </row>
    <row r="1117" spans="1:9" x14ac:dyDescent="0.35">
      <c r="A1117" t="str">
        <f>IF(CoverSheet!$C$9="Annual Return","AR",IF(CoverSheet!$C$9="Interim Return","IR",IF(CoverSheet!$C$9="Audited Annual Return","AAR","")))</f>
        <v/>
      </c>
      <c r="B1117" t="str">
        <f>CoverSheet!$G$7</f>
        <v>v:25-03-c</v>
      </c>
      <c r="C1117" t="str">
        <f>IF(CoverSheet!$C$29=3,"Q1",IF(CoverSheet!$C$29=6,"Q2",IF(CoverSheet!$C$29=9,"Q3",IF(AND(CoverSheet!$C$29=12,A1117="AR"),"Q4","Q4A"))))</f>
        <v>Q4A</v>
      </c>
      <c r="D1117" t="str">
        <f>CoverSheet!$C$15</f>
        <v/>
      </c>
      <c r="E1117" t="s">
        <v>750</v>
      </c>
      <c r="F1117" t="s">
        <v>2783</v>
      </c>
      <c r="G1117" t="s">
        <v>710</v>
      </c>
      <c r="H1117">
        <f>Input!P393</f>
        <v>0</v>
      </c>
    </row>
    <row r="1118" spans="1:9" x14ac:dyDescent="0.35">
      <c r="A1118" t="str">
        <f>IF(CoverSheet!$C$9="Annual Return","AR",IF(CoverSheet!$C$9="Interim Return","IR",IF(CoverSheet!$C$9="Audited Annual Return","AAR","")))</f>
        <v/>
      </c>
      <c r="B1118" t="str">
        <f>CoverSheet!$G$7</f>
        <v>v:25-03-c</v>
      </c>
      <c r="C1118" t="str">
        <f>IF(CoverSheet!$C$29=3,"Q1",IF(CoverSheet!$C$29=6,"Q2",IF(CoverSheet!$C$29=9,"Q3",IF(AND(CoverSheet!$C$29=12,A1118="AR"),"Q4","Q4A"))))</f>
        <v>Q4A</v>
      </c>
      <c r="D1118" t="str">
        <f>CoverSheet!$C$15</f>
        <v/>
      </c>
      <c r="E1118" t="s">
        <v>750</v>
      </c>
      <c r="F1118" t="s">
        <v>2784</v>
      </c>
      <c r="G1118" t="s">
        <v>711</v>
      </c>
      <c r="H1118">
        <f>Input!P394</f>
        <v>0</v>
      </c>
    </row>
    <row r="1119" spans="1:9" x14ac:dyDescent="0.35">
      <c r="A1119" t="str">
        <f>IF(CoverSheet!$C$9="Annual Return","AR",IF(CoverSheet!$C$9="Interim Return","IR",IF(CoverSheet!$C$9="Audited Annual Return","AAR","")))</f>
        <v/>
      </c>
      <c r="B1119" t="str">
        <f>CoverSheet!$G$7</f>
        <v>v:25-03-c</v>
      </c>
      <c r="C1119" t="str">
        <f>IF(CoverSheet!$C$29=3,"Q1",IF(CoverSheet!$C$29=6,"Q2",IF(CoverSheet!$C$29=9,"Q3",IF(AND(CoverSheet!$C$29=12,A1119="AR"),"Q4","Q4A"))))</f>
        <v>Q4A</v>
      </c>
      <c r="D1119" t="str">
        <f>CoverSheet!$C$15</f>
        <v/>
      </c>
      <c r="E1119" t="s">
        <v>750</v>
      </c>
      <c r="F1119" t="s">
        <v>2785</v>
      </c>
      <c r="G1119" t="s">
        <v>712</v>
      </c>
      <c r="H1119">
        <f>Input!P395</f>
        <v>0</v>
      </c>
    </row>
    <row r="1120" spans="1:9" x14ac:dyDescent="0.35">
      <c r="A1120" t="str">
        <f>IF(CoverSheet!$C$9="Annual Return","AR",IF(CoverSheet!$C$9="Interim Return","IR",IF(CoverSheet!$C$9="Audited Annual Return","AAR","")))</f>
        <v/>
      </c>
      <c r="B1120" t="str">
        <f>CoverSheet!$G$7</f>
        <v>v:25-03-c</v>
      </c>
      <c r="C1120" t="str">
        <f>IF(CoverSheet!$C$29=3,"Q1",IF(CoverSheet!$C$29=6,"Q2",IF(CoverSheet!$C$29=9,"Q3",IF(AND(CoverSheet!$C$29=12,A1120="AR"),"Q4","Q4A"))))</f>
        <v>Q4A</v>
      </c>
      <c r="D1120" t="str">
        <f>CoverSheet!$C$15</f>
        <v/>
      </c>
      <c r="E1120" t="s">
        <v>750</v>
      </c>
      <c r="F1120" t="s">
        <v>2786</v>
      </c>
      <c r="G1120" t="s">
        <v>713</v>
      </c>
      <c r="H1120">
        <f>Input!P396</f>
        <v>0</v>
      </c>
    </row>
    <row r="1121" spans="1:9" x14ac:dyDescent="0.35">
      <c r="A1121" t="str">
        <f>IF(CoverSheet!$C$9="Annual Return","AR",IF(CoverSheet!$C$9="Interim Return","IR",IF(CoverSheet!$C$9="Audited Annual Return","AAR","")))</f>
        <v/>
      </c>
      <c r="B1121" t="str">
        <f>CoverSheet!$G$7</f>
        <v>v:25-03-c</v>
      </c>
      <c r="C1121" t="str">
        <f>IF(CoverSheet!$C$29=3,"Q1",IF(CoverSheet!$C$29=6,"Q2",IF(CoverSheet!$C$29=9,"Q3",IF(AND(CoverSheet!$C$29=12,A1121="AR"),"Q4","Q4A"))))</f>
        <v>Q4A</v>
      </c>
      <c r="D1121" t="str">
        <f>CoverSheet!$C$15</f>
        <v/>
      </c>
      <c r="E1121" t="s">
        <v>750</v>
      </c>
      <c r="F1121" t="s">
        <v>2787</v>
      </c>
      <c r="G1121" t="s">
        <v>2788</v>
      </c>
      <c r="H1121">
        <f>Input!P398</f>
        <v>0</v>
      </c>
    </row>
    <row r="1122" spans="1:9" x14ac:dyDescent="0.35">
      <c r="A1122" t="str">
        <f>IF(CoverSheet!$C$9="Annual Return","AR",IF(CoverSheet!$C$9="Interim Return","IR",IF(CoverSheet!$C$9="Audited Annual Return","AAR","")))</f>
        <v/>
      </c>
      <c r="B1122" t="str">
        <f>CoverSheet!$G$7</f>
        <v>v:25-03-c</v>
      </c>
      <c r="C1122" t="str">
        <f>IF(CoverSheet!$C$29=3,"Q1",IF(CoverSheet!$C$29=6,"Q2",IF(CoverSheet!$C$29=9,"Q3",IF(AND(CoverSheet!$C$29=12,A1122="AR"),"Q4","Q4A"))))</f>
        <v>Q4A</v>
      </c>
      <c r="D1122" t="str">
        <f>CoverSheet!$C$15</f>
        <v/>
      </c>
      <c r="E1122" t="s">
        <v>750</v>
      </c>
      <c r="F1122" t="s">
        <v>2789</v>
      </c>
      <c r="G1122" t="s">
        <v>2790</v>
      </c>
      <c r="H1122">
        <f>Input!L398</f>
        <v>0</v>
      </c>
    </row>
    <row r="1123" spans="1:9" x14ac:dyDescent="0.35">
      <c r="A1123" t="str">
        <f>IF(CoverSheet!$C$9="Annual Return","AR",IF(CoverSheet!$C$9="Interim Return","IR",IF(CoverSheet!$C$9="Audited Annual Return","AAR","")))</f>
        <v/>
      </c>
      <c r="B1123" t="str">
        <f>CoverSheet!$G$7</f>
        <v>v:25-03-c</v>
      </c>
      <c r="C1123" t="str">
        <f>IF(CoverSheet!$C$29=3,"Q1",IF(CoverSheet!$C$29=6,"Q2",IF(CoverSheet!$C$29=9,"Q3",IF(AND(CoverSheet!$C$29=12,A1123="AR"),"Q4","Q4A"))))</f>
        <v>Q4A</v>
      </c>
      <c r="D1123" t="str">
        <f>CoverSheet!$C$15</f>
        <v/>
      </c>
      <c r="E1123" t="s">
        <v>750</v>
      </c>
      <c r="F1123" t="s">
        <v>2791</v>
      </c>
      <c r="G1123" t="s">
        <v>2792</v>
      </c>
      <c r="H1123">
        <f>Input!M398</f>
        <v>0</v>
      </c>
    </row>
    <row r="1124" spans="1:9" x14ac:dyDescent="0.35">
      <c r="A1124" t="str">
        <f>IF(CoverSheet!$C$9="Annual Return","AR",IF(CoverSheet!$C$9="Interim Return","IR",IF(CoverSheet!$C$9="Audited Annual Return","AAR","")))</f>
        <v/>
      </c>
      <c r="B1124" t="str">
        <f>CoverSheet!$G$7</f>
        <v>v:25-03-c</v>
      </c>
      <c r="C1124" t="str">
        <f>IF(CoverSheet!$C$29=3,"Q1",IF(CoverSheet!$C$29=6,"Q2",IF(CoverSheet!$C$29=9,"Q3",IF(AND(CoverSheet!$C$29=12,A1124="AR"),"Q4","Q4A"))))</f>
        <v>Q4A</v>
      </c>
      <c r="D1124" t="str">
        <f>CoverSheet!$C$15</f>
        <v/>
      </c>
      <c r="E1124" t="s">
        <v>750</v>
      </c>
      <c r="F1124" t="s">
        <v>2793</v>
      </c>
      <c r="G1124" t="s">
        <v>2794</v>
      </c>
      <c r="H1124">
        <f>Input!N398</f>
        <v>0</v>
      </c>
    </row>
    <row r="1125" spans="1:9" x14ac:dyDescent="0.35">
      <c r="A1125" t="str">
        <f>IF(CoverSheet!$C$9="Annual Return","AR",IF(CoverSheet!$C$9="Interim Return","IR",IF(CoverSheet!$C$9="Audited Annual Return","AAR","")))</f>
        <v/>
      </c>
      <c r="B1125" t="str">
        <f>CoverSheet!$G$7</f>
        <v>v:25-03-c</v>
      </c>
      <c r="C1125" t="str">
        <f>IF(CoverSheet!$C$29=3,"Q1",IF(CoverSheet!$C$29=6,"Q2",IF(CoverSheet!$C$29=9,"Q3",IF(AND(CoverSheet!$C$29=12,A1125="AR"),"Q4","Q4A"))))</f>
        <v>Q4A</v>
      </c>
      <c r="D1125" t="str">
        <f>CoverSheet!$C$15</f>
        <v/>
      </c>
      <c r="E1125" t="s">
        <v>750</v>
      </c>
      <c r="F1125" t="s">
        <v>2795</v>
      </c>
      <c r="G1125" t="s">
        <v>2796</v>
      </c>
      <c r="H1125">
        <f>Input!P399</f>
        <v>0</v>
      </c>
    </row>
    <row r="1126" spans="1:9" x14ac:dyDescent="0.35">
      <c r="A1126" t="str">
        <f>IF(CoverSheet!$C$9="Annual Return","AR",IF(CoverSheet!$C$9="Interim Return","IR",IF(CoverSheet!$C$9="Audited Annual Return","AAR","")))</f>
        <v/>
      </c>
      <c r="B1126" t="str">
        <f>CoverSheet!$G$7</f>
        <v>v:25-03-c</v>
      </c>
      <c r="C1126" t="str">
        <f>IF(CoverSheet!$C$29=3,"Q1",IF(CoverSheet!$C$29=6,"Q2",IF(CoverSheet!$C$29=9,"Q3",IF(AND(CoverSheet!$C$29=12,A1126="AR"),"Q4","Q4A"))))</f>
        <v>Q4A</v>
      </c>
      <c r="D1126" t="str">
        <f>CoverSheet!$C$15</f>
        <v/>
      </c>
      <c r="E1126" t="s">
        <v>750</v>
      </c>
      <c r="F1126" t="s">
        <v>2797</v>
      </c>
      <c r="G1126" t="s">
        <v>2798</v>
      </c>
      <c r="H1126">
        <f>Input!L399</f>
        <v>0</v>
      </c>
    </row>
    <row r="1127" spans="1:9" x14ac:dyDescent="0.35">
      <c r="A1127" t="str">
        <f>IF(CoverSheet!$C$9="Annual Return","AR",IF(CoverSheet!$C$9="Interim Return","IR",IF(CoverSheet!$C$9="Audited Annual Return","AAR","")))</f>
        <v/>
      </c>
      <c r="B1127" t="str">
        <f>CoverSheet!$G$7</f>
        <v>v:25-03-c</v>
      </c>
      <c r="C1127" t="str">
        <f>IF(CoverSheet!$C$29=3,"Q1",IF(CoverSheet!$C$29=6,"Q2",IF(CoverSheet!$C$29=9,"Q3",IF(AND(CoverSheet!$C$29=12,A1127="AR"),"Q4","Q4A"))))</f>
        <v>Q4A</v>
      </c>
      <c r="D1127" t="str">
        <f>CoverSheet!$C$15</f>
        <v/>
      </c>
      <c r="E1127" t="s">
        <v>750</v>
      </c>
      <c r="F1127" t="s">
        <v>2799</v>
      </c>
      <c r="G1127" t="s">
        <v>2800</v>
      </c>
      <c r="H1127">
        <f>Input!M399</f>
        <v>0</v>
      </c>
    </row>
    <row r="1128" spans="1:9" x14ac:dyDescent="0.35">
      <c r="A1128" t="str">
        <f>IF(CoverSheet!$C$9="Annual Return","AR",IF(CoverSheet!$C$9="Interim Return","IR",IF(CoverSheet!$C$9="Audited Annual Return","AAR","")))</f>
        <v/>
      </c>
      <c r="B1128" t="str">
        <f>CoverSheet!$G$7</f>
        <v>v:25-03-c</v>
      </c>
      <c r="C1128" t="str">
        <f>IF(CoverSheet!$C$29=3,"Q1",IF(CoverSheet!$C$29=6,"Q2",IF(CoverSheet!$C$29=9,"Q3",IF(AND(CoverSheet!$C$29=12,A1128="AR"),"Q4","Q4A"))))</f>
        <v>Q4A</v>
      </c>
      <c r="D1128" t="str">
        <f>CoverSheet!$C$15</f>
        <v/>
      </c>
      <c r="E1128" t="s">
        <v>750</v>
      </c>
      <c r="F1128" t="s">
        <v>2801</v>
      </c>
      <c r="G1128" t="s">
        <v>2802</v>
      </c>
      <c r="H1128">
        <f>Input!N399</f>
        <v>0</v>
      </c>
    </row>
    <row r="1129" spans="1:9" x14ac:dyDescent="0.35">
      <c r="A1129" t="str">
        <f>IF(CoverSheet!$C$9="Annual Return","AR",IF(CoverSheet!$C$9="Interim Return","IR",IF(CoverSheet!$C$9="Audited Annual Return","AAR","")))</f>
        <v/>
      </c>
      <c r="B1129" t="str">
        <f>CoverSheet!$G$7</f>
        <v>v:25-03-c</v>
      </c>
      <c r="C1129" t="str">
        <f>IF(CoverSheet!$C$29=3,"Q1",IF(CoverSheet!$C$29=6,"Q2",IF(CoverSheet!$C$29=9,"Q3",IF(AND(CoverSheet!$C$29=12,A1129="AR"),"Q4","Q4A"))))</f>
        <v>Q4A</v>
      </c>
      <c r="D1129" t="str">
        <f>CoverSheet!$C$15</f>
        <v/>
      </c>
      <c r="E1129" t="s">
        <v>750</v>
      </c>
      <c r="F1129" t="s">
        <v>2803</v>
      </c>
      <c r="G1129" t="s">
        <v>2804</v>
      </c>
      <c r="H1129">
        <f>Input!P400</f>
        <v>0</v>
      </c>
    </row>
    <row r="1130" spans="1:9" x14ac:dyDescent="0.35">
      <c r="A1130" t="str">
        <f>IF(CoverSheet!$C$9="Annual Return","AR",IF(CoverSheet!$C$9="Interim Return","IR",IF(CoverSheet!$C$9="Audited Annual Return","AAR","")))</f>
        <v/>
      </c>
      <c r="B1130" t="str">
        <f>CoverSheet!$G$7</f>
        <v>v:25-03-c</v>
      </c>
      <c r="C1130" t="str">
        <f>IF(CoverSheet!$C$29=3,"Q1",IF(CoverSheet!$C$29=6,"Q2",IF(CoverSheet!$C$29=9,"Q3",IF(AND(CoverSheet!$C$29=12,A1130="AR"),"Q4","Q4A"))))</f>
        <v>Q4A</v>
      </c>
      <c r="D1130" t="str">
        <f>CoverSheet!$C$15</f>
        <v/>
      </c>
      <c r="E1130" t="s">
        <v>750</v>
      </c>
      <c r="F1130" t="s">
        <v>2805</v>
      </c>
      <c r="G1130" t="s">
        <v>2806</v>
      </c>
      <c r="H1130">
        <f>Input!L400</f>
        <v>0</v>
      </c>
    </row>
    <row r="1131" spans="1:9" x14ac:dyDescent="0.35">
      <c r="A1131" t="str">
        <f>IF(CoverSheet!$C$9="Annual Return","AR",IF(CoverSheet!$C$9="Interim Return","IR",IF(CoverSheet!$C$9="Audited Annual Return","AAR","")))</f>
        <v/>
      </c>
      <c r="B1131" t="str">
        <f>CoverSheet!$G$7</f>
        <v>v:25-03-c</v>
      </c>
      <c r="C1131" t="str">
        <f>IF(CoverSheet!$C$29=3,"Q1",IF(CoverSheet!$C$29=6,"Q2",IF(CoverSheet!$C$29=9,"Q3",IF(AND(CoverSheet!$C$29=12,A1131="AR"),"Q4","Q4A"))))</f>
        <v>Q4A</v>
      </c>
      <c r="D1131" t="str">
        <f>CoverSheet!$C$15</f>
        <v/>
      </c>
      <c r="E1131" t="s">
        <v>750</v>
      </c>
      <c r="F1131" t="s">
        <v>2807</v>
      </c>
      <c r="G1131" t="s">
        <v>2808</v>
      </c>
      <c r="H1131">
        <f>Input!M400</f>
        <v>0</v>
      </c>
    </row>
    <row r="1132" spans="1:9" x14ac:dyDescent="0.35">
      <c r="A1132" t="str">
        <f>IF(CoverSheet!$C$9="Annual Return","AR",IF(CoverSheet!$C$9="Interim Return","IR",IF(CoverSheet!$C$9="Audited Annual Return","AAR","")))</f>
        <v/>
      </c>
      <c r="B1132" t="str">
        <f>CoverSheet!$G$7</f>
        <v>v:25-03-c</v>
      </c>
      <c r="C1132" t="str">
        <f>IF(CoverSheet!$C$29=3,"Q1",IF(CoverSheet!$C$29=6,"Q2",IF(CoverSheet!$C$29=9,"Q3",IF(AND(CoverSheet!$C$29=12,A1132="AR"),"Q4","Q4A"))))</f>
        <v>Q4A</v>
      </c>
      <c r="D1132" t="str">
        <f>CoverSheet!$C$15</f>
        <v/>
      </c>
      <c r="E1132" t="s">
        <v>750</v>
      </c>
      <c r="F1132" t="s">
        <v>2809</v>
      </c>
      <c r="G1132" t="s">
        <v>2810</v>
      </c>
      <c r="H1132">
        <f>Input!N400</f>
        <v>0</v>
      </c>
    </row>
    <row r="1133" spans="1:9" x14ac:dyDescent="0.35">
      <c r="A1133" t="str">
        <f>IF(CoverSheet!$C$9="Annual Return","AR",IF(CoverSheet!$C$9="Interim Return","IR",IF(CoverSheet!$C$9="Audited Annual Return","AAR","")))</f>
        <v/>
      </c>
      <c r="B1133" t="str">
        <f>CoverSheet!$G$7</f>
        <v>v:25-03-c</v>
      </c>
      <c r="C1133" t="str">
        <f>IF(CoverSheet!$C$29=3,"Q1",IF(CoverSheet!$C$29=6,"Q2",IF(CoverSheet!$C$29=9,"Q3",IF(AND(CoverSheet!$C$29=12,A1133="AR"),"Q4","Q4A"))))</f>
        <v>Q4A</v>
      </c>
      <c r="D1133" t="str">
        <f>CoverSheet!$C$15</f>
        <v/>
      </c>
      <c r="E1133" t="s">
        <v>750</v>
      </c>
      <c r="F1133" t="s">
        <v>2811</v>
      </c>
      <c r="G1133" t="s">
        <v>2812</v>
      </c>
      <c r="H1133">
        <f>Input!R400</f>
        <v>0</v>
      </c>
      <c r="I1133" t="str">
        <f>Input!Y400</f>
        <v>G</v>
      </c>
    </row>
    <row r="1134" spans="1:9" ht="14.25" customHeight="1" x14ac:dyDescent="0.35">
      <c r="A1134" t="str">
        <f>IF(CoverSheet!$C$9="Annual Return","AR",IF(CoverSheet!$C$9="Interim Return","IR",IF(CoverSheet!$C$9="Audited Annual Return","AAR","")))</f>
        <v/>
      </c>
      <c r="B1134" t="str">
        <f>CoverSheet!$G$7</f>
        <v>v:25-03-c</v>
      </c>
      <c r="C1134" t="str">
        <f>IF(CoverSheet!$C$29=3,"Q1",IF(CoverSheet!$C$29=6,"Q2",IF(CoverSheet!$C$29=9,"Q3",IF(AND(CoverSheet!$C$29=12,A1134="AR"),"Q4","Q4A"))))</f>
        <v>Q4A</v>
      </c>
      <c r="D1134" t="str">
        <f>CoverSheet!$C$15</f>
        <v/>
      </c>
      <c r="E1134" t="s">
        <v>750</v>
      </c>
      <c r="F1134" t="s">
        <v>2813</v>
      </c>
      <c r="G1134" t="s">
        <v>2814</v>
      </c>
      <c r="H1134">
        <f>Input!P401</f>
        <v>0</v>
      </c>
    </row>
    <row r="1135" spans="1:9" ht="14.25" customHeight="1" x14ac:dyDescent="0.35">
      <c r="A1135" t="str">
        <f>IF(CoverSheet!$C$9="Annual Return","AR",IF(CoverSheet!$C$9="Interim Return","IR",IF(CoverSheet!$C$9="Audited Annual Return","AAR","")))</f>
        <v/>
      </c>
      <c r="B1135" t="str">
        <f>CoverSheet!$G$7</f>
        <v>v:25-03-c</v>
      </c>
      <c r="C1135" t="str">
        <f>IF(CoverSheet!$C$29=3,"Q1",IF(CoverSheet!$C$29=6,"Q2",IF(CoverSheet!$C$29=9,"Q3",IF(AND(CoverSheet!$C$29=12,A1135="AR"),"Q4","Q4A"))))</f>
        <v>Q4A</v>
      </c>
      <c r="D1135" t="str">
        <f>CoverSheet!$C$15</f>
        <v/>
      </c>
      <c r="E1135" t="s">
        <v>750</v>
      </c>
      <c r="F1135" t="s">
        <v>2815</v>
      </c>
      <c r="G1135" t="s">
        <v>2816</v>
      </c>
      <c r="H1135">
        <f>Input!L401</f>
        <v>0</v>
      </c>
    </row>
    <row r="1136" spans="1:9" ht="14.25" customHeight="1" x14ac:dyDescent="0.35">
      <c r="A1136" t="str">
        <f>IF(CoverSheet!$C$9="Annual Return","AR",IF(CoverSheet!$C$9="Interim Return","IR",IF(CoverSheet!$C$9="Audited Annual Return","AAR","")))</f>
        <v/>
      </c>
      <c r="B1136" t="str">
        <f>CoverSheet!$G$7</f>
        <v>v:25-03-c</v>
      </c>
      <c r="C1136" t="str">
        <f>IF(CoverSheet!$C$29=3,"Q1",IF(CoverSheet!$C$29=6,"Q2",IF(CoverSheet!$C$29=9,"Q3",IF(AND(CoverSheet!$C$29=12,A1136="AR"),"Q4","Q4A"))))</f>
        <v>Q4A</v>
      </c>
      <c r="D1136" t="str">
        <f>CoverSheet!$C$15</f>
        <v/>
      </c>
      <c r="E1136" t="s">
        <v>750</v>
      </c>
      <c r="F1136" t="s">
        <v>2817</v>
      </c>
      <c r="G1136" t="s">
        <v>2818</v>
      </c>
      <c r="H1136">
        <f>Input!M401</f>
        <v>0</v>
      </c>
    </row>
    <row r="1137" spans="1:9" ht="14.25" customHeight="1" x14ac:dyDescent="0.35">
      <c r="A1137" t="str">
        <f>IF(CoverSheet!$C$9="Annual Return","AR",IF(CoverSheet!$C$9="Interim Return","IR",IF(CoverSheet!$C$9="Audited Annual Return","AAR","")))</f>
        <v/>
      </c>
      <c r="B1137" t="str">
        <f>CoverSheet!$G$7</f>
        <v>v:25-03-c</v>
      </c>
      <c r="C1137" t="str">
        <f>IF(CoverSheet!$C$29=3,"Q1",IF(CoverSheet!$C$29=6,"Q2",IF(CoverSheet!$C$29=9,"Q3",IF(AND(CoverSheet!$C$29=12,A1137="AR"),"Q4","Q4A"))))</f>
        <v>Q4A</v>
      </c>
      <c r="D1137" t="str">
        <f>CoverSheet!$C$15</f>
        <v/>
      </c>
      <c r="E1137" t="s">
        <v>750</v>
      </c>
      <c r="F1137" t="s">
        <v>2819</v>
      </c>
      <c r="G1137" t="s">
        <v>2820</v>
      </c>
      <c r="H1137">
        <f>Input!N401</f>
        <v>0</v>
      </c>
    </row>
    <row r="1138" spans="1:9" x14ac:dyDescent="0.35">
      <c r="A1138" t="str">
        <f>IF(CoverSheet!$C$9="Annual Return","AR",IF(CoverSheet!$C$9="Interim Return","IR",IF(CoverSheet!$C$9="Audited Annual Return","AAR","")))</f>
        <v/>
      </c>
      <c r="B1138" t="str">
        <f>CoverSheet!$G$7</f>
        <v>v:25-03-c</v>
      </c>
      <c r="C1138" t="str">
        <f>IF(CoverSheet!$C$29=3,"Q1",IF(CoverSheet!$C$29=6,"Q2",IF(CoverSheet!$C$29=9,"Q3",IF(AND(CoverSheet!$C$29=12,A1138="AR"),"Q4","Q4A"))))</f>
        <v>Q4A</v>
      </c>
      <c r="D1138" t="str">
        <f>CoverSheet!$C$15</f>
        <v/>
      </c>
      <c r="E1138" t="s">
        <v>750</v>
      </c>
      <c r="F1138" t="s">
        <v>2821</v>
      </c>
      <c r="G1138" t="s">
        <v>2822</v>
      </c>
      <c r="H1138">
        <f>Input!R401</f>
        <v>0</v>
      </c>
      <c r="I1138" t="str">
        <f>Input!Y401</f>
        <v>G</v>
      </c>
    </row>
    <row r="1139" spans="1:9" x14ac:dyDescent="0.35">
      <c r="A1139" t="str">
        <f>IF(CoverSheet!$C$9="Annual Return","AR",IF(CoverSheet!$C$9="Interim Return","IR",IF(CoverSheet!$C$9="Audited Annual Return","AAR","")))</f>
        <v/>
      </c>
      <c r="B1139" t="str">
        <f>CoverSheet!$G$7</f>
        <v>v:25-03-c</v>
      </c>
      <c r="C1139" t="str">
        <f>IF(CoverSheet!$C$29=3,"Q1",IF(CoverSheet!$C$29=6,"Q2",IF(CoverSheet!$C$29=9,"Q3",IF(AND(CoverSheet!$C$29=12,A1139="AR"),"Q4","Q4A"))))</f>
        <v>Q4A</v>
      </c>
      <c r="D1139" t="str">
        <f>CoverSheet!$C$15</f>
        <v/>
      </c>
      <c r="E1139" t="s">
        <v>750</v>
      </c>
      <c r="F1139" t="s">
        <v>720</v>
      </c>
      <c r="G1139" t="s">
        <v>2823</v>
      </c>
      <c r="H1139">
        <f>Input!P403</f>
        <v>0</v>
      </c>
    </row>
    <row r="1140" spans="1:9" x14ac:dyDescent="0.35">
      <c r="A1140" t="str">
        <f>IF(CoverSheet!$C$9="Annual Return","AR",IF(CoverSheet!$C$9="Interim Return","IR",IF(CoverSheet!$C$9="Audited Annual Return","AAR","")))</f>
        <v/>
      </c>
      <c r="B1140" t="str">
        <f>CoverSheet!$G$7</f>
        <v>v:25-03-c</v>
      </c>
      <c r="C1140" t="str">
        <f>IF(CoverSheet!$C$29=3,"Q1",IF(CoverSheet!$C$29=6,"Q2",IF(CoverSheet!$C$29=9,"Q3",IF(AND(CoverSheet!$C$29=12,A1140="AR"),"Q4","Q4A"))))</f>
        <v>Q4A</v>
      </c>
      <c r="D1140" t="str">
        <f>CoverSheet!$C$15</f>
        <v/>
      </c>
      <c r="E1140" t="s">
        <v>750</v>
      </c>
      <c r="F1140" t="s">
        <v>2824</v>
      </c>
      <c r="G1140" t="s">
        <v>2825</v>
      </c>
      <c r="H1140">
        <f>Input!L403</f>
        <v>0</v>
      </c>
    </row>
    <row r="1141" spans="1:9" x14ac:dyDescent="0.35">
      <c r="A1141" t="str">
        <f>IF(CoverSheet!$C$9="Annual Return","AR",IF(CoverSheet!$C$9="Interim Return","IR",IF(CoverSheet!$C$9="Audited Annual Return","AAR","")))</f>
        <v/>
      </c>
      <c r="B1141" t="str">
        <f>CoverSheet!$G$7</f>
        <v>v:25-03-c</v>
      </c>
      <c r="C1141" t="str">
        <f>IF(CoverSheet!$C$29=3,"Q1",IF(CoverSheet!$C$29=6,"Q2",IF(CoverSheet!$C$29=9,"Q3",IF(AND(CoverSheet!$C$29=12,A1141="AR"),"Q4","Q4A"))))</f>
        <v>Q4A</v>
      </c>
      <c r="D1141" t="str">
        <f>CoverSheet!$C$15</f>
        <v/>
      </c>
      <c r="E1141" t="s">
        <v>750</v>
      </c>
      <c r="F1141" t="s">
        <v>2826</v>
      </c>
      <c r="G1141" t="s">
        <v>2827</v>
      </c>
      <c r="H1141">
        <f>Input!M403</f>
        <v>0</v>
      </c>
    </row>
    <row r="1142" spans="1:9" x14ac:dyDescent="0.35">
      <c r="A1142" t="str">
        <f>IF(CoverSheet!$C$9="Annual Return","AR",IF(CoverSheet!$C$9="Interim Return","IR",IF(CoverSheet!$C$9="Audited Annual Return","AAR","")))</f>
        <v/>
      </c>
      <c r="B1142" t="str">
        <f>CoverSheet!$G$7</f>
        <v>v:25-03-c</v>
      </c>
      <c r="C1142" t="str">
        <f>IF(CoverSheet!$C$29=3,"Q1",IF(CoverSheet!$C$29=6,"Q2",IF(CoverSheet!$C$29=9,"Q3",IF(AND(CoverSheet!$C$29=12,A1142="AR"),"Q4","Q4A"))))</f>
        <v>Q4A</v>
      </c>
      <c r="D1142" t="str">
        <f>CoverSheet!$C$15</f>
        <v/>
      </c>
      <c r="E1142" t="s">
        <v>750</v>
      </c>
      <c r="F1142" t="s">
        <v>2828</v>
      </c>
      <c r="G1142" t="s">
        <v>2829</v>
      </c>
      <c r="H1142">
        <f>Input!N403</f>
        <v>0</v>
      </c>
    </row>
    <row r="1143" spans="1:9" s="381" customFormat="1" x14ac:dyDescent="0.35">
      <c r="A1143" t="str">
        <f>IF(CoverSheet!$C$9="Annual Return","AR",IF(CoverSheet!$C$9="Interim Return","IR",IF(CoverSheet!$C$9="Audited Annual Return","AAR","")))</f>
        <v/>
      </c>
      <c r="B1143" t="str">
        <f>CoverSheet!$G$7</f>
        <v>v:25-03-c</v>
      </c>
      <c r="C1143" t="str">
        <f>IF(CoverSheet!$C$29=3,"Q1",IF(CoverSheet!$C$29=6,"Q2",IF(CoverSheet!$C$29=9,"Q3",IF(AND(CoverSheet!$C$29=12,A1143="AR"),"Q4","Q4A"))))</f>
        <v>Q4A</v>
      </c>
      <c r="D1143" t="str">
        <f>CoverSheet!$C$15</f>
        <v/>
      </c>
      <c r="E1143" t="s">
        <v>750</v>
      </c>
      <c r="F1143" t="s">
        <v>2830</v>
      </c>
      <c r="G1143" t="s">
        <v>2831</v>
      </c>
      <c r="H1143">
        <f>Input!P410</f>
        <v>0</v>
      </c>
      <c r="I1143"/>
    </row>
    <row r="1144" spans="1:9" s="381" customFormat="1" x14ac:dyDescent="0.35">
      <c r="A1144" t="str">
        <f>IF(CoverSheet!$C$9="Annual Return","AR",IF(CoverSheet!$C$9="Interim Return","IR",IF(CoverSheet!$C$9="Audited Annual Return","AAR","")))</f>
        <v/>
      </c>
      <c r="B1144" t="str">
        <f>CoverSheet!$G$7</f>
        <v>v:25-03-c</v>
      </c>
      <c r="C1144" t="str">
        <f>IF(CoverSheet!$C$29=3,"Q1",IF(CoverSheet!$C$29=6,"Q2",IF(CoverSheet!$C$29=9,"Q3",IF(AND(CoverSheet!$C$29=12,A1144="AR"),"Q4","Q4A"))))</f>
        <v>Q4A</v>
      </c>
      <c r="D1144" t="str">
        <f>CoverSheet!$C$15</f>
        <v/>
      </c>
      <c r="E1144" t="s">
        <v>750</v>
      </c>
      <c r="F1144" t="s">
        <v>2832</v>
      </c>
      <c r="G1144" t="s">
        <v>2833</v>
      </c>
      <c r="H1144">
        <f>Input!L410</f>
        <v>0</v>
      </c>
      <c r="I1144"/>
    </row>
    <row r="1145" spans="1:9" s="381" customFormat="1" x14ac:dyDescent="0.35">
      <c r="A1145" t="str">
        <f>IF(CoverSheet!$C$9="Annual Return","AR",IF(CoverSheet!$C$9="Interim Return","IR",IF(CoverSheet!$C$9="Audited Annual Return","AAR","")))</f>
        <v/>
      </c>
      <c r="B1145" t="str">
        <f>CoverSheet!$G$7</f>
        <v>v:25-03-c</v>
      </c>
      <c r="C1145" t="str">
        <f>IF(CoverSheet!$C$29=3,"Q1",IF(CoverSheet!$C$29=6,"Q2",IF(CoverSheet!$C$29=9,"Q3",IF(AND(CoverSheet!$C$29=12,A1145="AR"),"Q4","Q4A"))))</f>
        <v>Q4A</v>
      </c>
      <c r="D1145" t="str">
        <f>CoverSheet!$C$15</f>
        <v/>
      </c>
      <c r="E1145" t="s">
        <v>750</v>
      </c>
      <c r="F1145" t="s">
        <v>2834</v>
      </c>
      <c r="G1145" t="s">
        <v>2835</v>
      </c>
      <c r="H1145">
        <f>Input!M410</f>
        <v>0</v>
      </c>
      <c r="I1145"/>
    </row>
    <row r="1146" spans="1:9" s="381" customFormat="1" x14ac:dyDescent="0.35">
      <c r="A1146" t="str">
        <f>IF(CoverSheet!$C$9="Annual Return","AR",IF(CoverSheet!$C$9="Interim Return","IR",IF(CoverSheet!$C$9="Audited Annual Return","AAR","")))</f>
        <v/>
      </c>
      <c r="B1146" t="str">
        <f>CoverSheet!$G$7</f>
        <v>v:25-03-c</v>
      </c>
      <c r="C1146" t="str">
        <f>IF(CoverSheet!$C$29=3,"Q1",IF(CoverSheet!$C$29=6,"Q2",IF(CoverSheet!$C$29=9,"Q3",IF(AND(CoverSheet!$C$29=12,A1146="AR"),"Q4","Q4A"))))</f>
        <v>Q4A</v>
      </c>
      <c r="D1146" t="str">
        <f>CoverSheet!$C$15</f>
        <v/>
      </c>
      <c r="E1146" t="s">
        <v>750</v>
      </c>
      <c r="F1146" t="s">
        <v>2836</v>
      </c>
      <c r="G1146" t="s">
        <v>2837</v>
      </c>
      <c r="H1146">
        <f>Input!N410</f>
        <v>0</v>
      </c>
      <c r="I1146"/>
    </row>
    <row r="1147" spans="1:9" s="381" customFormat="1" x14ac:dyDescent="0.35">
      <c r="A1147" t="str">
        <f>IF(CoverSheet!$C$9="Annual Return","AR",IF(CoverSheet!$C$9="Interim Return","IR",IF(CoverSheet!$C$9="Audited Annual Return","AAR","")))</f>
        <v/>
      </c>
      <c r="B1147" t="str">
        <f>CoverSheet!$G$7</f>
        <v>v:25-03-c</v>
      </c>
      <c r="C1147" t="str">
        <f>IF(CoverSheet!$C$29=3,"Q1",IF(CoverSheet!$C$29=6,"Q2",IF(CoverSheet!$C$29=9,"Q3",IF(AND(CoverSheet!$C$29=12,A1147="AR"),"Q4","Q4A"))))</f>
        <v>Q4A</v>
      </c>
      <c r="D1147" t="str">
        <f>CoverSheet!$C$15</f>
        <v/>
      </c>
      <c r="E1147" t="s">
        <v>750</v>
      </c>
      <c r="F1147" t="s">
        <v>2838</v>
      </c>
      <c r="G1147" t="s">
        <v>2839</v>
      </c>
      <c r="H1147">
        <f>Input!R410</f>
        <v>0</v>
      </c>
      <c r="I1147" t="str">
        <f>Input!Y410</f>
        <v>G</v>
      </c>
    </row>
    <row r="1148" spans="1:9" s="382" customFormat="1" x14ac:dyDescent="0.35">
      <c r="A1148" t="str">
        <f>IF(CoverSheet!$C$9="Annual Return","AR",IF(CoverSheet!$C$9="Interim Return","IR",IF(CoverSheet!$C$9="Audited Annual Return","AAR","")))</f>
        <v/>
      </c>
      <c r="B1148" t="str">
        <f>CoverSheet!$G$7</f>
        <v>v:25-03-c</v>
      </c>
      <c r="C1148" t="str">
        <f>IF(CoverSheet!$C$29=3,"Q1",IF(CoverSheet!$C$29=6,"Q2",IF(CoverSheet!$C$29=9,"Q3",IF(AND(CoverSheet!$C$29=12,A1148="AR"),"Q4","Q4A"))))</f>
        <v>Q4A</v>
      </c>
      <c r="D1148" t="str">
        <f>CoverSheet!$C$15</f>
        <v/>
      </c>
      <c r="E1148" t="s">
        <v>750</v>
      </c>
      <c r="F1148" t="s">
        <v>2840</v>
      </c>
      <c r="G1148" t="s">
        <v>2841</v>
      </c>
      <c r="H1148">
        <f>Input!P411</f>
        <v>0</v>
      </c>
      <c r="I1148"/>
    </row>
    <row r="1149" spans="1:9" s="382" customFormat="1" x14ac:dyDescent="0.35">
      <c r="A1149" t="str">
        <f>IF(CoverSheet!$C$9="Annual Return","AR",IF(CoverSheet!$C$9="Interim Return","IR",IF(CoverSheet!$C$9="Audited Annual Return","AAR","")))</f>
        <v/>
      </c>
      <c r="B1149" t="str">
        <f>CoverSheet!$G$7</f>
        <v>v:25-03-c</v>
      </c>
      <c r="C1149" t="str">
        <f>IF(CoverSheet!$C$29=3,"Q1",IF(CoverSheet!$C$29=6,"Q2",IF(CoverSheet!$C$29=9,"Q3",IF(AND(CoverSheet!$C$29=12,A1149="AR"),"Q4","Q4A"))))</f>
        <v>Q4A</v>
      </c>
      <c r="D1149" t="str">
        <f>CoverSheet!$C$15</f>
        <v/>
      </c>
      <c r="E1149" t="s">
        <v>750</v>
      </c>
      <c r="F1149" t="s">
        <v>2842</v>
      </c>
      <c r="G1149" t="s">
        <v>2843</v>
      </c>
      <c r="H1149">
        <f>Input!L411</f>
        <v>0</v>
      </c>
      <c r="I1149"/>
    </row>
    <row r="1150" spans="1:9" s="382" customFormat="1" x14ac:dyDescent="0.35">
      <c r="A1150" t="str">
        <f>IF(CoverSheet!$C$9="Annual Return","AR",IF(CoverSheet!$C$9="Interim Return","IR",IF(CoverSheet!$C$9="Audited Annual Return","AAR","")))</f>
        <v/>
      </c>
      <c r="B1150" t="str">
        <f>CoverSheet!$G$7</f>
        <v>v:25-03-c</v>
      </c>
      <c r="C1150" t="str">
        <f>IF(CoverSheet!$C$29=3,"Q1",IF(CoverSheet!$C$29=6,"Q2",IF(CoverSheet!$C$29=9,"Q3",IF(AND(CoverSheet!$C$29=12,A1150="AR"),"Q4","Q4A"))))</f>
        <v>Q4A</v>
      </c>
      <c r="D1150" t="str">
        <f>CoverSheet!$C$15</f>
        <v/>
      </c>
      <c r="E1150" t="s">
        <v>750</v>
      </c>
      <c r="F1150" t="s">
        <v>2844</v>
      </c>
      <c r="G1150" t="s">
        <v>2845</v>
      </c>
      <c r="H1150">
        <f>Input!M411</f>
        <v>0</v>
      </c>
      <c r="I1150"/>
    </row>
    <row r="1151" spans="1:9" s="382" customFormat="1" x14ac:dyDescent="0.35">
      <c r="A1151" t="str">
        <f>IF(CoverSheet!$C$9="Annual Return","AR",IF(CoverSheet!$C$9="Interim Return","IR",IF(CoverSheet!$C$9="Audited Annual Return","AAR","")))</f>
        <v/>
      </c>
      <c r="B1151" t="str">
        <f>CoverSheet!$G$7</f>
        <v>v:25-03-c</v>
      </c>
      <c r="C1151" t="str">
        <f>IF(CoverSheet!$C$29=3,"Q1",IF(CoverSheet!$C$29=6,"Q2",IF(CoverSheet!$C$29=9,"Q3",IF(AND(CoverSheet!$C$29=12,A1151="AR"),"Q4","Q4A"))))</f>
        <v>Q4A</v>
      </c>
      <c r="D1151" t="str">
        <f>CoverSheet!$C$15</f>
        <v/>
      </c>
      <c r="E1151" t="s">
        <v>750</v>
      </c>
      <c r="F1151" t="s">
        <v>2846</v>
      </c>
      <c r="G1151" t="s">
        <v>2847</v>
      </c>
      <c r="H1151">
        <f>Input!N411</f>
        <v>0</v>
      </c>
      <c r="I1151"/>
    </row>
    <row r="1152" spans="1:9" s="382" customFormat="1" x14ac:dyDescent="0.35">
      <c r="A1152" t="str">
        <f>IF(CoverSheet!$C$9="Annual Return","AR",IF(CoverSheet!$C$9="Interim Return","IR",IF(CoverSheet!$C$9="Audited Annual Return","AAR","")))</f>
        <v/>
      </c>
      <c r="B1152" t="str">
        <f>CoverSheet!$G$7</f>
        <v>v:25-03-c</v>
      </c>
      <c r="C1152" t="str">
        <f>IF(CoverSheet!$C$29=3,"Q1",IF(CoverSheet!$C$29=6,"Q2",IF(CoverSheet!$C$29=9,"Q3",IF(AND(CoverSheet!$C$29=12,A1152="AR"),"Q4","Q4A"))))</f>
        <v>Q4A</v>
      </c>
      <c r="D1152" t="str">
        <f>CoverSheet!$C$15</f>
        <v/>
      </c>
      <c r="E1152" t="s">
        <v>750</v>
      </c>
      <c r="F1152" t="s">
        <v>2848</v>
      </c>
      <c r="G1152" t="s">
        <v>2849</v>
      </c>
      <c r="H1152">
        <f>Input!R411</f>
        <v>0</v>
      </c>
      <c r="I1152" t="str">
        <f>Input!Y411</f>
        <v>G</v>
      </c>
    </row>
    <row r="1153" spans="1:9" s="382" customFormat="1" x14ac:dyDescent="0.35">
      <c r="A1153" t="str">
        <f>IF(CoverSheet!$C$9="Annual Return","AR",IF(CoverSheet!$C$9="Interim Return","IR",IF(CoverSheet!$C$9="Audited Annual Return","AAR","")))</f>
        <v/>
      </c>
      <c r="B1153" t="str">
        <f>CoverSheet!$G$7</f>
        <v>v:25-03-c</v>
      </c>
      <c r="C1153" t="str">
        <f>IF(CoverSheet!$C$29=3,"Q1",IF(CoverSheet!$C$29=6,"Q2",IF(CoverSheet!$C$29=9,"Q3",IF(AND(CoverSheet!$C$29=12,A1153="AR"),"Q4","Q4A"))))</f>
        <v>Q4A</v>
      </c>
      <c r="D1153" t="str">
        <f>CoverSheet!$C$15</f>
        <v/>
      </c>
      <c r="E1153" t="s">
        <v>750</v>
      </c>
      <c r="F1153" t="s">
        <v>2850</v>
      </c>
      <c r="G1153" t="s">
        <v>2851</v>
      </c>
      <c r="H1153">
        <f>Input!P412</f>
        <v>0</v>
      </c>
      <c r="I1153"/>
    </row>
    <row r="1154" spans="1:9" s="382" customFormat="1" x14ac:dyDescent="0.35">
      <c r="A1154" t="str">
        <f>IF(CoverSheet!$C$9="Annual Return","AR",IF(CoverSheet!$C$9="Interim Return","IR",IF(CoverSheet!$C$9="Audited Annual Return","AAR","")))</f>
        <v/>
      </c>
      <c r="B1154" t="str">
        <f>CoverSheet!$G$7</f>
        <v>v:25-03-c</v>
      </c>
      <c r="C1154" t="str">
        <f>IF(CoverSheet!$C$29=3,"Q1",IF(CoverSheet!$C$29=6,"Q2",IF(CoverSheet!$C$29=9,"Q3",IF(AND(CoverSheet!$C$29=12,A1154="AR"),"Q4","Q4A"))))</f>
        <v>Q4A</v>
      </c>
      <c r="D1154" t="str">
        <f>CoverSheet!$C$15</f>
        <v/>
      </c>
      <c r="E1154" t="s">
        <v>750</v>
      </c>
      <c r="F1154" t="s">
        <v>2852</v>
      </c>
      <c r="G1154" t="s">
        <v>2853</v>
      </c>
      <c r="H1154">
        <f>Input!L412</f>
        <v>0</v>
      </c>
      <c r="I1154"/>
    </row>
    <row r="1155" spans="1:9" s="382" customFormat="1" x14ac:dyDescent="0.35">
      <c r="A1155" t="str">
        <f>IF(CoverSheet!$C$9="Annual Return","AR",IF(CoverSheet!$C$9="Interim Return","IR",IF(CoverSheet!$C$9="Audited Annual Return","AAR","")))</f>
        <v/>
      </c>
      <c r="B1155" t="str">
        <f>CoverSheet!$G$7</f>
        <v>v:25-03-c</v>
      </c>
      <c r="C1155" t="str">
        <f>IF(CoverSheet!$C$29=3,"Q1",IF(CoverSheet!$C$29=6,"Q2",IF(CoverSheet!$C$29=9,"Q3",IF(AND(CoverSheet!$C$29=12,A1155="AR"),"Q4","Q4A"))))</f>
        <v>Q4A</v>
      </c>
      <c r="D1155" t="str">
        <f>CoverSheet!$C$15</f>
        <v/>
      </c>
      <c r="E1155" t="s">
        <v>750</v>
      </c>
      <c r="F1155" t="s">
        <v>2854</v>
      </c>
      <c r="G1155" t="s">
        <v>2855</v>
      </c>
      <c r="H1155">
        <f>Input!M412</f>
        <v>0</v>
      </c>
      <c r="I1155"/>
    </row>
    <row r="1156" spans="1:9" s="382" customFormat="1" x14ac:dyDescent="0.35">
      <c r="A1156" t="str">
        <f>IF(CoverSheet!$C$9="Annual Return","AR",IF(CoverSheet!$C$9="Interim Return","IR",IF(CoverSheet!$C$9="Audited Annual Return","AAR","")))</f>
        <v/>
      </c>
      <c r="B1156" t="str">
        <f>CoverSheet!$G$7</f>
        <v>v:25-03-c</v>
      </c>
      <c r="C1156" t="str">
        <f>IF(CoverSheet!$C$29=3,"Q1",IF(CoverSheet!$C$29=6,"Q2",IF(CoverSheet!$C$29=9,"Q3",IF(AND(CoverSheet!$C$29=12,A1156="AR"),"Q4","Q4A"))))</f>
        <v>Q4A</v>
      </c>
      <c r="D1156" t="str">
        <f>CoverSheet!$C$15</f>
        <v/>
      </c>
      <c r="E1156" t="s">
        <v>750</v>
      </c>
      <c r="F1156" t="s">
        <v>2856</v>
      </c>
      <c r="G1156" t="s">
        <v>2857</v>
      </c>
      <c r="H1156">
        <f>Input!N412</f>
        <v>0</v>
      </c>
      <c r="I1156"/>
    </row>
    <row r="1157" spans="1:9" s="382" customFormat="1" x14ac:dyDescent="0.35">
      <c r="A1157" t="str">
        <f>IF(CoverSheet!$C$9="Annual Return","AR",IF(CoverSheet!$C$9="Interim Return","IR",IF(CoverSheet!$C$9="Audited Annual Return","AAR","")))</f>
        <v/>
      </c>
      <c r="B1157" t="str">
        <f>CoverSheet!$G$7</f>
        <v>v:25-03-c</v>
      </c>
      <c r="C1157" t="str">
        <f>IF(CoverSheet!$C$29=3,"Q1",IF(CoverSheet!$C$29=6,"Q2",IF(CoverSheet!$C$29=9,"Q3",IF(AND(CoverSheet!$C$29=12,A1157="AR"),"Q4","Q4A"))))</f>
        <v>Q4A</v>
      </c>
      <c r="D1157" t="str">
        <f>CoverSheet!$C$15</f>
        <v/>
      </c>
      <c r="E1157" t="s">
        <v>750</v>
      </c>
      <c r="F1157" t="s">
        <v>2858</v>
      </c>
      <c r="G1157" t="s">
        <v>2859</v>
      </c>
      <c r="H1157">
        <f>Input!R412</f>
        <v>0</v>
      </c>
      <c r="I1157" t="str">
        <f>Input!Y412</f>
        <v>G</v>
      </c>
    </row>
    <row r="1158" spans="1:9" s="382" customFormat="1" x14ac:dyDescent="0.35">
      <c r="A1158" t="str">
        <f>IF(CoverSheet!$C$9="Annual Return","AR",IF(CoverSheet!$C$9="Interim Return","IR",IF(CoverSheet!$C$9="Audited Annual Return","AAR","")))</f>
        <v/>
      </c>
      <c r="B1158" t="str">
        <f>CoverSheet!$G$7</f>
        <v>v:25-03-c</v>
      </c>
      <c r="C1158" t="str">
        <f>IF(CoverSheet!$C$29=3,"Q1",IF(CoverSheet!$C$29=6,"Q2",IF(CoverSheet!$C$29=9,"Q3",IF(AND(CoverSheet!$C$29=12,A1158="AR"),"Q4","Q4A"))))</f>
        <v>Q4A</v>
      </c>
      <c r="D1158" t="str">
        <f>CoverSheet!$C$15</f>
        <v/>
      </c>
      <c r="E1158" t="s">
        <v>750</v>
      </c>
      <c r="F1158" t="s">
        <v>2860</v>
      </c>
      <c r="G1158" t="s">
        <v>2861</v>
      </c>
      <c r="H1158">
        <f>Input!P413</f>
        <v>0</v>
      </c>
      <c r="I1158"/>
    </row>
    <row r="1159" spans="1:9" s="382" customFormat="1" x14ac:dyDescent="0.35">
      <c r="A1159" t="str">
        <f>IF(CoverSheet!$C$9="Annual Return","AR",IF(CoverSheet!$C$9="Interim Return","IR",IF(CoverSheet!$C$9="Audited Annual Return","AAR","")))</f>
        <v/>
      </c>
      <c r="B1159" t="str">
        <f>CoverSheet!$G$7</f>
        <v>v:25-03-c</v>
      </c>
      <c r="C1159" t="str">
        <f>IF(CoverSheet!$C$29=3,"Q1",IF(CoverSheet!$C$29=6,"Q2",IF(CoverSheet!$C$29=9,"Q3",IF(AND(CoverSheet!$C$29=12,A1159="AR"),"Q4","Q4A"))))</f>
        <v>Q4A</v>
      </c>
      <c r="D1159" t="str">
        <f>CoverSheet!$C$15</f>
        <v/>
      </c>
      <c r="E1159" t="s">
        <v>750</v>
      </c>
      <c r="F1159" t="s">
        <v>2862</v>
      </c>
      <c r="G1159" t="s">
        <v>2863</v>
      </c>
      <c r="H1159">
        <f>Input!L413</f>
        <v>0</v>
      </c>
      <c r="I1159"/>
    </row>
    <row r="1160" spans="1:9" s="382" customFormat="1" x14ac:dyDescent="0.35">
      <c r="A1160" t="str">
        <f>IF(CoverSheet!$C$9="Annual Return","AR",IF(CoverSheet!$C$9="Interim Return","IR",IF(CoverSheet!$C$9="Audited Annual Return","AAR","")))</f>
        <v/>
      </c>
      <c r="B1160" t="str">
        <f>CoverSheet!$G$7</f>
        <v>v:25-03-c</v>
      </c>
      <c r="C1160" t="str">
        <f>IF(CoverSheet!$C$29=3,"Q1",IF(CoverSheet!$C$29=6,"Q2",IF(CoverSheet!$C$29=9,"Q3",IF(AND(CoverSheet!$C$29=12,A1160="AR"),"Q4","Q4A"))))</f>
        <v>Q4A</v>
      </c>
      <c r="D1160" t="str">
        <f>CoverSheet!$C$15</f>
        <v/>
      </c>
      <c r="E1160" t="s">
        <v>750</v>
      </c>
      <c r="F1160" t="s">
        <v>2864</v>
      </c>
      <c r="G1160" t="s">
        <v>2865</v>
      </c>
      <c r="H1160">
        <f>Input!M413</f>
        <v>0</v>
      </c>
      <c r="I1160"/>
    </row>
    <row r="1161" spans="1:9" s="382" customFormat="1" x14ac:dyDescent="0.35">
      <c r="A1161" t="str">
        <f>IF(CoverSheet!$C$9="Annual Return","AR",IF(CoverSheet!$C$9="Interim Return","IR",IF(CoverSheet!$C$9="Audited Annual Return","AAR","")))</f>
        <v/>
      </c>
      <c r="B1161" t="str">
        <f>CoverSheet!$G$7</f>
        <v>v:25-03-c</v>
      </c>
      <c r="C1161" t="str">
        <f>IF(CoverSheet!$C$29=3,"Q1",IF(CoverSheet!$C$29=6,"Q2",IF(CoverSheet!$C$29=9,"Q3",IF(AND(CoverSheet!$C$29=12,A1161="AR"),"Q4","Q4A"))))</f>
        <v>Q4A</v>
      </c>
      <c r="D1161" t="str">
        <f>CoverSheet!$C$15</f>
        <v/>
      </c>
      <c r="E1161" t="s">
        <v>750</v>
      </c>
      <c r="F1161" t="s">
        <v>2866</v>
      </c>
      <c r="G1161" t="s">
        <v>2867</v>
      </c>
      <c r="H1161">
        <f>Input!N413</f>
        <v>0</v>
      </c>
      <c r="I1161"/>
    </row>
    <row r="1162" spans="1:9" s="382" customFormat="1" x14ac:dyDescent="0.35">
      <c r="A1162" t="str">
        <f>IF(CoverSheet!$C$9="Annual Return","AR",IF(CoverSheet!$C$9="Interim Return","IR",IF(CoverSheet!$C$9="Audited Annual Return","AAR","")))</f>
        <v/>
      </c>
      <c r="B1162" t="str">
        <f>CoverSheet!$G$7</f>
        <v>v:25-03-c</v>
      </c>
      <c r="C1162" t="str">
        <f>IF(CoverSheet!$C$29=3,"Q1",IF(CoverSheet!$C$29=6,"Q2",IF(CoverSheet!$C$29=9,"Q3",IF(AND(CoverSheet!$C$29=12,A1162="AR"),"Q4","Q4A"))))</f>
        <v>Q4A</v>
      </c>
      <c r="D1162" t="str">
        <f>CoverSheet!$C$15</f>
        <v/>
      </c>
      <c r="E1162" t="s">
        <v>750</v>
      </c>
      <c r="F1162" t="s">
        <v>2868</v>
      </c>
      <c r="G1162" t="s">
        <v>2869</v>
      </c>
      <c r="H1162">
        <f>Input!R413</f>
        <v>0</v>
      </c>
      <c r="I1162" t="str">
        <f>Input!Y413</f>
        <v>G</v>
      </c>
    </row>
    <row r="1163" spans="1:9" s="382" customFormat="1" x14ac:dyDescent="0.35">
      <c r="A1163" t="str">
        <f>IF(CoverSheet!$C$9="Annual Return","AR",IF(CoverSheet!$C$9="Interim Return","IR",IF(CoverSheet!$C$9="Audited Annual Return","AAR","")))</f>
        <v/>
      </c>
      <c r="B1163" t="str">
        <f>CoverSheet!$G$7</f>
        <v>v:25-03-c</v>
      </c>
      <c r="C1163" t="str">
        <f>IF(CoverSheet!$C$29=3,"Q1",IF(CoverSheet!$C$29=6,"Q2",IF(CoverSheet!$C$29=9,"Q3",IF(AND(CoverSheet!$C$29=12,A1163="AR"),"Q4","Q4A"))))</f>
        <v>Q4A</v>
      </c>
      <c r="D1163" t="str">
        <f>CoverSheet!$C$15</f>
        <v/>
      </c>
      <c r="E1163" t="s">
        <v>750</v>
      </c>
      <c r="F1163" t="s">
        <v>2870</v>
      </c>
      <c r="G1163" t="s">
        <v>2871</v>
      </c>
      <c r="H1163">
        <f>Input!P414</f>
        <v>0</v>
      </c>
      <c r="I1163"/>
    </row>
    <row r="1164" spans="1:9" s="382" customFormat="1" x14ac:dyDescent="0.35">
      <c r="A1164" t="str">
        <f>IF(CoverSheet!$C$9="Annual Return","AR",IF(CoverSheet!$C$9="Interim Return","IR",IF(CoverSheet!$C$9="Audited Annual Return","AAR","")))</f>
        <v/>
      </c>
      <c r="B1164" t="str">
        <f>CoverSheet!$G$7</f>
        <v>v:25-03-c</v>
      </c>
      <c r="C1164" t="str">
        <f>IF(CoverSheet!$C$29=3,"Q1",IF(CoverSheet!$C$29=6,"Q2",IF(CoverSheet!$C$29=9,"Q3",IF(AND(CoverSheet!$C$29=12,A1164="AR"),"Q4","Q4A"))))</f>
        <v>Q4A</v>
      </c>
      <c r="D1164" t="str">
        <f>CoverSheet!$C$15</f>
        <v/>
      </c>
      <c r="E1164" t="s">
        <v>750</v>
      </c>
      <c r="F1164" t="s">
        <v>2872</v>
      </c>
      <c r="G1164" t="s">
        <v>2873</v>
      </c>
      <c r="H1164">
        <f>Input!L414</f>
        <v>0</v>
      </c>
      <c r="I1164"/>
    </row>
    <row r="1165" spans="1:9" s="382" customFormat="1" x14ac:dyDescent="0.35">
      <c r="A1165" t="str">
        <f>IF(CoverSheet!$C$9="Annual Return","AR",IF(CoverSheet!$C$9="Interim Return","IR",IF(CoverSheet!$C$9="Audited Annual Return","AAR","")))</f>
        <v/>
      </c>
      <c r="B1165" t="str">
        <f>CoverSheet!$G$7</f>
        <v>v:25-03-c</v>
      </c>
      <c r="C1165" t="str">
        <f>IF(CoverSheet!$C$29=3,"Q1",IF(CoverSheet!$C$29=6,"Q2",IF(CoverSheet!$C$29=9,"Q3",IF(AND(CoverSheet!$C$29=12,A1165="AR"),"Q4","Q4A"))))</f>
        <v>Q4A</v>
      </c>
      <c r="D1165" t="str">
        <f>CoverSheet!$C$15</f>
        <v/>
      </c>
      <c r="E1165" t="s">
        <v>750</v>
      </c>
      <c r="F1165" t="s">
        <v>2874</v>
      </c>
      <c r="G1165" t="s">
        <v>2875</v>
      </c>
      <c r="H1165">
        <f>Input!M414</f>
        <v>0</v>
      </c>
      <c r="I1165"/>
    </row>
    <row r="1166" spans="1:9" s="382" customFormat="1" x14ac:dyDescent="0.35">
      <c r="A1166" t="str">
        <f>IF(CoverSheet!$C$9="Annual Return","AR",IF(CoverSheet!$C$9="Interim Return","IR",IF(CoverSheet!$C$9="Audited Annual Return","AAR","")))</f>
        <v/>
      </c>
      <c r="B1166" t="str">
        <f>CoverSheet!$G$7</f>
        <v>v:25-03-c</v>
      </c>
      <c r="C1166" t="str">
        <f>IF(CoverSheet!$C$29=3,"Q1",IF(CoverSheet!$C$29=6,"Q2",IF(CoverSheet!$C$29=9,"Q3",IF(AND(CoverSheet!$C$29=12,A1166="AR"),"Q4","Q4A"))))</f>
        <v>Q4A</v>
      </c>
      <c r="D1166" t="str">
        <f>CoverSheet!$C$15</f>
        <v/>
      </c>
      <c r="E1166" t="s">
        <v>750</v>
      </c>
      <c r="F1166" t="s">
        <v>2876</v>
      </c>
      <c r="G1166" t="s">
        <v>2877</v>
      </c>
      <c r="H1166">
        <f>Input!N414</f>
        <v>0</v>
      </c>
      <c r="I1166"/>
    </row>
    <row r="1167" spans="1:9" s="382" customFormat="1" x14ac:dyDescent="0.35">
      <c r="A1167" t="str">
        <f>IF(CoverSheet!$C$9="Annual Return","AR",IF(CoverSheet!$C$9="Interim Return","IR",IF(CoverSheet!$C$9="Audited Annual Return","AAR","")))</f>
        <v/>
      </c>
      <c r="B1167" t="str">
        <f>CoverSheet!$G$7</f>
        <v>v:25-03-c</v>
      </c>
      <c r="C1167" t="str">
        <f>IF(CoverSheet!$C$29=3,"Q1",IF(CoverSheet!$C$29=6,"Q2",IF(CoverSheet!$C$29=9,"Q3",IF(AND(CoverSheet!$C$29=12,A1167="AR"),"Q4","Q4A"))))</f>
        <v>Q4A</v>
      </c>
      <c r="D1167" t="str">
        <f>CoverSheet!$C$15</f>
        <v/>
      </c>
      <c r="E1167" t="s">
        <v>750</v>
      </c>
      <c r="F1167" t="s">
        <v>2878</v>
      </c>
      <c r="G1167" t="s">
        <v>2879</v>
      </c>
      <c r="H1167">
        <f>Input!R414</f>
        <v>0</v>
      </c>
      <c r="I1167"/>
    </row>
    <row r="1168" spans="1:9" x14ac:dyDescent="0.35">
      <c r="A1168" t="str">
        <f>IF(CoverSheet!$C$9="Annual Return","AR",IF(CoverSheet!$C$9="Interim Return","IR",IF(CoverSheet!$C$9="Audited Annual Return","AAR","")))</f>
        <v/>
      </c>
      <c r="B1168" t="str">
        <f>CoverSheet!$G$7</f>
        <v>v:25-03-c</v>
      </c>
      <c r="C1168" t="str">
        <f>IF(CoverSheet!$C$29=3,"Q1",IF(CoverSheet!$C$29=6,"Q2",IF(CoverSheet!$C$29=9,"Q3",IF(AND(CoverSheet!$C$29=12,A1168="AR"),"Q4","Q4A"))))</f>
        <v>Q4A</v>
      </c>
      <c r="D1168" t="str">
        <f>CoverSheet!$C$15</f>
        <v/>
      </c>
      <c r="E1168" t="s">
        <v>750</v>
      </c>
      <c r="F1168" t="s">
        <v>734</v>
      </c>
      <c r="G1168" t="s">
        <v>735</v>
      </c>
      <c r="H1168">
        <f>Input!P417</f>
        <v>0</v>
      </c>
    </row>
    <row r="1169" spans="1:9" x14ac:dyDescent="0.35">
      <c r="A1169" t="str">
        <f>IF(CoverSheet!$C$9="Annual Return","AR",IF(CoverSheet!$C$9="Interim Return","IR",IF(CoverSheet!$C$9="Audited Annual Return","AAR","")))</f>
        <v/>
      </c>
      <c r="B1169" t="str">
        <f>CoverSheet!$G$7</f>
        <v>v:25-03-c</v>
      </c>
      <c r="C1169" t="str">
        <f>IF(CoverSheet!$C$29=3,"Q1",IF(CoverSheet!$C$29=6,"Q2",IF(CoverSheet!$C$29=9,"Q3",IF(AND(CoverSheet!$C$29=12,A1169="AR"),"Q4","Q4A"))))</f>
        <v>Q4A</v>
      </c>
      <c r="D1169" t="str">
        <f>CoverSheet!$C$15</f>
        <v/>
      </c>
      <c r="E1169" t="s">
        <v>750</v>
      </c>
      <c r="F1169" t="s">
        <v>736</v>
      </c>
      <c r="G1169" t="s">
        <v>737</v>
      </c>
      <c r="H1169">
        <f>Input!P419</f>
        <v>0</v>
      </c>
    </row>
    <row r="1170" spans="1:9" x14ac:dyDescent="0.35">
      <c r="A1170" t="str">
        <f>IF(CoverSheet!$C$9="Annual Return","AR",IF(CoverSheet!$C$9="Interim Return","IR",IF(CoverSheet!$C$9="Audited Annual Return","AAR","")))</f>
        <v/>
      </c>
      <c r="B1170" t="str">
        <f>CoverSheet!$G$7</f>
        <v>v:25-03-c</v>
      </c>
      <c r="C1170" t="str">
        <f>IF(CoverSheet!$C$29=3,"Q1",IF(CoverSheet!$C$29=6,"Q2",IF(CoverSheet!$C$29=9,"Q3",IF(AND(CoverSheet!$C$29=12,A1170="AR"),"Q4","Q4A"))))</f>
        <v>Q4A</v>
      </c>
      <c r="D1170" t="str">
        <f>CoverSheet!$C$15</f>
        <v/>
      </c>
      <c r="E1170" t="s">
        <v>750</v>
      </c>
      <c r="F1170" t="s">
        <v>738</v>
      </c>
      <c r="G1170" t="s">
        <v>739</v>
      </c>
      <c r="H1170" s="430">
        <f>Input!P420</f>
        <v>0</v>
      </c>
    </row>
    <row r="1171" spans="1:9" x14ac:dyDescent="0.35">
      <c r="A1171" t="str">
        <f>IF(CoverSheet!$C$9="Annual Return","AR",IF(CoverSheet!$C$9="Interim Return","IR",IF(CoverSheet!$C$9="Audited Annual Return","AAR","")))</f>
        <v/>
      </c>
      <c r="B1171" t="str">
        <f>CoverSheet!$G$7</f>
        <v>v:25-03-c</v>
      </c>
      <c r="C1171" t="str">
        <f>IF(CoverSheet!$C$29=3,"Q1",IF(CoverSheet!$C$29=6,"Q2",IF(CoverSheet!$C$29=9,"Q3",IF(AND(CoverSheet!$C$29=12,A1171="AR"),"Q4","Q4A"))))</f>
        <v>Q4A</v>
      </c>
      <c r="D1171" t="str">
        <f>CoverSheet!$C$15</f>
        <v/>
      </c>
      <c r="E1171" t="s">
        <v>750</v>
      </c>
      <c r="F1171" t="s">
        <v>740</v>
      </c>
      <c r="G1171" t="s">
        <v>741</v>
      </c>
      <c r="H1171">
        <f>Input!P421</f>
        <v>0</v>
      </c>
      <c r="I1171" t="str">
        <f>Input!Y421</f>
        <v>G</v>
      </c>
    </row>
    <row r="1172" spans="1:9" x14ac:dyDescent="0.35">
      <c r="A1172" t="str">
        <f>IF(CoverSheet!$C$9="Annual Return","AR",IF(CoverSheet!$C$9="Interim Return","IR",IF(CoverSheet!$C$9="Audited Annual Return","AAR","")))</f>
        <v/>
      </c>
      <c r="B1172" t="str">
        <f>CoverSheet!$G$7</f>
        <v>v:25-03-c</v>
      </c>
      <c r="C1172" t="str">
        <f>IF(CoverSheet!$C$29=3,"Q1",IF(CoverSheet!$C$29=6,"Q2",IF(CoverSheet!$C$29=9,"Q3",IF(AND(CoverSheet!$C$29=12,A1172="AR"),"Q4","Q4A"))))</f>
        <v>Q4A</v>
      </c>
      <c r="D1172" t="str">
        <f>CoverSheet!$C$15</f>
        <v/>
      </c>
      <c r="E1172" t="s">
        <v>750</v>
      </c>
      <c r="F1172" t="s">
        <v>743</v>
      </c>
      <c r="G1172" t="s">
        <v>744</v>
      </c>
      <c r="H1172" s="430">
        <f>Input!P424</f>
        <v>0</v>
      </c>
      <c r="I1172" t="str">
        <f>Input!Y424</f>
        <v>R</v>
      </c>
    </row>
    <row r="1173" spans="1:9" x14ac:dyDescent="0.35">
      <c r="A1173" t="str">
        <f>IF(CoverSheet!$C$9="Annual Return","AR",IF(CoverSheet!$C$9="Interim Return","IR",IF(CoverSheet!$C$9="Audited Annual Return","AAR","")))</f>
        <v/>
      </c>
      <c r="B1173" t="str">
        <f>CoverSheet!$G$7</f>
        <v>v:25-03-c</v>
      </c>
      <c r="C1173" t="str">
        <f>IF(CoverSheet!$C$29=3,"Q1",IF(CoverSheet!$C$29=6,"Q2",IF(CoverSheet!$C$29=9,"Q3",IF(AND(CoverSheet!$C$29=12,A1173="AR"),"Q4","Q4A"))))</f>
        <v>Q4A</v>
      </c>
      <c r="D1173" t="str">
        <f>CoverSheet!$C$15</f>
        <v/>
      </c>
      <c r="E1173" t="s">
        <v>750</v>
      </c>
      <c r="F1173" t="s">
        <v>745</v>
      </c>
      <c r="G1173" t="s">
        <v>746</v>
      </c>
      <c r="H1173">
        <f>Input!P425</f>
        <v>0</v>
      </c>
      <c r="I1173" t="str">
        <f>Input!Y425</f>
        <v>G</v>
      </c>
    </row>
    <row r="1174" spans="1:9" x14ac:dyDescent="0.35">
      <c r="A1174" t="str">
        <f>IF(CoverSheet!$C$9="Annual Return","AR",IF(CoverSheet!$C$9="Interim Return","IR",IF(CoverSheet!$C$9="Audited Annual Return","AAR","")))</f>
        <v/>
      </c>
      <c r="B1174" t="str">
        <f>CoverSheet!$G$7</f>
        <v>v:25-03-c</v>
      </c>
      <c r="C1174" t="str">
        <f>IF(CoverSheet!$C$29=3,"Q1",IF(CoverSheet!$C$29=6,"Q2",IF(CoverSheet!$C$29=9,"Q3",IF(AND(CoverSheet!$C$29=12,A1174="AR"),"Q4","Q4A"))))</f>
        <v>Q4A</v>
      </c>
      <c r="D1174" t="str">
        <f>CoverSheet!$C$15</f>
        <v/>
      </c>
      <c r="E1174" t="s">
        <v>750</v>
      </c>
      <c r="F1174" t="s">
        <v>748</v>
      </c>
      <c r="G1174" t="s">
        <v>749</v>
      </c>
      <c r="H1174" s="430">
        <f>Input!P425</f>
        <v>0</v>
      </c>
      <c r="I1174" t="str">
        <f>Input!Y428</f>
        <v>R</v>
      </c>
    </row>
    <row r="1175" spans="1:9" x14ac:dyDescent="0.35">
      <c r="A1175" t="str">
        <f>IF(CoverSheet!$C$9="Annual Return","AR",IF(CoverSheet!$C$9="Interim Return","IR",IF(CoverSheet!$C$9="Audited Annual Return","AAR","")))</f>
        <v/>
      </c>
      <c r="B1175" t="str">
        <f>CoverSheet!$G$7</f>
        <v>v:25-03-c</v>
      </c>
      <c r="C1175" t="str">
        <f>IF(CoverSheet!$C$29=3,"Q1",IF(CoverSheet!$C$29=6,"Q2",IF(CoverSheet!$C$29=9,"Q3",IF(AND(CoverSheet!$C$29=12,A1175="AR"),"Q4","Q4A"))))</f>
        <v>Q4A</v>
      </c>
      <c r="D1175" t="str">
        <f>CoverSheet!$C$15</f>
        <v/>
      </c>
      <c r="E1175" t="s">
        <v>750</v>
      </c>
      <c r="F1175" t="s">
        <v>2880</v>
      </c>
      <c r="G1175" t="s">
        <v>2881</v>
      </c>
      <c r="H1175">
        <f>Input!L34*CoverSheet!C33</f>
        <v>0</v>
      </c>
      <c r="I1175" t="str">
        <f>Input!Y26</f>
        <v>G</v>
      </c>
    </row>
    <row r="1176" spans="1:9" x14ac:dyDescent="0.35">
      <c r="A1176" t="str">
        <f>IF(CoverSheet!$C$9="Annual Return","AR",IF(CoverSheet!$C$9="Interim Return","IR",IF(CoverSheet!$C$9="Audited Annual Return","AAR","")))</f>
        <v/>
      </c>
      <c r="B1176" t="str">
        <f>CoverSheet!$G$7</f>
        <v>v:25-03-c</v>
      </c>
      <c r="C1176" t="str">
        <f>IF(CoverSheet!$C$29=3,"Q1",IF(CoverSheet!$C$29=6,"Q2",IF(CoverSheet!$C$29=9,"Q3",IF(AND(CoverSheet!$C$29=12,A1176="AR"),"Q4","Q4A"))))</f>
        <v>Q4A</v>
      </c>
      <c r="D1176" t="str">
        <f>CoverSheet!$C$15</f>
        <v/>
      </c>
      <c r="E1176" t="s">
        <v>750</v>
      </c>
      <c r="F1176" t="s">
        <v>2882</v>
      </c>
      <c r="G1176" t="s">
        <v>2883</v>
      </c>
      <c r="H1176">
        <f>Input!M34*CoverSheet!C33</f>
        <v>0</v>
      </c>
    </row>
    <row r="1177" spans="1:9" x14ac:dyDescent="0.35">
      <c r="A1177" t="str">
        <f>IF(CoverSheet!$C$9="Annual Return","AR",IF(CoverSheet!$C$9="Interim Return","IR",IF(CoverSheet!$C$9="Audited Annual Return","AAR","")))</f>
        <v/>
      </c>
      <c r="B1177" t="str">
        <f>CoverSheet!$G$7</f>
        <v>v:25-03-c</v>
      </c>
      <c r="C1177" t="str">
        <f>IF(CoverSheet!$C$29=3,"Q1",IF(CoverSheet!$C$29=6,"Q2",IF(CoverSheet!$C$29=9,"Q3",IF(AND(CoverSheet!$C$29=12,A1177="AR"),"Q4","Q4A"))))</f>
        <v>Q4A</v>
      </c>
      <c r="D1177" t="str">
        <f>CoverSheet!$C$15</f>
        <v/>
      </c>
      <c r="E1177" t="s">
        <v>750</v>
      </c>
      <c r="F1177" t="s">
        <v>2884</v>
      </c>
      <c r="G1177" t="s">
        <v>2885</v>
      </c>
      <c r="H1177">
        <f>Input!N34*CoverSheet!C33</f>
        <v>0</v>
      </c>
    </row>
    <row r="1178" spans="1:9" x14ac:dyDescent="0.35">
      <c r="A1178" t="str">
        <f>IF(CoverSheet!$C$9="Annual Return","AR",IF(CoverSheet!$C$9="Interim Return","IR",IF(CoverSheet!$C$9="Audited Annual Return","AAR","")))</f>
        <v/>
      </c>
      <c r="B1178" t="str">
        <f>CoverSheet!$G$7</f>
        <v>v:25-03-c</v>
      </c>
      <c r="C1178" t="str">
        <f>IF(CoverSheet!$C$29=3,"Q1",IF(CoverSheet!$C$29=6,"Q2",IF(CoverSheet!$C$29=9,"Q3",IF(AND(CoverSheet!$C$29=12,A1178="AR"),"Q4","Q4A"))))</f>
        <v>Q4A</v>
      </c>
      <c r="D1178" t="str">
        <f>CoverSheet!$C$15</f>
        <v/>
      </c>
      <c r="E1178" t="s">
        <v>750</v>
      </c>
      <c r="F1178" t="s">
        <v>2886</v>
      </c>
      <c r="G1178" t="s">
        <v>2887</v>
      </c>
      <c r="H1178">
        <f>Input!P34*CoverSheet!C33</f>
        <v>0</v>
      </c>
    </row>
    <row r="1179" spans="1:9" x14ac:dyDescent="0.35">
      <c r="A1179" t="str">
        <f>IF(CoverSheet!$C$9="Annual Return","AR",IF(CoverSheet!$C$9="Interim Return","IR",IF(CoverSheet!$C$9="Audited Annual Return","AAR","")))</f>
        <v/>
      </c>
      <c r="B1179" t="str">
        <f>CoverSheet!$G$7</f>
        <v>v:25-03-c</v>
      </c>
      <c r="C1179" t="str">
        <f>IF(CoverSheet!$C$29=3,"Q1",IF(CoverSheet!$C$29=6,"Q2",IF(CoverSheet!$C$29=9,"Q3",IF(AND(CoverSheet!$C$29=12,A1179="AR"),"Q4","Q4A"))))</f>
        <v>Q4A</v>
      </c>
      <c r="D1179" t="str">
        <f>CoverSheet!$C$15</f>
        <v/>
      </c>
      <c r="E1179" t="s">
        <v>750</v>
      </c>
      <c r="F1179" t="s">
        <v>2888</v>
      </c>
      <c r="G1179" t="s">
        <v>2889</v>
      </c>
      <c r="H1179">
        <f>Input!L35*CoverSheet!C33</f>
        <v>0</v>
      </c>
    </row>
    <row r="1180" spans="1:9" x14ac:dyDescent="0.35">
      <c r="A1180" t="str">
        <f>IF(CoverSheet!$C$9="Annual Return","AR",IF(CoverSheet!$C$9="Interim Return","IR",IF(CoverSheet!$C$9="Audited Annual Return","AAR","")))</f>
        <v/>
      </c>
      <c r="B1180" t="str">
        <f>CoverSheet!$G$7</f>
        <v>v:25-03-c</v>
      </c>
      <c r="C1180" t="str">
        <f>IF(CoverSheet!$C$29=3,"Q1",IF(CoverSheet!$C$29=6,"Q2",IF(CoverSheet!$C$29=9,"Q3",IF(AND(CoverSheet!$C$29=12,A1180="AR"),"Q4","Q4A"))))</f>
        <v>Q4A</v>
      </c>
      <c r="D1180" t="str">
        <f>CoverSheet!$C$15</f>
        <v/>
      </c>
      <c r="E1180" t="s">
        <v>750</v>
      </c>
      <c r="F1180" t="s">
        <v>2890</v>
      </c>
      <c r="G1180" t="s">
        <v>2891</v>
      </c>
      <c r="H1180">
        <f>Input!M35*CoverSheet!C33</f>
        <v>0</v>
      </c>
    </row>
    <row r="1181" spans="1:9" x14ac:dyDescent="0.35">
      <c r="A1181" t="str">
        <f>IF(CoverSheet!$C$9="Annual Return","AR",IF(CoverSheet!$C$9="Interim Return","IR",IF(CoverSheet!$C$9="Audited Annual Return","AAR","")))</f>
        <v/>
      </c>
      <c r="B1181" t="str">
        <f>CoverSheet!$G$7</f>
        <v>v:25-03-c</v>
      </c>
      <c r="C1181" t="str">
        <f>IF(CoverSheet!$C$29=3,"Q1",IF(CoverSheet!$C$29=6,"Q2",IF(CoverSheet!$C$29=9,"Q3",IF(AND(CoverSheet!$C$29=12,A1181="AR"),"Q4","Q4A"))))</f>
        <v>Q4A</v>
      </c>
      <c r="D1181" t="str">
        <f>CoverSheet!$C$15</f>
        <v/>
      </c>
      <c r="E1181" t="s">
        <v>750</v>
      </c>
      <c r="F1181" t="s">
        <v>2892</v>
      </c>
      <c r="G1181" t="s">
        <v>2893</v>
      </c>
      <c r="H1181">
        <f>Input!N35*CoverSheet!C33</f>
        <v>0</v>
      </c>
    </row>
    <row r="1182" spans="1:9" x14ac:dyDescent="0.35">
      <c r="A1182" t="str">
        <f>IF(CoverSheet!$C$9="Annual Return","AR",IF(CoverSheet!$C$9="Interim Return","IR",IF(CoverSheet!$C$9="Audited Annual Return","AAR","")))</f>
        <v/>
      </c>
      <c r="B1182" t="str">
        <f>CoverSheet!$G$7</f>
        <v>v:25-03-c</v>
      </c>
      <c r="C1182" t="str">
        <f>IF(CoverSheet!$C$29=3,"Q1",IF(CoverSheet!$C$29=6,"Q2",IF(CoverSheet!$C$29=9,"Q3",IF(AND(CoverSheet!$C$29=12,A1182="AR"),"Q4","Q4A"))))</f>
        <v>Q4A</v>
      </c>
      <c r="D1182" t="str">
        <f>CoverSheet!$C$15</f>
        <v/>
      </c>
      <c r="E1182" t="s">
        <v>750</v>
      </c>
      <c r="F1182" t="s">
        <v>2894</v>
      </c>
      <c r="G1182" t="s">
        <v>2895</v>
      </c>
      <c r="H1182">
        <f>Input!P35*CoverSheet!C33</f>
        <v>0</v>
      </c>
    </row>
    <row r="1183" spans="1:9" x14ac:dyDescent="0.35">
      <c r="A1183" t="str">
        <f>IF(CoverSheet!$C$9="Annual Return","AR",IF(CoverSheet!$C$9="Interim Return","IR",IF(CoverSheet!$C$9="Audited Annual Return","AAR","")))</f>
        <v/>
      </c>
      <c r="B1183" t="str">
        <f>CoverSheet!$G$7</f>
        <v>v:25-03-c</v>
      </c>
      <c r="C1183" t="str">
        <f>IF(CoverSheet!$C$29=3,"Q1",IF(CoverSheet!$C$29=6,"Q2",IF(CoverSheet!$C$29=9,"Q3",IF(AND(CoverSheet!$C$29=12,A1183="AR"),"Q4","Q4A"))))</f>
        <v>Q4A</v>
      </c>
      <c r="D1183" t="str">
        <f>CoverSheet!$C$15</f>
        <v/>
      </c>
      <c r="E1183" t="s">
        <v>750</v>
      </c>
      <c r="F1183" t="s">
        <v>2896</v>
      </c>
      <c r="G1183" t="s">
        <v>2897</v>
      </c>
      <c r="H1183">
        <f>Input!L36*CoverSheet!C33</f>
        <v>0</v>
      </c>
    </row>
    <row r="1184" spans="1:9" x14ac:dyDescent="0.35">
      <c r="A1184" t="str">
        <f>IF(CoverSheet!$C$9="Annual Return","AR",IF(CoverSheet!$C$9="Interim Return","IR",IF(CoverSheet!$C$9="Audited Annual Return","AAR","")))</f>
        <v/>
      </c>
      <c r="B1184" t="str">
        <f>CoverSheet!$G$7</f>
        <v>v:25-03-c</v>
      </c>
      <c r="C1184" t="str">
        <f>IF(CoverSheet!$C$29=3,"Q1",IF(CoverSheet!$C$29=6,"Q2",IF(CoverSheet!$C$29=9,"Q3",IF(AND(CoverSheet!$C$29=12,A1184="AR"),"Q4","Q4A"))))</f>
        <v>Q4A</v>
      </c>
      <c r="D1184" t="str">
        <f>CoverSheet!$C$15</f>
        <v/>
      </c>
      <c r="E1184" t="s">
        <v>750</v>
      </c>
      <c r="F1184" t="s">
        <v>2898</v>
      </c>
      <c r="G1184" t="s">
        <v>2899</v>
      </c>
      <c r="H1184">
        <f>Input!M36*CoverSheet!C33</f>
        <v>0</v>
      </c>
    </row>
    <row r="1185" spans="1:8" x14ac:dyDescent="0.35">
      <c r="A1185" t="str">
        <f>IF(CoverSheet!$C$9="Annual Return","AR",IF(CoverSheet!$C$9="Interim Return","IR",IF(CoverSheet!$C$9="Audited Annual Return","AAR","")))</f>
        <v/>
      </c>
      <c r="B1185" t="str">
        <f>CoverSheet!$G$7</f>
        <v>v:25-03-c</v>
      </c>
      <c r="C1185" t="str">
        <f>IF(CoverSheet!$C$29=3,"Q1",IF(CoverSheet!$C$29=6,"Q2",IF(CoverSheet!$C$29=9,"Q3",IF(AND(CoverSheet!$C$29=12,A1185="AR"),"Q4","Q4A"))))</f>
        <v>Q4A</v>
      </c>
      <c r="D1185" t="str">
        <f>CoverSheet!$C$15</f>
        <v/>
      </c>
      <c r="E1185" t="s">
        <v>750</v>
      </c>
      <c r="F1185" t="s">
        <v>2900</v>
      </c>
      <c r="G1185" t="s">
        <v>2901</v>
      </c>
      <c r="H1185">
        <f>Input!N36*CoverSheet!C33</f>
        <v>0</v>
      </c>
    </row>
    <row r="1186" spans="1:8" x14ac:dyDescent="0.35">
      <c r="A1186" t="str">
        <f>IF(CoverSheet!$C$9="Annual Return","AR",IF(CoverSheet!$C$9="Interim Return","IR",IF(CoverSheet!$C$9="Audited Annual Return","AAR","")))</f>
        <v/>
      </c>
      <c r="B1186" t="str">
        <f>CoverSheet!$G$7</f>
        <v>v:25-03-c</v>
      </c>
      <c r="C1186" t="str">
        <f>IF(CoverSheet!$C$29=3,"Q1",IF(CoverSheet!$C$29=6,"Q2",IF(CoverSheet!$C$29=9,"Q3",IF(AND(CoverSheet!$C$29=12,A1186="AR"),"Q4","Q4A"))))</f>
        <v>Q4A</v>
      </c>
      <c r="D1186" t="str">
        <f>CoverSheet!$C$15</f>
        <v/>
      </c>
      <c r="E1186" t="s">
        <v>750</v>
      </c>
      <c r="F1186" t="s">
        <v>2902</v>
      </c>
      <c r="G1186" t="s">
        <v>2903</v>
      </c>
      <c r="H1186">
        <f>Input!P36*CoverSheet!C33</f>
        <v>0</v>
      </c>
    </row>
    <row r="1187" spans="1:8" x14ac:dyDescent="0.35">
      <c r="A1187" t="str">
        <f>IF(CoverSheet!$C$9="Annual Return","AR",IF(CoverSheet!$C$9="Interim Return","IR",IF(CoverSheet!$C$9="Audited Annual Return","AAR","")))</f>
        <v/>
      </c>
      <c r="B1187" t="str">
        <f>CoverSheet!$G$7</f>
        <v>v:25-03-c</v>
      </c>
      <c r="C1187" t="str">
        <f>IF(CoverSheet!$C$29=3,"Q1",IF(CoverSheet!$C$29=6,"Q2",IF(CoverSheet!$C$29=9,"Q3",IF(AND(CoverSheet!$C$29=12,A1187="AR"),"Q4","Q4A"))))</f>
        <v>Q4A</v>
      </c>
      <c r="D1187" t="str">
        <f>CoverSheet!$C$15</f>
        <v/>
      </c>
      <c r="E1187" t="s">
        <v>750</v>
      </c>
      <c r="F1187" t="s">
        <v>2904</v>
      </c>
      <c r="G1187" t="s">
        <v>2905</v>
      </c>
      <c r="H1187">
        <f>Input!L38*CoverSheet!C33</f>
        <v>0</v>
      </c>
    </row>
    <row r="1188" spans="1:8" x14ac:dyDescent="0.35">
      <c r="A1188" t="str">
        <f>IF(CoverSheet!$C$9="Annual Return","AR",IF(CoverSheet!$C$9="Interim Return","IR",IF(CoverSheet!$C$9="Audited Annual Return","AAR","")))</f>
        <v/>
      </c>
      <c r="B1188" t="str">
        <f>CoverSheet!$G$7</f>
        <v>v:25-03-c</v>
      </c>
      <c r="C1188" t="str">
        <f>IF(CoverSheet!$C$29=3,"Q1",IF(CoverSheet!$C$29=6,"Q2",IF(CoverSheet!$C$29=9,"Q3",IF(AND(CoverSheet!$C$29=12,A1188="AR"),"Q4","Q4A"))))</f>
        <v>Q4A</v>
      </c>
      <c r="D1188" t="str">
        <f>CoverSheet!$C$15</f>
        <v/>
      </c>
      <c r="E1188" t="s">
        <v>750</v>
      </c>
      <c r="F1188" t="s">
        <v>2906</v>
      </c>
      <c r="G1188" t="s">
        <v>2907</v>
      </c>
      <c r="H1188">
        <f>Input!M38*CoverSheet!C33</f>
        <v>0</v>
      </c>
    </row>
    <row r="1189" spans="1:8" x14ac:dyDescent="0.35">
      <c r="A1189" t="str">
        <f>IF(CoverSheet!$C$9="Annual Return","AR",IF(CoverSheet!$C$9="Interim Return","IR",IF(CoverSheet!$C$9="Audited Annual Return","AAR","")))</f>
        <v/>
      </c>
      <c r="B1189" t="str">
        <f>CoverSheet!$G$7</f>
        <v>v:25-03-c</v>
      </c>
      <c r="C1189" t="str">
        <f>IF(CoverSheet!$C$29=3,"Q1",IF(CoverSheet!$C$29=6,"Q2",IF(CoverSheet!$C$29=9,"Q3",IF(AND(CoverSheet!$C$29=12,A1189="AR"),"Q4","Q4A"))))</f>
        <v>Q4A</v>
      </c>
      <c r="D1189" t="str">
        <f>CoverSheet!$C$15</f>
        <v/>
      </c>
      <c r="E1189" t="s">
        <v>750</v>
      </c>
      <c r="F1189" t="s">
        <v>2908</v>
      </c>
      <c r="G1189" t="s">
        <v>2909</v>
      </c>
      <c r="H1189">
        <f>Input!N38*CoverSheet!C33</f>
        <v>0</v>
      </c>
    </row>
    <row r="1190" spans="1:8" x14ac:dyDescent="0.35">
      <c r="A1190" t="str">
        <f>IF(CoverSheet!$C$9="Annual Return","AR",IF(CoverSheet!$C$9="Interim Return","IR",IF(CoverSheet!$C$9="Audited Annual Return","AAR","")))</f>
        <v/>
      </c>
      <c r="B1190" t="str">
        <f>CoverSheet!$G$7</f>
        <v>v:25-03-c</v>
      </c>
      <c r="C1190" t="str">
        <f>IF(CoverSheet!$C$29=3,"Q1",IF(CoverSheet!$C$29=6,"Q2",IF(CoverSheet!$C$29=9,"Q3",IF(AND(CoverSheet!$C$29=12,A1190="AR"),"Q4","Q4A"))))</f>
        <v>Q4A</v>
      </c>
      <c r="D1190" t="str">
        <f>CoverSheet!$C$15</f>
        <v/>
      </c>
      <c r="E1190" t="s">
        <v>750</v>
      </c>
      <c r="F1190" t="s">
        <v>2910</v>
      </c>
      <c r="G1190" t="s">
        <v>2911</v>
      </c>
      <c r="H1190">
        <f>Input!P38*CoverSheet!C33</f>
        <v>0</v>
      </c>
    </row>
    <row r="1191" spans="1:8" x14ac:dyDescent="0.35">
      <c r="A1191" t="str">
        <f>IF(CoverSheet!$C$9="Annual Return","AR",IF(CoverSheet!$C$9="Interim Return","IR",IF(CoverSheet!$C$9="Audited Annual Return","AAR","")))</f>
        <v/>
      </c>
      <c r="B1191" t="str">
        <f>CoverSheet!$G$7</f>
        <v>v:25-03-c</v>
      </c>
      <c r="C1191" t="str">
        <f>IF(CoverSheet!$C$29=3,"Q1",IF(CoverSheet!$C$29=6,"Q2",IF(CoverSheet!$C$29=9,"Q3",IF(AND(CoverSheet!$C$29=12,A1191="AR"),"Q4","Q4A"))))</f>
        <v>Q4A</v>
      </c>
      <c r="D1191" t="str">
        <f>CoverSheet!$C$15</f>
        <v/>
      </c>
      <c r="E1191" t="s">
        <v>750</v>
      </c>
      <c r="F1191" t="s">
        <v>2912</v>
      </c>
      <c r="G1191" t="s">
        <v>2913</v>
      </c>
      <c r="H1191">
        <f>Input!L39*CoverSheet!C33</f>
        <v>0</v>
      </c>
    </row>
    <row r="1192" spans="1:8" x14ac:dyDescent="0.35">
      <c r="A1192" t="str">
        <f>IF(CoverSheet!$C$9="Annual Return","AR",IF(CoverSheet!$C$9="Interim Return","IR",IF(CoverSheet!$C$9="Audited Annual Return","AAR","")))</f>
        <v/>
      </c>
      <c r="B1192" t="str">
        <f>CoverSheet!$G$7</f>
        <v>v:25-03-c</v>
      </c>
      <c r="C1192" t="str">
        <f>IF(CoverSheet!$C$29=3,"Q1",IF(CoverSheet!$C$29=6,"Q2",IF(CoverSheet!$C$29=9,"Q3",IF(AND(CoverSheet!$C$29=12,A1192="AR"),"Q4","Q4A"))))</f>
        <v>Q4A</v>
      </c>
      <c r="D1192" t="str">
        <f>CoverSheet!$C$15</f>
        <v/>
      </c>
      <c r="E1192" t="s">
        <v>750</v>
      </c>
      <c r="F1192" t="s">
        <v>2914</v>
      </c>
      <c r="G1192" t="s">
        <v>2915</v>
      </c>
      <c r="H1192">
        <f>Input!M39*CoverSheet!C33</f>
        <v>0</v>
      </c>
    </row>
    <row r="1193" spans="1:8" x14ac:dyDescent="0.35">
      <c r="A1193" t="str">
        <f>IF(CoverSheet!$C$9="Annual Return","AR",IF(CoverSheet!$C$9="Interim Return","IR",IF(CoverSheet!$C$9="Audited Annual Return","AAR","")))</f>
        <v/>
      </c>
      <c r="B1193" t="str">
        <f>CoverSheet!$G$7</f>
        <v>v:25-03-c</v>
      </c>
      <c r="C1193" t="str">
        <f>IF(CoverSheet!$C$29=3,"Q1",IF(CoverSheet!$C$29=6,"Q2",IF(CoverSheet!$C$29=9,"Q3",IF(AND(CoverSheet!$C$29=12,A1193="AR"),"Q4","Q4A"))))</f>
        <v>Q4A</v>
      </c>
      <c r="D1193" t="str">
        <f>CoverSheet!$C$15</f>
        <v/>
      </c>
      <c r="E1193" t="s">
        <v>750</v>
      </c>
      <c r="F1193" t="s">
        <v>2916</v>
      </c>
      <c r="G1193" t="s">
        <v>2917</v>
      </c>
      <c r="H1193">
        <f>Input!N39*CoverSheet!C33</f>
        <v>0</v>
      </c>
    </row>
    <row r="1194" spans="1:8" x14ac:dyDescent="0.35">
      <c r="A1194" t="str">
        <f>IF(CoverSheet!$C$9="Annual Return","AR",IF(CoverSheet!$C$9="Interim Return","IR",IF(CoverSheet!$C$9="Audited Annual Return","AAR","")))</f>
        <v/>
      </c>
      <c r="B1194" t="str">
        <f>CoverSheet!$G$7</f>
        <v>v:25-03-c</v>
      </c>
      <c r="C1194" t="str">
        <f>IF(CoverSheet!$C$29=3,"Q1",IF(CoverSheet!$C$29=6,"Q2",IF(CoverSheet!$C$29=9,"Q3",IF(AND(CoverSheet!$C$29=12,A1194="AR"),"Q4","Q4A"))))</f>
        <v>Q4A</v>
      </c>
      <c r="D1194" t="str">
        <f>CoverSheet!$C$15</f>
        <v/>
      </c>
      <c r="E1194" t="s">
        <v>750</v>
      </c>
      <c r="F1194" t="s">
        <v>2918</v>
      </c>
      <c r="G1194" t="s">
        <v>2919</v>
      </c>
      <c r="H1194">
        <f>Input!P39*CoverSheet!C33</f>
        <v>0</v>
      </c>
    </row>
    <row r="1195" spans="1:8" x14ac:dyDescent="0.35">
      <c r="A1195" t="str">
        <f>IF(CoverSheet!$C$9="Annual Return","AR",IF(CoverSheet!$C$9="Interim Return","IR",IF(CoverSheet!$C$9="Audited Annual Return","AAR","")))</f>
        <v/>
      </c>
      <c r="B1195" t="str">
        <f>CoverSheet!$G$7</f>
        <v>v:25-03-c</v>
      </c>
      <c r="C1195" t="str">
        <f>IF(CoverSheet!$C$29=3,"Q1",IF(CoverSheet!$C$29=6,"Q2",IF(CoverSheet!$C$29=9,"Q3",IF(AND(CoverSheet!$C$29=12,A1195="AR"),"Q4","Q4A"))))</f>
        <v>Q4A</v>
      </c>
      <c r="D1195" t="str">
        <f>CoverSheet!$C$15</f>
        <v/>
      </c>
      <c r="E1195" t="s">
        <v>750</v>
      </c>
      <c r="F1195" t="s">
        <v>2920</v>
      </c>
      <c r="G1195" t="s">
        <v>2921</v>
      </c>
      <c r="H1195">
        <f>Input!L40*CoverSheet!C33</f>
        <v>0</v>
      </c>
    </row>
    <row r="1196" spans="1:8" x14ac:dyDescent="0.35">
      <c r="A1196" t="str">
        <f>IF(CoverSheet!$C$9="Annual Return","AR",IF(CoverSheet!$C$9="Interim Return","IR",IF(CoverSheet!$C$9="Audited Annual Return","AAR","")))</f>
        <v/>
      </c>
      <c r="B1196" t="str">
        <f>CoverSheet!$G$7</f>
        <v>v:25-03-c</v>
      </c>
      <c r="C1196" t="str">
        <f>IF(CoverSheet!$C$29=3,"Q1",IF(CoverSheet!$C$29=6,"Q2",IF(CoverSheet!$C$29=9,"Q3",IF(AND(CoverSheet!$C$29=12,A1196="AR"),"Q4","Q4A"))))</f>
        <v>Q4A</v>
      </c>
      <c r="D1196" t="str">
        <f>CoverSheet!$C$15</f>
        <v/>
      </c>
      <c r="E1196" t="s">
        <v>750</v>
      </c>
      <c r="F1196" t="s">
        <v>2922</v>
      </c>
      <c r="G1196" t="s">
        <v>2923</v>
      </c>
      <c r="H1196">
        <f>Input!M40*CoverSheet!C33</f>
        <v>0</v>
      </c>
    </row>
    <row r="1197" spans="1:8" x14ac:dyDescent="0.35">
      <c r="A1197" t="str">
        <f>IF(CoverSheet!$C$9="Annual Return","AR",IF(CoverSheet!$C$9="Interim Return","IR",IF(CoverSheet!$C$9="Audited Annual Return","AAR","")))</f>
        <v/>
      </c>
      <c r="B1197" t="str">
        <f>CoverSheet!$G$7</f>
        <v>v:25-03-c</v>
      </c>
      <c r="C1197" t="str">
        <f>IF(CoverSheet!$C$29=3,"Q1",IF(CoverSheet!$C$29=6,"Q2",IF(CoverSheet!$C$29=9,"Q3",IF(AND(CoverSheet!$C$29=12,A1197="AR"),"Q4","Q4A"))))</f>
        <v>Q4A</v>
      </c>
      <c r="D1197" t="str">
        <f>CoverSheet!$C$15</f>
        <v/>
      </c>
      <c r="E1197" t="s">
        <v>750</v>
      </c>
      <c r="F1197" t="s">
        <v>2924</v>
      </c>
      <c r="G1197" t="s">
        <v>2925</v>
      </c>
      <c r="H1197">
        <f>Input!N40*CoverSheet!C33</f>
        <v>0</v>
      </c>
    </row>
    <row r="1198" spans="1:8" x14ac:dyDescent="0.35">
      <c r="A1198" t="str">
        <f>IF(CoverSheet!$C$9="Annual Return","AR",IF(CoverSheet!$C$9="Interim Return","IR",IF(CoverSheet!$C$9="Audited Annual Return","AAR","")))</f>
        <v/>
      </c>
      <c r="B1198" t="str">
        <f>CoverSheet!$G$7</f>
        <v>v:25-03-c</v>
      </c>
      <c r="C1198" t="str">
        <f>IF(CoverSheet!$C$29=3,"Q1",IF(CoverSheet!$C$29=6,"Q2",IF(CoverSheet!$C$29=9,"Q3",IF(AND(CoverSheet!$C$29=12,A1198="AR"),"Q4","Q4A"))))</f>
        <v>Q4A</v>
      </c>
      <c r="D1198" t="str">
        <f>CoverSheet!$C$15</f>
        <v/>
      </c>
      <c r="E1198" t="s">
        <v>750</v>
      </c>
      <c r="F1198" t="s">
        <v>2926</v>
      </c>
      <c r="G1198" t="s">
        <v>2927</v>
      </c>
      <c r="H1198">
        <f>Input!P40*CoverSheet!C33</f>
        <v>0</v>
      </c>
    </row>
    <row r="1199" spans="1:8" x14ac:dyDescent="0.35">
      <c r="A1199" t="str">
        <f>IF(CoverSheet!$C$9="Annual Return","AR",IF(CoverSheet!$C$9="Interim Return","IR",IF(CoverSheet!$C$9="Audited Annual Return","AAR","")))</f>
        <v/>
      </c>
      <c r="B1199" t="str">
        <f>CoverSheet!$G$7</f>
        <v>v:25-03-c</v>
      </c>
      <c r="C1199" t="str">
        <f>IF(CoverSheet!$C$29=3,"Q1",IF(CoverSheet!$C$29=6,"Q2",IF(CoverSheet!$C$29=9,"Q3",IF(AND(CoverSheet!$C$29=12,A1199="AR"),"Q4","Q4A"))))</f>
        <v>Q4A</v>
      </c>
      <c r="D1199" t="str">
        <f>CoverSheet!$C$15</f>
        <v/>
      </c>
      <c r="E1199" t="s">
        <v>750</v>
      </c>
      <c r="F1199" t="s">
        <v>2928</v>
      </c>
      <c r="G1199" t="s">
        <v>2929</v>
      </c>
      <c r="H1199">
        <f>Input!L42*CoverSheet!C33</f>
        <v>0</v>
      </c>
    </row>
    <row r="1200" spans="1:8" x14ac:dyDescent="0.35">
      <c r="A1200" t="str">
        <f>IF(CoverSheet!$C$9="Annual Return","AR",IF(CoverSheet!$C$9="Interim Return","IR",IF(CoverSheet!$C$9="Audited Annual Return","AAR","")))</f>
        <v/>
      </c>
      <c r="B1200" t="str">
        <f>CoverSheet!$G$7</f>
        <v>v:25-03-c</v>
      </c>
      <c r="C1200" t="str">
        <f>IF(CoverSheet!$C$29=3,"Q1",IF(CoverSheet!$C$29=6,"Q2",IF(CoverSheet!$C$29=9,"Q3",IF(AND(CoverSheet!$C$29=12,A1200="AR"),"Q4","Q4A"))))</f>
        <v>Q4A</v>
      </c>
      <c r="D1200" t="str">
        <f>CoverSheet!$C$15</f>
        <v/>
      </c>
      <c r="E1200" t="s">
        <v>750</v>
      </c>
      <c r="F1200" t="s">
        <v>2930</v>
      </c>
      <c r="G1200" t="s">
        <v>2931</v>
      </c>
      <c r="H1200">
        <f>Input!L43*CoverSheet!C33</f>
        <v>0</v>
      </c>
    </row>
    <row r="1201" spans="1:8" x14ac:dyDescent="0.35">
      <c r="A1201" t="str">
        <f>IF(CoverSheet!$C$9="Annual Return","AR",IF(CoverSheet!$C$9="Interim Return","IR",IF(CoverSheet!$C$9="Audited Annual Return","AAR","")))</f>
        <v/>
      </c>
      <c r="B1201" t="str">
        <f>CoverSheet!$G$7</f>
        <v>v:25-03-c</v>
      </c>
      <c r="C1201" t="str">
        <f>IF(CoverSheet!$C$29=3,"Q1",IF(CoverSheet!$C$29=6,"Q2",IF(CoverSheet!$C$29=9,"Q3",IF(AND(CoverSheet!$C$29=12,A1201="AR"),"Q4","Q4A"))))</f>
        <v>Q4A</v>
      </c>
      <c r="D1201" t="str">
        <f>CoverSheet!$C$15</f>
        <v/>
      </c>
      <c r="E1201" t="s">
        <v>750</v>
      </c>
      <c r="F1201" t="s">
        <v>2932</v>
      </c>
      <c r="G1201" t="s">
        <v>2933</v>
      </c>
      <c r="H1201">
        <f>Input!L44*CoverSheet!C33</f>
        <v>0</v>
      </c>
    </row>
    <row r="1202" spans="1:8" x14ac:dyDescent="0.35">
      <c r="A1202" t="str">
        <f>IF(CoverSheet!$C$9="Annual Return","AR",IF(CoverSheet!$C$9="Interim Return","IR",IF(CoverSheet!$C$9="Audited Annual Return","AAR","")))</f>
        <v/>
      </c>
      <c r="B1202" t="str">
        <f>CoverSheet!$G$7</f>
        <v>v:25-03-c</v>
      </c>
      <c r="C1202" t="str">
        <f>IF(CoverSheet!$C$29=3,"Q1",IF(CoverSheet!$C$29=6,"Q2",IF(CoverSheet!$C$29=9,"Q3",IF(AND(CoverSheet!$C$29=12,A1202="AR"),"Q4","Q4A"))))</f>
        <v>Q4A</v>
      </c>
      <c r="D1202" t="str">
        <f>CoverSheet!$C$15</f>
        <v/>
      </c>
      <c r="E1202" t="s">
        <v>750</v>
      </c>
      <c r="F1202" t="s">
        <v>2934</v>
      </c>
      <c r="G1202" t="s">
        <v>2935</v>
      </c>
      <c r="H1202">
        <f>Input!L45*CoverSheet!C33</f>
        <v>0</v>
      </c>
    </row>
    <row r="1203" spans="1:8" x14ac:dyDescent="0.35">
      <c r="A1203" t="str">
        <f>IF(CoverSheet!$C$9="Annual Return","AR",IF(CoverSheet!$C$9="Interim Return","IR",IF(CoverSheet!$C$9="Audited Annual Return","AAR","")))</f>
        <v/>
      </c>
      <c r="B1203" t="str">
        <f>CoverSheet!$G$7</f>
        <v>v:25-03-c</v>
      </c>
      <c r="C1203" t="str">
        <f>IF(CoverSheet!$C$29=3,"Q1",IF(CoverSheet!$C$29=6,"Q2",IF(CoverSheet!$C$29=9,"Q3",IF(AND(CoverSheet!$C$29=12,A1203="AR"),"Q4","Q4A"))))</f>
        <v>Q4A</v>
      </c>
      <c r="D1203" t="str">
        <f>CoverSheet!$C$15</f>
        <v/>
      </c>
      <c r="E1203" t="s">
        <v>750</v>
      </c>
      <c r="F1203" t="s">
        <v>2936</v>
      </c>
      <c r="G1203" t="s">
        <v>2937</v>
      </c>
      <c r="H1203">
        <f>Input!M42*CoverSheet!C33</f>
        <v>0</v>
      </c>
    </row>
    <row r="1204" spans="1:8" x14ac:dyDescent="0.35">
      <c r="A1204" t="str">
        <f>IF(CoverSheet!$C$9="Annual Return","AR",IF(CoverSheet!$C$9="Interim Return","IR",IF(CoverSheet!$C$9="Audited Annual Return","AAR","")))</f>
        <v/>
      </c>
      <c r="B1204" t="str">
        <f>CoverSheet!$G$7</f>
        <v>v:25-03-c</v>
      </c>
      <c r="C1204" t="str">
        <f>IF(CoverSheet!$C$29=3,"Q1",IF(CoverSheet!$C$29=6,"Q2",IF(CoverSheet!$C$29=9,"Q3",IF(AND(CoverSheet!$C$29=12,A1204="AR"),"Q4","Q4A"))))</f>
        <v>Q4A</v>
      </c>
      <c r="D1204" t="str">
        <f>CoverSheet!$C$15</f>
        <v/>
      </c>
      <c r="E1204" t="s">
        <v>750</v>
      </c>
      <c r="F1204" t="s">
        <v>2938</v>
      </c>
      <c r="G1204" t="s">
        <v>2939</v>
      </c>
      <c r="H1204">
        <f>Input!M43*CoverSheet!C33</f>
        <v>0</v>
      </c>
    </row>
    <row r="1205" spans="1:8" x14ac:dyDescent="0.35">
      <c r="A1205" t="str">
        <f>IF(CoverSheet!$C$9="Annual Return","AR",IF(CoverSheet!$C$9="Interim Return","IR",IF(CoverSheet!$C$9="Audited Annual Return","AAR","")))</f>
        <v/>
      </c>
      <c r="B1205" t="str">
        <f>CoverSheet!$G$7</f>
        <v>v:25-03-c</v>
      </c>
      <c r="C1205" t="str">
        <f>IF(CoverSheet!$C$29=3,"Q1",IF(CoverSheet!$C$29=6,"Q2",IF(CoverSheet!$C$29=9,"Q3",IF(AND(CoverSheet!$C$29=12,A1205="AR"),"Q4","Q4A"))))</f>
        <v>Q4A</v>
      </c>
      <c r="D1205" t="str">
        <f>CoverSheet!$C$15</f>
        <v/>
      </c>
      <c r="E1205" t="s">
        <v>750</v>
      </c>
      <c r="F1205" t="s">
        <v>2940</v>
      </c>
      <c r="G1205" t="s">
        <v>2941</v>
      </c>
      <c r="H1205">
        <f>Input!M44*CoverSheet!C33</f>
        <v>0</v>
      </c>
    </row>
    <row r="1206" spans="1:8" x14ac:dyDescent="0.35">
      <c r="A1206" t="str">
        <f>IF(CoverSheet!$C$9="Annual Return","AR",IF(CoverSheet!$C$9="Interim Return","IR",IF(CoverSheet!$C$9="Audited Annual Return","AAR","")))</f>
        <v/>
      </c>
      <c r="B1206" t="str">
        <f>CoverSheet!$G$7</f>
        <v>v:25-03-c</v>
      </c>
      <c r="C1206" t="str">
        <f>IF(CoverSheet!$C$29=3,"Q1",IF(CoverSheet!$C$29=6,"Q2",IF(CoverSheet!$C$29=9,"Q3",IF(AND(CoverSheet!$C$29=12,A1206="AR"),"Q4","Q4A"))))</f>
        <v>Q4A</v>
      </c>
      <c r="D1206" t="str">
        <f>CoverSheet!$C$15</f>
        <v/>
      </c>
      <c r="E1206" t="s">
        <v>750</v>
      </c>
      <c r="F1206" t="s">
        <v>2942</v>
      </c>
      <c r="G1206" t="s">
        <v>2943</v>
      </c>
      <c r="H1206">
        <f>Input!M45*CoverSheet!C33</f>
        <v>0</v>
      </c>
    </row>
    <row r="1207" spans="1:8" x14ac:dyDescent="0.35">
      <c r="A1207" t="str">
        <f>IF(CoverSheet!$C$9="Annual Return","AR",IF(CoverSheet!$C$9="Interim Return","IR",IF(CoverSheet!$C$9="Audited Annual Return","AAR","")))</f>
        <v/>
      </c>
      <c r="B1207" t="str">
        <f>CoverSheet!$G$7</f>
        <v>v:25-03-c</v>
      </c>
      <c r="C1207" t="str">
        <f>IF(CoverSheet!$C$29=3,"Q1",IF(CoverSheet!$C$29=6,"Q2",IF(CoverSheet!$C$29=9,"Q3",IF(AND(CoverSheet!$C$29=12,A1207="AR"),"Q4","Q4A"))))</f>
        <v>Q4A</v>
      </c>
      <c r="D1207" t="str">
        <f>CoverSheet!$C$15</f>
        <v/>
      </c>
      <c r="E1207" t="s">
        <v>750</v>
      </c>
      <c r="F1207" t="s">
        <v>2944</v>
      </c>
      <c r="G1207" t="s">
        <v>2945</v>
      </c>
      <c r="H1207">
        <f>Input!N42*CoverSheet!C33</f>
        <v>0</v>
      </c>
    </row>
    <row r="1208" spans="1:8" x14ac:dyDescent="0.35">
      <c r="A1208" t="str">
        <f>IF(CoverSheet!$C$9="Annual Return","AR",IF(CoverSheet!$C$9="Interim Return","IR",IF(CoverSheet!$C$9="Audited Annual Return","AAR","")))</f>
        <v/>
      </c>
      <c r="B1208" t="str">
        <f>CoverSheet!$G$7</f>
        <v>v:25-03-c</v>
      </c>
      <c r="C1208" t="str">
        <f>IF(CoverSheet!$C$29=3,"Q1",IF(CoverSheet!$C$29=6,"Q2",IF(CoverSheet!$C$29=9,"Q3",IF(AND(CoverSheet!$C$29=12,A1208="AR"),"Q4","Q4A"))))</f>
        <v>Q4A</v>
      </c>
      <c r="D1208" t="str">
        <f>CoverSheet!$C$15</f>
        <v/>
      </c>
      <c r="E1208" t="s">
        <v>750</v>
      </c>
      <c r="F1208" t="s">
        <v>2946</v>
      </c>
      <c r="G1208" t="s">
        <v>2947</v>
      </c>
      <c r="H1208">
        <f>Input!N43*CoverSheet!C33</f>
        <v>0</v>
      </c>
    </row>
    <row r="1209" spans="1:8" x14ac:dyDescent="0.35">
      <c r="A1209" t="str">
        <f>IF(CoverSheet!$C$9="Annual Return","AR",IF(CoverSheet!$C$9="Interim Return","IR",IF(CoverSheet!$C$9="Audited Annual Return","AAR","")))</f>
        <v/>
      </c>
      <c r="B1209" t="str">
        <f>CoverSheet!$G$7</f>
        <v>v:25-03-c</v>
      </c>
      <c r="C1209" t="str">
        <f>IF(CoverSheet!$C$29=3,"Q1",IF(CoverSheet!$C$29=6,"Q2",IF(CoverSheet!$C$29=9,"Q3",IF(AND(CoverSheet!$C$29=12,A1209="AR"),"Q4","Q4A"))))</f>
        <v>Q4A</v>
      </c>
      <c r="D1209" t="str">
        <f>CoverSheet!$C$15</f>
        <v/>
      </c>
      <c r="E1209" t="s">
        <v>750</v>
      </c>
      <c r="F1209" t="s">
        <v>2948</v>
      </c>
      <c r="G1209" t="s">
        <v>2949</v>
      </c>
      <c r="H1209">
        <f>Input!N44*CoverSheet!C33</f>
        <v>0</v>
      </c>
    </row>
    <row r="1210" spans="1:8" x14ac:dyDescent="0.35">
      <c r="A1210" t="str">
        <f>IF(CoverSheet!$C$9="Annual Return","AR",IF(CoverSheet!$C$9="Interim Return","IR",IF(CoverSheet!$C$9="Audited Annual Return","AAR","")))</f>
        <v/>
      </c>
      <c r="B1210" t="str">
        <f>CoverSheet!$G$7</f>
        <v>v:25-03-c</v>
      </c>
      <c r="C1210" t="str">
        <f>IF(CoverSheet!$C$29=3,"Q1",IF(CoverSheet!$C$29=6,"Q2",IF(CoverSheet!$C$29=9,"Q3",IF(AND(CoverSheet!$C$29=12,A1210="AR"),"Q4","Q4A"))))</f>
        <v>Q4A</v>
      </c>
      <c r="D1210" t="str">
        <f>CoverSheet!$C$15</f>
        <v/>
      </c>
      <c r="E1210" t="s">
        <v>750</v>
      </c>
      <c r="F1210" t="s">
        <v>2950</v>
      </c>
      <c r="G1210" t="s">
        <v>2951</v>
      </c>
      <c r="H1210">
        <f>Input!N45*CoverSheet!C33</f>
        <v>0</v>
      </c>
    </row>
    <row r="1211" spans="1:8" x14ac:dyDescent="0.35">
      <c r="A1211" t="str">
        <f>IF(CoverSheet!$C$9="Annual Return","AR",IF(CoverSheet!$C$9="Interim Return","IR",IF(CoverSheet!$C$9="Audited Annual Return","AAR","")))</f>
        <v/>
      </c>
      <c r="B1211" t="str">
        <f>CoverSheet!$G$7</f>
        <v>v:25-03-c</v>
      </c>
      <c r="C1211" t="str">
        <f>IF(CoverSheet!$C$29=3,"Q1",IF(CoverSheet!$C$29=6,"Q2",IF(CoverSheet!$C$29=9,"Q3",IF(AND(CoverSheet!$C$29=12,A1211="AR"),"Q4","Q4A"))))</f>
        <v>Q4A</v>
      </c>
      <c r="D1211" t="str">
        <f>CoverSheet!$C$15</f>
        <v/>
      </c>
      <c r="E1211" t="s">
        <v>750</v>
      </c>
      <c r="F1211" t="s">
        <v>2952</v>
      </c>
      <c r="G1211" t="s">
        <v>2953</v>
      </c>
      <c r="H1211">
        <f>Input!P42*CoverSheet!C33</f>
        <v>0</v>
      </c>
    </row>
    <row r="1212" spans="1:8" x14ac:dyDescent="0.35">
      <c r="A1212" t="str">
        <f>IF(CoverSheet!$C$9="Annual Return","AR",IF(CoverSheet!$C$9="Interim Return","IR",IF(CoverSheet!$C$9="Audited Annual Return","AAR","")))</f>
        <v/>
      </c>
      <c r="B1212" t="str">
        <f>CoverSheet!$G$7</f>
        <v>v:25-03-c</v>
      </c>
      <c r="C1212" t="str">
        <f>IF(CoverSheet!$C$29=3,"Q1",IF(CoverSheet!$C$29=6,"Q2",IF(CoverSheet!$C$29=9,"Q3",IF(AND(CoverSheet!$C$29=12,A1212="AR"),"Q4","Q4A"))))</f>
        <v>Q4A</v>
      </c>
      <c r="D1212" t="str">
        <f>CoverSheet!$C$15</f>
        <v/>
      </c>
      <c r="E1212" t="s">
        <v>750</v>
      </c>
      <c r="F1212" t="s">
        <v>2954</v>
      </c>
      <c r="G1212" t="s">
        <v>2955</v>
      </c>
      <c r="H1212">
        <f>Input!P43*CoverSheet!C33</f>
        <v>0</v>
      </c>
    </row>
    <row r="1213" spans="1:8" x14ac:dyDescent="0.35">
      <c r="A1213" t="str">
        <f>IF(CoverSheet!$C$9="Annual Return","AR",IF(CoverSheet!$C$9="Interim Return","IR",IF(CoverSheet!$C$9="Audited Annual Return","AAR","")))</f>
        <v/>
      </c>
      <c r="B1213" t="str">
        <f>CoverSheet!$G$7</f>
        <v>v:25-03-c</v>
      </c>
      <c r="C1213" t="str">
        <f>IF(CoverSheet!$C$29=3,"Q1",IF(CoverSheet!$C$29=6,"Q2",IF(CoverSheet!$C$29=9,"Q3",IF(AND(CoverSheet!$C$29=12,A1213="AR"),"Q4","Q4A"))))</f>
        <v>Q4A</v>
      </c>
      <c r="D1213" t="str">
        <f>CoverSheet!$C$15</f>
        <v/>
      </c>
      <c r="E1213" t="s">
        <v>750</v>
      </c>
      <c r="F1213" t="s">
        <v>2956</v>
      </c>
      <c r="G1213" t="s">
        <v>2957</v>
      </c>
      <c r="H1213">
        <f>Input!P44*CoverSheet!C33</f>
        <v>0</v>
      </c>
    </row>
    <row r="1214" spans="1:8" x14ac:dyDescent="0.35">
      <c r="A1214" t="str">
        <f>IF(CoverSheet!$C$9="Annual Return","AR",IF(CoverSheet!$C$9="Interim Return","IR",IF(CoverSheet!$C$9="Audited Annual Return","AAR","")))</f>
        <v/>
      </c>
      <c r="B1214" t="str">
        <f>CoverSheet!$G$7</f>
        <v>v:25-03-c</v>
      </c>
      <c r="C1214" t="str">
        <f>IF(CoverSheet!$C$29=3,"Q1",IF(CoverSheet!$C$29=6,"Q2",IF(CoverSheet!$C$29=9,"Q3",IF(AND(CoverSheet!$C$29=12,A1214="AR"),"Q4","Q4A"))))</f>
        <v>Q4A</v>
      </c>
      <c r="D1214" t="str">
        <f>CoverSheet!$C$15</f>
        <v/>
      </c>
      <c r="E1214" t="s">
        <v>750</v>
      </c>
      <c r="F1214" t="s">
        <v>2958</v>
      </c>
      <c r="G1214" t="s">
        <v>2959</v>
      </c>
      <c r="H1214">
        <f>Input!P45*CoverSheet!C33</f>
        <v>0</v>
      </c>
    </row>
    <row r="1215" spans="1:8" x14ac:dyDescent="0.35">
      <c r="A1215" t="str">
        <f>IF(CoverSheet!$C$9="Annual Return","AR",IF(CoverSheet!$C$9="Interim Return","IR",IF(CoverSheet!$C$9="Audited Annual Return","AAR","")))</f>
        <v/>
      </c>
      <c r="B1215" t="str">
        <f>CoverSheet!$G$7</f>
        <v>v:25-03-c</v>
      </c>
      <c r="C1215" t="str">
        <f>IF(CoverSheet!$C$29=3,"Q1",IF(CoverSheet!$C$29=6,"Q2",IF(CoverSheet!$C$29=9,"Q3",IF(AND(CoverSheet!$C$29=12,A1215="AR"),"Q4","Q4A"))))</f>
        <v>Q4A</v>
      </c>
      <c r="D1215" t="str">
        <f>CoverSheet!$C$15</f>
        <v/>
      </c>
      <c r="E1215" t="s">
        <v>750</v>
      </c>
      <c r="F1215" t="s">
        <v>2960</v>
      </c>
      <c r="G1215" t="s">
        <v>2961</v>
      </c>
      <c r="H1215">
        <f>Input!L47*CoverSheet!C33</f>
        <v>0</v>
      </c>
    </row>
    <row r="1216" spans="1:8" x14ac:dyDescent="0.35">
      <c r="A1216" t="str">
        <f>IF(CoverSheet!$C$9="Annual Return","AR",IF(CoverSheet!$C$9="Interim Return","IR",IF(CoverSheet!$C$9="Audited Annual Return","AAR","")))</f>
        <v/>
      </c>
      <c r="B1216" t="str">
        <f>CoverSheet!$G$7</f>
        <v>v:25-03-c</v>
      </c>
      <c r="C1216" t="str">
        <f>IF(CoverSheet!$C$29=3,"Q1",IF(CoverSheet!$C$29=6,"Q2",IF(CoverSheet!$C$29=9,"Q3",IF(AND(CoverSheet!$C$29=12,A1216="AR"),"Q4","Q4A"))))</f>
        <v>Q4A</v>
      </c>
      <c r="D1216" t="str">
        <f>CoverSheet!$C$15</f>
        <v/>
      </c>
      <c r="E1216" t="s">
        <v>750</v>
      </c>
      <c r="F1216" t="s">
        <v>2962</v>
      </c>
      <c r="G1216" t="s">
        <v>2963</v>
      </c>
      <c r="H1216">
        <f>Input!L48*CoverSheet!C33</f>
        <v>0</v>
      </c>
    </row>
    <row r="1217" spans="1:8" x14ac:dyDescent="0.35">
      <c r="A1217" t="str">
        <f>IF(CoverSheet!$C$9="Annual Return","AR",IF(CoverSheet!$C$9="Interim Return","IR",IF(CoverSheet!$C$9="Audited Annual Return","AAR","")))</f>
        <v/>
      </c>
      <c r="B1217" t="str">
        <f>CoverSheet!$G$7</f>
        <v>v:25-03-c</v>
      </c>
      <c r="C1217" t="str">
        <f>IF(CoverSheet!$C$29=3,"Q1",IF(CoverSheet!$C$29=6,"Q2",IF(CoverSheet!$C$29=9,"Q3",IF(AND(CoverSheet!$C$29=12,A1217="AR"),"Q4","Q4A"))))</f>
        <v>Q4A</v>
      </c>
      <c r="D1217" t="str">
        <f>CoverSheet!$C$15</f>
        <v/>
      </c>
      <c r="E1217" t="s">
        <v>750</v>
      </c>
      <c r="F1217" t="s">
        <v>2964</v>
      </c>
      <c r="G1217" t="s">
        <v>2965</v>
      </c>
      <c r="H1217">
        <f>Input!L49*CoverSheet!C33</f>
        <v>0</v>
      </c>
    </row>
    <row r="1218" spans="1:8" x14ac:dyDescent="0.35">
      <c r="A1218" t="str">
        <f>IF(CoverSheet!$C$9="Annual Return","AR",IF(CoverSheet!$C$9="Interim Return","IR",IF(CoverSheet!$C$9="Audited Annual Return","AAR","")))</f>
        <v/>
      </c>
      <c r="B1218" t="str">
        <f>CoverSheet!$G$7</f>
        <v>v:25-03-c</v>
      </c>
      <c r="C1218" t="str">
        <f>IF(CoverSheet!$C$29=3,"Q1",IF(CoverSheet!$C$29=6,"Q2",IF(CoverSheet!$C$29=9,"Q3",IF(AND(CoverSheet!$C$29=12,A1218="AR"),"Q4","Q4A"))))</f>
        <v>Q4A</v>
      </c>
      <c r="D1218" t="str">
        <f>CoverSheet!$C$15</f>
        <v/>
      </c>
      <c r="E1218" t="s">
        <v>750</v>
      </c>
      <c r="F1218" t="s">
        <v>2966</v>
      </c>
      <c r="G1218" t="s">
        <v>2967</v>
      </c>
      <c r="H1218">
        <f>Input!M47*CoverSheet!C33</f>
        <v>0</v>
      </c>
    </row>
    <row r="1219" spans="1:8" x14ac:dyDescent="0.35">
      <c r="A1219" t="str">
        <f>IF(CoverSheet!$C$9="Annual Return","AR",IF(CoverSheet!$C$9="Interim Return","IR",IF(CoverSheet!$C$9="Audited Annual Return","AAR","")))</f>
        <v/>
      </c>
      <c r="B1219" t="str">
        <f>CoverSheet!$G$7</f>
        <v>v:25-03-c</v>
      </c>
      <c r="C1219" t="str">
        <f>IF(CoverSheet!$C$29=3,"Q1",IF(CoverSheet!$C$29=6,"Q2",IF(CoverSheet!$C$29=9,"Q3",IF(AND(CoverSheet!$C$29=12,A1219="AR"),"Q4","Q4A"))))</f>
        <v>Q4A</v>
      </c>
      <c r="D1219" t="str">
        <f>CoverSheet!$C$15</f>
        <v/>
      </c>
      <c r="E1219" t="s">
        <v>750</v>
      </c>
      <c r="F1219" t="s">
        <v>2968</v>
      </c>
      <c r="G1219" t="s">
        <v>2969</v>
      </c>
      <c r="H1219">
        <f>Input!M48*CoverSheet!C33</f>
        <v>0</v>
      </c>
    </row>
    <row r="1220" spans="1:8" x14ac:dyDescent="0.35">
      <c r="A1220" t="str">
        <f>IF(CoverSheet!$C$9="Annual Return","AR",IF(CoverSheet!$C$9="Interim Return","IR",IF(CoverSheet!$C$9="Audited Annual Return","AAR","")))</f>
        <v/>
      </c>
      <c r="B1220" t="str">
        <f>CoverSheet!$G$7</f>
        <v>v:25-03-c</v>
      </c>
      <c r="C1220" t="str">
        <f>IF(CoverSheet!$C$29=3,"Q1",IF(CoverSheet!$C$29=6,"Q2",IF(CoverSheet!$C$29=9,"Q3",IF(AND(CoverSheet!$C$29=12,A1220="AR"),"Q4","Q4A"))))</f>
        <v>Q4A</v>
      </c>
      <c r="D1220" t="str">
        <f>CoverSheet!$C$15</f>
        <v/>
      </c>
      <c r="E1220" t="s">
        <v>750</v>
      </c>
      <c r="F1220" t="s">
        <v>2970</v>
      </c>
      <c r="G1220" t="s">
        <v>2971</v>
      </c>
      <c r="H1220">
        <f>Input!M49*CoverSheet!C33</f>
        <v>0</v>
      </c>
    </row>
    <row r="1221" spans="1:8" x14ac:dyDescent="0.35">
      <c r="A1221" t="str">
        <f>IF(CoverSheet!$C$9="Annual Return","AR",IF(CoverSheet!$C$9="Interim Return","IR",IF(CoverSheet!$C$9="Audited Annual Return","AAR","")))</f>
        <v/>
      </c>
      <c r="B1221" t="str">
        <f>CoverSheet!$G$7</f>
        <v>v:25-03-c</v>
      </c>
      <c r="C1221" t="str">
        <f>IF(CoverSheet!$C$29=3,"Q1",IF(CoverSheet!$C$29=6,"Q2",IF(CoverSheet!$C$29=9,"Q3",IF(AND(CoverSheet!$C$29=12,A1221="AR"),"Q4","Q4A"))))</f>
        <v>Q4A</v>
      </c>
      <c r="D1221" t="str">
        <f>CoverSheet!$C$15</f>
        <v/>
      </c>
      <c r="E1221" t="s">
        <v>750</v>
      </c>
      <c r="F1221" t="s">
        <v>2972</v>
      </c>
      <c r="G1221" t="s">
        <v>2973</v>
      </c>
      <c r="H1221">
        <f>Input!N47*CoverSheet!C33</f>
        <v>0</v>
      </c>
    </row>
    <row r="1222" spans="1:8" x14ac:dyDescent="0.35">
      <c r="A1222" t="str">
        <f>IF(CoverSheet!$C$9="Annual Return","AR",IF(CoverSheet!$C$9="Interim Return","IR",IF(CoverSheet!$C$9="Audited Annual Return","AAR","")))</f>
        <v/>
      </c>
      <c r="B1222" t="str">
        <f>CoverSheet!$G$7</f>
        <v>v:25-03-c</v>
      </c>
      <c r="C1222" t="str">
        <f>IF(CoverSheet!$C$29=3,"Q1",IF(CoverSheet!$C$29=6,"Q2",IF(CoverSheet!$C$29=9,"Q3",IF(AND(CoverSheet!$C$29=12,A1222="AR"),"Q4","Q4A"))))</f>
        <v>Q4A</v>
      </c>
      <c r="D1222" t="str">
        <f>CoverSheet!$C$15</f>
        <v/>
      </c>
      <c r="E1222" t="s">
        <v>750</v>
      </c>
      <c r="F1222" t="s">
        <v>2974</v>
      </c>
      <c r="G1222" t="s">
        <v>2975</v>
      </c>
      <c r="H1222">
        <f>Input!N48*CoverSheet!C33</f>
        <v>0</v>
      </c>
    </row>
    <row r="1223" spans="1:8" x14ac:dyDescent="0.35">
      <c r="A1223" t="str">
        <f>IF(CoverSheet!$C$9="Annual Return","AR",IF(CoverSheet!$C$9="Interim Return","IR",IF(CoverSheet!$C$9="Audited Annual Return","AAR","")))</f>
        <v/>
      </c>
      <c r="B1223" t="str">
        <f>CoverSheet!$G$7</f>
        <v>v:25-03-c</v>
      </c>
      <c r="C1223" t="str">
        <f>IF(CoverSheet!$C$29=3,"Q1",IF(CoverSheet!$C$29=6,"Q2",IF(CoverSheet!$C$29=9,"Q3",IF(AND(CoverSheet!$C$29=12,A1223="AR"),"Q4","Q4A"))))</f>
        <v>Q4A</v>
      </c>
      <c r="D1223" t="str">
        <f>CoverSheet!$C$15</f>
        <v/>
      </c>
      <c r="E1223" t="s">
        <v>750</v>
      </c>
      <c r="F1223" t="s">
        <v>2976</v>
      </c>
      <c r="G1223" t="s">
        <v>2977</v>
      </c>
      <c r="H1223">
        <f>Input!N49*CoverSheet!C33</f>
        <v>0</v>
      </c>
    </row>
    <row r="1224" spans="1:8" x14ac:dyDescent="0.35">
      <c r="A1224" t="str">
        <f>IF(CoverSheet!$C$9="Annual Return","AR",IF(CoverSheet!$C$9="Interim Return","IR",IF(CoverSheet!$C$9="Audited Annual Return","AAR","")))</f>
        <v/>
      </c>
      <c r="B1224" t="str">
        <f>CoverSheet!$G$7</f>
        <v>v:25-03-c</v>
      </c>
      <c r="C1224" t="str">
        <f>IF(CoverSheet!$C$29=3,"Q1",IF(CoverSheet!$C$29=6,"Q2",IF(CoverSheet!$C$29=9,"Q3",IF(AND(CoverSheet!$C$29=12,A1224="AR"),"Q4","Q4A"))))</f>
        <v>Q4A</v>
      </c>
      <c r="D1224" t="str">
        <f>CoverSheet!$C$15</f>
        <v/>
      </c>
      <c r="E1224" t="s">
        <v>750</v>
      </c>
      <c r="F1224" t="s">
        <v>2978</v>
      </c>
      <c r="G1224" t="s">
        <v>2979</v>
      </c>
      <c r="H1224">
        <f>Input!P47*CoverSheet!C33</f>
        <v>0</v>
      </c>
    </row>
    <row r="1225" spans="1:8" x14ac:dyDescent="0.35">
      <c r="A1225" t="str">
        <f>IF(CoverSheet!$C$9="Annual Return","AR",IF(CoverSheet!$C$9="Interim Return","IR",IF(CoverSheet!$C$9="Audited Annual Return","AAR","")))</f>
        <v/>
      </c>
      <c r="B1225" t="str">
        <f>CoverSheet!$G$7</f>
        <v>v:25-03-c</v>
      </c>
      <c r="C1225" t="str">
        <f>IF(CoverSheet!$C$29=3,"Q1",IF(CoverSheet!$C$29=6,"Q2",IF(CoverSheet!$C$29=9,"Q3",IF(AND(CoverSheet!$C$29=12,A1225="AR"),"Q4","Q4A"))))</f>
        <v>Q4A</v>
      </c>
      <c r="D1225" t="str">
        <f>CoverSheet!$C$15</f>
        <v/>
      </c>
      <c r="E1225" t="s">
        <v>750</v>
      </c>
      <c r="F1225" t="s">
        <v>2980</v>
      </c>
      <c r="G1225" t="s">
        <v>2981</v>
      </c>
      <c r="H1225">
        <f>Input!P48*CoverSheet!C33</f>
        <v>0</v>
      </c>
    </row>
    <row r="1226" spans="1:8" x14ac:dyDescent="0.35">
      <c r="A1226" t="str">
        <f>IF(CoverSheet!$C$9="Annual Return","AR",IF(CoverSheet!$C$9="Interim Return","IR",IF(CoverSheet!$C$9="Audited Annual Return","AAR","")))</f>
        <v/>
      </c>
      <c r="B1226" t="str">
        <f>CoverSheet!$G$7</f>
        <v>v:25-03-c</v>
      </c>
      <c r="C1226" t="str">
        <f>IF(CoverSheet!$C$29=3,"Q1",IF(CoverSheet!$C$29=6,"Q2",IF(CoverSheet!$C$29=9,"Q3",IF(AND(CoverSheet!$C$29=12,A1226="AR"),"Q4","Q4A"))))</f>
        <v>Q4A</v>
      </c>
      <c r="D1226" t="str">
        <f>CoverSheet!$C$15</f>
        <v/>
      </c>
      <c r="E1226" t="s">
        <v>750</v>
      </c>
      <c r="F1226" t="s">
        <v>2982</v>
      </c>
      <c r="G1226" t="s">
        <v>2983</v>
      </c>
      <c r="H1226">
        <f>Input!P49*CoverSheet!C33</f>
        <v>0</v>
      </c>
    </row>
    <row r="1227" spans="1:8" x14ac:dyDescent="0.35">
      <c r="A1227" t="str">
        <f>IF(CoverSheet!$C$9="Annual Return","AR",IF(CoverSheet!$C$9="Interim Return","IR",IF(CoverSheet!$C$9="Audited Annual Return","AAR","")))</f>
        <v/>
      </c>
      <c r="B1227" t="str">
        <f>CoverSheet!$G$7</f>
        <v>v:25-03-c</v>
      </c>
      <c r="C1227" t="str">
        <f>IF(CoverSheet!$C$29=3,"Q1",IF(CoverSheet!$C$29=6,"Q2",IF(CoverSheet!$C$29=9,"Q3",IF(AND(CoverSheet!$C$29=12,A1227="AR"),"Q4","Q4A"))))</f>
        <v>Q4A</v>
      </c>
      <c r="D1227" t="str">
        <f>CoverSheet!$C$15</f>
        <v/>
      </c>
      <c r="E1227" t="s">
        <v>750</v>
      </c>
      <c r="F1227" t="s">
        <v>2984</v>
      </c>
      <c r="G1227" t="s">
        <v>2985</v>
      </c>
      <c r="H1227">
        <f>Input!L51*CoverSheet!C33</f>
        <v>0</v>
      </c>
    </row>
    <row r="1228" spans="1:8" x14ac:dyDescent="0.35">
      <c r="A1228" t="str">
        <f>IF(CoverSheet!$C$9="Annual Return","AR",IF(CoverSheet!$C$9="Interim Return","IR",IF(CoverSheet!$C$9="Audited Annual Return","AAR","")))</f>
        <v/>
      </c>
      <c r="B1228" t="str">
        <f>CoverSheet!$G$7</f>
        <v>v:25-03-c</v>
      </c>
      <c r="C1228" t="str">
        <f>IF(CoverSheet!$C$29=3,"Q1",IF(CoverSheet!$C$29=6,"Q2",IF(CoverSheet!$C$29=9,"Q3",IF(AND(CoverSheet!$C$29=12,A1228="AR"),"Q4","Q4A"))))</f>
        <v>Q4A</v>
      </c>
      <c r="D1228" t="str">
        <f>CoverSheet!$C$15</f>
        <v/>
      </c>
      <c r="E1228" t="s">
        <v>750</v>
      </c>
      <c r="F1228" t="s">
        <v>2986</v>
      </c>
      <c r="G1228" t="s">
        <v>2987</v>
      </c>
      <c r="H1228">
        <f>Input!L52*CoverSheet!C33</f>
        <v>0</v>
      </c>
    </row>
    <row r="1229" spans="1:8" x14ac:dyDescent="0.35">
      <c r="A1229" t="str">
        <f>IF(CoverSheet!$C$9="Annual Return","AR",IF(CoverSheet!$C$9="Interim Return","IR",IF(CoverSheet!$C$9="Audited Annual Return","AAR","")))</f>
        <v/>
      </c>
      <c r="B1229" t="str">
        <f>CoverSheet!$G$7</f>
        <v>v:25-03-c</v>
      </c>
      <c r="C1229" t="str">
        <f>IF(CoverSheet!$C$29=3,"Q1",IF(CoverSheet!$C$29=6,"Q2",IF(CoverSheet!$C$29=9,"Q3",IF(AND(CoverSheet!$C$29=12,A1229="AR"),"Q4","Q4A"))))</f>
        <v>Q4A</v>
      </c>
      <c r="D1229" t="str">
        <f>CoverSheet!$C$15</f>
        <v/>
      </c>
      <c r="E1229" t="s">
        <v>750</v>
      </c>
      <c r="F1229" t="s">
        <v>2988</v>
      </c>
      <c r="G1229" t="s">
        <v>2989</v>
      </c>
      <c r="H1229">
        <f>Input!L53*CoverSheet!C33</f>
        <v>0</v>
      </c>
    </row>
    <row r="1230" spans="1:8" x14ac:dyDescent="0.35">
      <c r="A1230" t="str">
        <f>IF(CoverSheet!$C$9="Annual Return","AR",IF(CoverSheet!$C$9="Interim Return","IR",IF(CoverSheet!$C$9="Audited Annual Return","AAR","")))</f>
        <v/>
      </c>
      <c r="B1230" t="str">
        <f>CoverSheet!$G$7</f>
        <v>v:25-03-c</v>
      </c>
      <c r="C1230" t="str">
        <f>IF(CoverSheet!$C$29=3,"Q1",IF(CoverSheet!$C$29=6,"Q2",IF(CoverSheet!$C$29=9,"Q3",IF(AND(CoverSheet!$C$29=12,A1230="AR"),"Q4","Q4A"))))</f>
        <v>Q4A</v>
      </c>
      <c r="D1230" t="str">
        <f>CoverSheet!$C$15</f>
        <v/>
      </c>
      <c r="E1230" t="s">
        <v>750</v>
      </c>
      <c r="F1230" t="s">
        <v>2990</v>
      </c>
      <c r="G1230" t="s">
        <v>2991</v>
      </c>
      <c r="H1230">
        <f>Input!M51*CoverSheet!C33</f>
        <v>0</v>
      </c>
    </row>
    <row r="1231" spans="1:8" x14ac:dyDescent="0.35">
      <c r="A1231" t="str">
        <f>IF(CoverSheet!$C$9="Annual Return","AR",IF(CoverSheet!$C$9="Interim Return","IR",IF(CoverSheet!$C$9="Audited Annual Return","AAR","")))</f>
        <v/>
      </c>
      <c r="B1231" t="str">
        <f>CoverSheet!$G$7</f>
        <v>v:25-03-c</v>
      </c>
      <c r="C1231" t="str">
        <f>IF(CoverSheet!$C$29=3,"Q1",IF(CoverSheet!$C$29=6,"Q2",IF(CoverSheet!$C$29=9,"Q3",IF(AND(CoverSheet!$C$29=12,A1231="AR"),"Q4","Q4A"))))</f>
        <v>Q4A</v>
      </c>
      <c r="D1231" t="str">
        <f>CoverSheet!$C$15</f>
        <v/>
      </c>
      <c r="E1231" t="s">
        <v>750</v>
      </c>
      <c r="F1231" t="s">
        <v>2992</v>
      </c>
      <c r="G1231" t="s">
        <v>2993</v>
      </c>
      <c r="H1231">
        <f>Input!M52*CoverSheet!C33</f>
        <v>0</v>
      </c>
    </row>
    <row r="1232" spans="1:8" x14ac:dyDescent="0.35">
      <c r="A1232" t="str">
        <f>IF(CoverSheet!$C$9="Annual Return","AR",IF(CoverSheet!$C$9="Interim Return","IR",IF(CoverSheet!$C$9="Audited Annual Return","AAR","")))</f>
        <v/>
      </c>
      <c r="B1232" t="str">
        <f>CoverSheet!$G$7</f>
        <v>v:25-03-c</v>
      </c>
      <c r="C1232" t="str">
        <f>IF(CoverSheet!$C$29=3,"Q1",IF(CoverSheet!$C$29=6,"Q2",IF(CoverSheet!$C$29=9,"Q3",IF(AND(CoverSheet!$C$29=12,A1232="AR"),"Q4","Q4A"))))</f>
        <v>Q4A</v>
      </c>
      <c r="D1232" t="str">
        <f>CoverSheet!$C$15</f>
        <v/>
      </c>
      <c r="E1232" t="s">
        <v>750</v>
      </c>
      <c r="F1232" t="s">
        <v>2994</v>
      </c>
      <c r="G1232" t="s">
        <v>2995</v>
      </c>
      <c r="H1232">
        <f>Input!M53*CoverSheet!C33</f>
        <v>0</v>
      </c>
    </row>
    <row r="1233" spans="1:8" x14ac:dyDescent="0.35">
      <c r="A1233" t="str">
        <f>IF(CoverSheet!$C$9="Annual Return","AR",IF(CoverSheet!$C$9="Interim Return","IR",IF(CoverSheet!$C$9="Audited Annual Return","AAR","")))</f>
        <v/>
      </c>
      <c r="B1233" t="str">
        <f>CoverSheet!$G$7</f>
        <v>v:25-03-c</v>
      </c>
      <c r="C1233" t="str">
        <f>IF(CoverSheet!$C$29=3,"Q1",IF(CoverSheet!$C$29=6,"Q2",IF(CoverSheet!$C$29=9,"Q3",IF(AND(CoverSheet!$C$29=12,A1233="AR"),"Q4","Q4A"))))</f>
        <v>Q4A</v>
      </c>
      <c r="D1233" t="str">
        <f>CoverSheet!$C$15</f>
        <v/>
      </c>
      <c r="E1233" t="s">
        <v>750</v>
      </c>
      <c r="F1233" t="s">
        <v>2996</v>
      </c>
      <c r="G1233" t="s">
        <v>2997</v>
      </c>
      <c r="H1233">
        <f>Input!N51*CoverSheet!C33</f>
        <v>0</v>
      </c>
    </row>
    <row r="1234" spans="1:8" x14ac:dyDescent="0.35">
      <c r="A1234" t="str">
        <f>IF(CoverSheet!$C$9="Annual Return","AR",IF(CoverSheet!$C$9="Interim Return","IR",IF(CoverSheet!$C$9="Audited Annual Return","AAR","")))</f>
        <v/>
      </c>
      <c r="B1234" t="str">
        <f>CoverSheet!$G$7</f>
        <v>v:25-03-c</v>
      </c>
      <c r="C1234" t="str">
        <f>IF(CoverSheet!$C$29=3,"Q1",IF(CoverSheet!$C$29=6,"Q2",IF(CoverSheet!$C$29=9,"Q3",IF(AND(CoverSheet!$C$29=12,A1234="AR"),"Q4","Q4A"))))</f>
        <v>Q4A</v>
      </c>
      <c r="D1234" t="str">
        <f>CoverSheet!$C$15</f>
        <v/>
      </c>
      <c r="E1234" t="s">
        <v>750</v>
      </c>
      <c r="F1234" t="s">
        <v>2998</v>
      </c>
      <c r="G1234" t="s">
        <v>2999</v>
      </c>
      <c r="H1234">
        <f>Input!N52*CoverSheet!C33</f>
        <v>0</v>
      </c>
    </row>
    <row r="1235" spans="1:8" x14ac:dyDescent="0.35">
      <c r="A1235" t="str">
        <f>IF(CoverSheet!$C$9="Annual Return","AR",IF(CoverSheet!$C$9="Interim Return","IR",IF(CoverSheet!$C$9="Audited Annual Return","AAR","")))</f>
        <v/>
      </c>
      <c r="B1235" t="str">
        <f>CoverSheet!$G$7</f>
        <v>v:25-03-c</v>
      </c>
      <c r="C1235" t="str">
        <f>IF(CoverSheet!$C$29=3,"Q1",IF(CoverSheet!$C$29=6,"Q2",IF(CoverSheet!$C$29=9,"Q3",IF(AND(CoverSheet!$C$29=12,A1235="AR"),"Q4","Q4A"))))</f>
        <v>Q4A</v>
      </c>
      <c r="D1235" t="str">
        <f>CoverSheet!$C$15</f>
        <v/>
      </c>
      <c r="E1235" t="s">
        <v>750</v>
      </c>
      <c r="F1235" t="s">
        <v>3000</v>
      </c>
      <c r="G1235" t="s">
        <v>3001</v>
      </c>
      <c r="H1235">
        <f>Input!N53*CoverSheet!C33</f>
        <v>0</v>
      </c>
    </row>
    <row r="1236" spans="1:8" x14ac:dyDescent="0.35">
      <c r="A1236" t="str">
        <f>IF(CoverSheet!$C$9="Annual Return","AR",IF(CoverSheet!$C$9="Interim Return","IR",IF(CoverSheet!$C$9="Audited Annual Return","AAR","")))</f>
        <v/>
      </c>
      <c r="B1236" t="str">
        <f>CoverSheet!$G$7</f>
        <v>v:25-03-c</v>
      </c>
      <c r="C1236" t="str">
        <f>IF(CoverSheet!$C$29=3,"Q1",IF(CoverSheet!$C$29=6,"Q2",IF(CoverSheet!$C$29=9,"Q3",IF(AND(CoverSheet!$C$29=12,A1236="AR"),"Q4","Q4A"))))</f>
        <v>Q4A</v>
      </c>
      <c r="D1236" t="str">
        <f>CoverSheet!$C$15</f>
        <v/>
      </c>
      <c r="E1236" t="s">
        <v>750</v>
      </c>
      <c r="F1236" t="s">
        <v>3002</v>
      </c>
      <c r="G1236" t="s">
        <v>3003</v>
      </c>
      <c r="H1236">
        <f>Input!P51*CoverSheet!C33</f>
        <v>0</v>
      </c>
    </row>
    <row r="1237" spans="1:8" x14ac:dyDescent="0.35">
      <c r="A1237" t="str">
        <f>IF(CoverSheet!$C$9="Annual Return","AR",IF(CoverSheet!$C$9="Interim Return","IR",IF(CoverSheet!$C$9="Audited Annual Return","AAR","")))</f>
        <v/>
      </c>
      <c r="B1237" t="str">
        <f>CoverSheet!$G$7</f>
        <v>v:25-03-c</v>
      </c>
      <c r="C1237" t="str">
        <f>IF(CoverSheet!$C$29=3,"Q1",IF(CoverSheet!$C$29=6,"Q2",IF(CoverSheet!$C$29=9,"Q3",IF(AND(CoverSheet!$C$29=12,A1237="AR"),"Q4","Q4A"))))</f>
        <v>Q4A</v>
      </c>
      <c r="D1237" t="str">
        <f>CoverSheet!$C$15</f>
        <v/>
      </c>
      <c r="E1237" t="s">
        <v>750</v>
      </c>
      <c r="F1237" t="s">
        <v>3004</v>
      </c>
      <c r="G1237" t="s">
        <v>3005</v>
      </c>
      <c r="H1237">
        <f>Input!P52*CoverSheet!C33</f>
        <v>0</v>
      </c>
    </row>
    <row r="1238" spans="1:8" x14ac:dyDescent="0.35">
      <c r="A1238" t="str">
        <f>IF(CoverSheet!$C$9="Annual Return","AR",IF(CoverSheet!$C$9="Interim Return","IR",IF(CoverSheet!$C$9="Audited Annual Return","AAR","")))</f>
        <v/>
      </c>
      <c r="B1238" t="str">
        <f>CoverSheet!$G$7</f>
        <v>v:25-03-c</v>
      </c>
      <c r="C1238" t="str">
        <f>IF(CoverSheet!$C$29=3,"Q1",IF(CoverSheet!$C$29=6,"Q2",IF(CoverSheet!$C$29=9,"Q3",IF(AND(CoverSheet!$C$29=12,A1238="AR"),"Q4","Q4A"))))</f>
        <v>Q4A</v>
      </c>
      <c r="D1238" t="str">
        <f>CoverSheet!$C$15</f>
        <v/>
      </c>
      <c r="E1238" t="s">
        <v>750</v>
      </c>
      <c r="F1238" t="s">
        <v>3006</v>
      </c>
      <c r="G1238" t="s">
        <v>3007</v>
      </c>
      <c r="H1238">
        <f>Input!P53*CoverSheet!C33</f>
        <v>0</v>
      </c>
    </row>
    <row r="1239" spans="1:8" x14ac:dyDescent="0.35">
      <c r="A1239" t="str">
        <f>IF(CoverSheet!$C$9="Annual Return","AR",IF(CoverSheet!$C$9="Interim Return","IR",IF(CoverSheet!$C$9="Audited Annual Return","AAR","")))</f>
        <v/>
      </c>
      <c r="B1239" t="str">
        <f>CoverSheet!$G$7</f>
        <v>v:25-03-c</v>
      </c>
      <c r="C1239" t="str">
        <f>IF(CoverSheet!$C$29=3,"Q1",IF(CoverSheet!$C$29=6,"Q2",IF(CoverSheet!$C$29=9,"Q3",IF(AND(CoverSheet!$C$29=12,A1239="AR"),"Q4","Q4A"))))</f>
        <v>Q4A</v>
      </c>
      <c r="D1239" t="str">
        <f>CoverSheet!$C$15</f>
        <v/>
      </c>
      <c r="E1239" t="s">
        <v>750</v>
      </c>
      <c r="F1239" t="s">
        <v>3008</v>
      </c>
      <c r="G1239" t="s">
        <v>3009</v>
      </c>
      <c r="H1239">
        <f>Input!L55*CoverSheet!C33</f>
        <v>0</v>
      </c>
    </row>
    <row r="1240" spans="1:8" x14ac:dyDescent="0.35">
      <c r="A1240" t="str">
        <f>IF(CoverSheet!$C$9="Annual Return","AR",IF(CoverSheet!$C$9="Interim Return","IR",IF(CoverSheet!$C$9="Audited Annual Return","AAR","")))</f>
        <v/>
      </c>
      <c r="B1240" t="str">
        <f>CoverSheet!$G$7</f>
        <v>v:25-03-c</v>
      </c>
      <c r="C1240" t="str">
        <f>IF(CoverSheet!$C$29=3,"Q1",IF(CoverSheet!$C$29=6,"Q2",IF(CoverSheet!$C$29=9,"Q3",IF(AND(CoverSheet!$C$29=12,A1240="AR"),"Q4","Q4A"))))</f>
        <v>Q4A</v>
      </c>
      <c r="D1240" t="str">
        <f>CoverSheet!$C$15</f>
        <v/>
      </c>
      <c r="E1240" t="s">
        <v>750</v>
      </c>
      <c r="F1240" t="s">
        <v>3010</v>
      </c>
      <c r="G1240" t="s">
        <v>3011</v>
      </c>
      <c r="H1240">
        <f>Input!L56*CoverSheet!C33</f>
        <v>0</v>
      </c>
    </row>
    <row r="1241" spans="1:8" x14ac:dyDescent="0.35">
      <c r="A1241" t="str">
        <f>IF(CoverSheet!$C$9="Annual Return","AR",IF(CoverSheet!$C$9="Interim Return","IR",IF(CoverSheet!$C$9="Audited Annual Return","AAR","")))</f>
        <v/>
      </c>
      <c r="B1241" t="str">
        <f>CoverSheet!$G$7</f>
        <v>v:25-03-c</v>
      </c>
      <c r="C1241" t="str">
        <f>IF(CoverSheet!$C$29=3,"Q1",IF(CoverSheet!$C$29=6,"Q2",IF(CoverSheet!$C$29=9,"Q3",IF(AND(CoverSheet!$C$29=12,A1241="AR"),"Q4","Q4A"))))</f>
        <v>Q4A</v>
      </c>
      <c r="D1241" t="str">
        <f>CoverSheet!$C$15</f>
        <v/>
      </c>
      <c r="E1241" t="s">
        <v>750</v>
      </c>
      <c r="F1241" t="s">
        <v>3012</v>
      </c>
      <c r="G1241" t="s">
        <v>3013</v>
      </c>
      <c r="H1241">
        <f>Input!L57*CoverSheet!C33</f>
        <v>0</v>
      </c>
    </row>
    <row r="1242" spans="1:8" x14ac:dyDescent="0.35">
      <c r="A1242" t="str">
        <f>IF(CoverSheet!$C$9="Annual Return","AR",IF(CoverSheet!$C$9="Interim Return","IR",IF(CoverSheet!$C$9="Audited Annual Return","AAR","")))</f>
        <v/>
      </c>
      <c r="B1242" t="str">
        <f>CoverSheet!$G$7</f>
        <v>v:25-03-c</v>
      </c>
      <c r="C1242" t="str">
        <f>IF(CoverSheet!$C$29=3,"Q1",IF(CoverSheet!$C$29=6,"Q2",IF(CoverSheet!$C$29=9,"Q3",IF(AND(CoverSheet!$C$29=12,A1242="AR"),"Q4","Q4A"))))</f>
        <v>Q4A</v>
      </c>
      <c r="D1242" t="str">
        <f>CoverSheet!$C$15</f>
        <v/>
      </c>
      <c r="E1242" t="s">
        <v>750</v>
      </c>
      <c r="F1242" t="s">
        <v>3014</v>
      </c>
      <c r="G1242" t="s">
        <v>3015</v>
      </c>
      <c r="H1242">
        <f>Input!M55*CoverSheet!C33</f>
        <v>0</v>
      </c>
    </row>
    <row r="1243" spans="1:8" x14ac:dyDescent="0.35">
      <c r="A1243" t="str">
        <f>IF(CoverSheet!$C$9="Annual Return","AR",IF(CoverSheet!$C$9="Interim Return","IR",IF(CoverSheet!$C$9="Audited Annual Return","AAR","")))</f>
        <v/>
      </c>
      <c r="B1243" t="str">
        <f>CoverSheet!$G$7</f>
        <v>v:25-03-c</v>
      </c>
      <c r="C1243" t="str">
        <f>IF(CoverSheet!$C$29=3,"Q1",IF(CoverSheet!$C$29=6,"Q2",IF(CoverSheet!$C$29=9,"Q3",IF(AND(CoverSheet!$C$29=12,A1243="AR"),"Q4","Q4A"))))</f>
        <v>Q4A</v>
      </c>
      <c r="D1243" t="str">
        <f>CoverSheet!$C$15</f>
        <v/>
      </c>
      <c r="E1243" t="s">
        <v>750</v>
      </c>
      <c r="F1243" t="s">
        <v>3016</v>
      </c>
      <c r="G1243" t="s">
        <v>3017</v>
      </c>
      <c r="H1243">
        <f>Input!M56*CoverSheet!C33</f>
        <v>0</v>
      </c>
    </row>
    <row r="1244" spans="1:8" x14ac:dyDescent="0.35">
      <c r="A1244" t="str">
        <f>IF(CoverSheet!$C$9="Annual Return","AR",IF(CoverSheet!$C$9="Interim Return","IR",IF(CoverSheet!$C$9="Audited Annual Return","AAR","")))</f>
        <v/>
      </c>
      <c r="B1244" t="str">
        <f>CoverSheet!$G$7</f>
        <v>v:25-03-c</v>
      </c>
      <c r="C1244" t="str">
        <f>IF(CoverSheet!$C$29=3,"Q1",IF(CoverSheet!$C$29=6,"Q2",IF(CoverSheet!$C$29=9,"Q3",IF(AND(CoverSheet!$C$29=12,A1244="AR"),"Q4","Q4A"))))</f>
        <v>Q4A</v>
      </c>
      <c r="D1244" t="str">
        <f>CoverSheet!$C$15</f>
        <v/>
      </c>
      <c r="E1244" t="s">
        <v>750</v>
      </c>
      <c r="F1244" t="s">
        <v>3018</v>
      </c>
      <c r="G1244" t="s">
        <v>3019</v>
      </c>
      <c r="H1244">
        <f>Input!M57*CoverSheet!C33</f>
        <v>0</v>
      </c>
    </row>
    <row r="1245" spans="1:8" x14ac:dyDescent="0.35">
      <c r="A1245" t="str">
        <f>IF(CoverSheet!$C$9="Annual Return","AR",IF(CoverSheet!$C$9="Interim Return","IR",IF(CoverSheet!$C$9="Audited Annual Return","AAR","")))</f>
        <v/>
      </c>
      <c r="B1245" t="str">
        <f>CoverSheet!$G$7</f>
        <v>v:25-03-c</v>
      </c>
      <c r="C1245" t="str">
        <f>IF(CoverSheet!$C$29=3,"Q1",IF(CoverSheet!$C$29=6,"Q2",IF(CoverSheet!$C$29=9,"Q3",IF(AND(CoverSheet!$C$29=12,A1245="AR"),"Q4","Q4A"))))</f>
        <v>Q4A</v>
      </c>
      <c r="D1245" t="str">
        <f>CoverSheet!$C$15</f>
        <v/>
      </c>
      <c r="E1245" t="s">
        <v>750</v>
      </c>
      <c r="F1245" t="s">
        <v>3020</v>
      </c>
      <c r="G1245" t="s">
        <v>3021</v>
      </c>
      <c r="H1245">
        <f>Input!N55*CoverSheet!C33</f>
        <v>0</v>
      </c>
    </row>
    <row r="1246" spans="1:8" x14ac:dyDescent="0.35">
      <c r="A1246" t="str">
        <f>IF(CoverSheet!$C$9="Annual Return","AR",IF(CoverSheet!$C$9="Interim Return","IR",IF(CoverSheet!$C$9="Audited Annual Return","AAR","")))</f>
        <v/>
      </c>
      <c r="B1246" t="str">
        <f>CoverSheet!$G$7</f>
        <v>v:25-03-c</v>
      </c>
      <c r="C1246" t="str">
        <f>IF(CoverSheet!$C$29=3,"Q1",IF(CoverSheet!$C$29=6,"Q2",IF(CoverSheet!$C$29=9,"Q3",IF(AND(CoverSheet!$C$29=12,A1246="AR"),"Q4","Q4A"))))</f>
        <v>Q4A</v>
      </c>
      <c r="D1246" t="str">
        <f>CoverSheet!$C$15</f>
        <v/>
      </c>
      <c r="E1246" t="s">
        <v>750</v>
      </c>
      <c r="F1246" t="s">
        <v>3022</v>
      </c>
      <c r="G1246" t="s">
        <v>3023</v>
      </c>
      <c r="H1246">
        <f>Input!N56*CoverSheet!C33</f>
        <v>0</v>
      </c>
    </row>
    <row r="1247" spans="1:8" x14ac:dyDescent="0.35">
      <c r="A1247" t="str">
        <f>IF(CoverSheet!$C$9="Annual Return","AR",IF(CoverSheet!$C$9="Interim Return","IR",IF(CoverSheet!$C$9="Audited Annual Return","AAR","")))</f>
        <v/>
      </c>
      <c r="B1247" t="str">
        <f>CoverSheet!$G$7</f>
        <v>v:25-03-c</v>
      </c>
      <c r="C1247" t="str">
        <f>IF(CoverSheet!$C$29=3,"Q1",IF(CoverSheet!$C$29=6,"Q2",IF(CoverSheet!$C$29=9,"Q3",IF(AND(CoverSheet!$C$29=12,A1247="AR"),"Q4","Q4A"))))</f>
        <v>Q4A</v>
      </c>
      <c r="D1247" t="str">
        <f>CoverSheet!$C$15</f>
        <v/>
      </c>
      <c r="E1247" t="s">
        <v>750</v>
      </c>
      <c r="F1247" t="s">
        <v>3024</v>
      </c>
      <c r="G1247" t="s">
        <v>3025</v>
      </c>
      <c r="H1247">
        <f>Input!N57*CoverSheet!C33</f>
        <v>0</v>
      </c>
    </row>
    <row r="1248" spans="1:8" x14ac:dyDescent="0.35">
      <c r="A1248" t="str">
        <f>IF(CoverSheet!$C$9="Annual Return","AR",IF(CoverSheet!$C$9="Interim Return","IR",IF(CoverSheet!$C$9="Audited Annual Return","AAR","")))</f>
        <v/>
      </c>
      <c r="B1248" t="str">
        <f>CoverSheet!$G$7</f>
        <v>v:25-03-c</v>
      </c>
      <c r="C1248" t="str">
        <f>IF(CoverSheet!$C$29=3,"Q1",IF(CoverSheet!$C$29=6,"Q2",IF(CoverSheet!$C$29=9,"Q3",IF(AND(CoverSheet!$C$29=12,A1248="AR"),"Q4","Q4A"))))</f>
        <v>Q4A</v>
      </c>
      <c r="D1248" t="str">
        <f>CoverSheet!$C$15</f>
        <v/>
      </c>
      <c r="E1248" t="s">
        <v>750</v>
      </c>
      <c r="F1248" t="s">
        <v>3026</v>
      </c>
      <c r="G1248" t="s">
        <v>3027</v>
      </c>
      <c r="H1248">
        <f>Input!P55*CoverSheet!C33</f>
        <v>0</v>
      </c>
    </row>
    <row r="1249" spans="1:8" x14ac:dyDescent="0.35">
      <c r="A1249" t="str">
        <f>IF(CoverSheet!$C$9="Annual Return","AR",IF(CoverSheet!$C$9="Interim Return","IR",IF(CoverSheet!$C$9="Audited Annual Return","AAR","")))</f>
        <v/>
      </c>
      <c r="B1249" t="str">
        <f>CoverSheet!$G$7</f>
        <v>v:25-03-c</v>
      </c>
      <c r="C1249" t="str">
        <f>IF(CoverSheet!$C$29=3,"Q1",IF(CoverSheet!$C$29=6,"Q2",IF(CoverSheet!$C$29=9,"Q3",IF(AND(CoverSheet!$C$29=12,A1249="AR"),"Q4","Q4A"))))</f>
        <v>Q4A</v>
      </c>
      <c r="D1249" t="str">
        <f>CoverSheet!$C$15</f>
        <v/>
      </c>
      <c r="E1249" t="s">
        <v>750</v>
      </c>
      <c r="F1249" t="s">
        <v>3028</v>
      </c>
      <c r="G1249" t="s">
        <v>3029</v>
      </c>
      <c r="H1249">
        <f>Input!P56*CoverSheet!C33</f>
        <v>0</v>
      </c>
    </row>
    <row r="1250" spans="1:8" x14ac:dyDescent="0.35">
      <c r="A1250" t="str">
        <f>IF(CoverSheet!$C$9="Annual Return","AR",IF(CoverSheet!$C$9="Interim Return","IR",IF(CoverSheet!$C$9="Audited Annual Return","AAR","")))</f>
        <v/>
      </c>
      <c r="B1250" t="str">
        <f>CoverSheet!$G$7</f>
        <v>v:25-03-c</v>
      </c>
      <c r="C1250" t="str">
        <f>IF(CoverSheet!$C$29=3,"Q1",IF(CoverSheet!$C$29=6,"Q2",IF(CoverSheet!$C$29=9,"Q3",IF(AND(CoverSheet!$C$29=12,A1250="AR"),"Q4","Q4A"))))</f>
        <v>Q4A</v>
      </c>
      <c r="D1250" t="str">
        <f>CoverSheet!$C$15</f>
        <v/>
      </c>
      <c r="E1250" t="s">
        <v>750</v>
      </c>
      <c r="F1250" t="s">
        <v>3030</v>
      </c>
      <c r="G1250" t="s">
        <v>3031</v>
      </c>
      <c r="H1250">
        <f>Input!P57*CoverSheet!C33</f>
        <v>0</v>
      </c>
    </row>
    <row r="1251" spans="1:8" x14ac:dyDescent="0.35">
      <c r="A1251" t="str">
        <f>IF(CoverSheet!$C$9="Annual Return","AR",IF(CoverSheet!$C$9="Interim Return","IR",IF(CoverSheet!$C$9="Audited Annual Return","AAR","")))</f>
        <v/>
      </c>
      <c r="B1251" t="str">
        <f>CoverSheet!$G$7</f>
        <v>v:25-03-c</v>
      </c>
      <c r="C1251" t="str">
        <f>IF(CoverSheet!$C$29=3,"Q1",IF(CoverSheet!$C$29=6,"Q2",IF(CoverSheet!$C$29=9,"Q3",IF(AND(CoverSheet!$C$29=12,A1251="AR"),"Q4","Q4A"))))</f>
        <v>Q4A</v>
      </c>
      <c r="D1251" t="str">
        <f>CoverSheet!$C$15</f>
        <v/>
      </c>
      <c r="E1251" t="s">
        <v>750</v>
      </c>
      <c r="F1251" t="s">
        <v>3032</v>
      </c>
      <c r="G1251" t="s">
        <v>3033</v>
      </c>
      <c r="H1251">
        <f>Input!L59*CoverSheet!C33</f>
        <v>0</v>
      </c>
    </row>
    <row r="1252" spans="1:8" x14ac:dyDescent="0.35">
      <c r="A1252" t="str">
        <f>IF(CoverSheet!$C$9="Annual Return","AR",IF(CoverSheet!$C$9="Interim Return","IR",IF(CoverSheet!$C$9="Audited Annual Return","AAR","")))</f>
        <v/>
      </c>
      <c r="B1252" t="str">
        <f>CoverSheet!$G$7</f>
        <v>v:25-03-c</v>
      </c>
      <c r="C1252" t="str">
        <f>IF(CoverSheet!$C$29=3,"Q1",IF(CoverSheet!$C$29=6,"Q2",IF(CoverSheet!$C$29=9,"Q3",IF(AND(CoverSheet!$C$29=12,A1252="AR"),"Q4","Q4A"))))</f>
        <v>Q4A</v>
      </c>
      <c r="D1252" t="str">
        <f>CoverSheet!$C$15</f>
        <v/>
      </c>
      <c r="E1252" t="s">
        <v>750</v>
      </c>
      <c r="F1252" t="s">
        <v>3034</v>
      </c>
      <c r="G1252" t="s">
        <v>3035</v>
      </c>
      <c r="H1252">
        <f>Input!L60*CoverSheet!C33</f>
        <v>0</v>
      </c>
    </row>
    <row r="1253" spans="1:8" x14ac:dyDescent="0.35">
      <c r="A1253" t="str">
        <f>IF(CoverSheet!$C$9="Annual Return","AR",IF(CoverSheet!$C$9="Interim Return","IR",IF(CoverSheet!$C$9="Audited Annual Return","AAR","")))</f>
        <v/>
      </c>
      <c r="B1253" t="str">
        <f>CoverSheet!$G$7</f>
        <v>v:25-03-c</v>
      </c>
      <c r="C1253" t="str">
        <f>IF(CoverSheet!$C$29=3,"Q1",IF(CoverSheet!$C$29=6,"Q2",IF(CoverSheet!$C$29=9,"Q3",IF(AND(CoverSheet!$C$29=12,A1253="AR"),"Q4","Q4A"))))</f>
        <v>Q4A</v>
      </c>
      <c r="D1253" t="str">
        <f>CoverSheet!$C$15</f>
        <v/>
      </c>
      <c r="E1253" t="s">
        <v>750</v>
      </c>
      <c r="F1253" t="s">
        <v>3036</v>
      </c>
      <c r="G1253" t="s">
        <v>3037</v>
      </c>
      <c r="H1253">
        <f>Input!L61*CoverSheet!C33</f>
        <v>0</v>
      </c>
    </row>
    <row r="1254" spans="1:8" x14ac:dyDescent="0.35">
      <c r="A1254" t="str">
        <f>IF(CoverSheet!$C$9="Annual Return","AR",IF(CoverSheet!$C$9="Interim Return","IR",IF(CoverSheet!$C$9="Audited Annual Return","AAR","")))</f>
        <v/>
      </c>
      <c r="B1254" t="str">
        <f>CoverSheet!$G$7</f>
        <v>v:25-03-c</v>
      </c>
      <c r="C1254" t="str">
        <f>IF(CoverSheet!$C$29=3,"Q1",IF(CoverSheet!$C$29=6,"Q2",IF(CoverSheet!$C$29=9,"Q3",IF(AND(CoverSheet!$C$29=12,A1254="AR"),"Q4","Q4A"))))</f>
        <v>Q4A</v>
      </c>
      <c r="D1254" t="str">
        <f>CoverSheet!$C$15</f>
        <v/>
      </c>
      <c r="E1254" t="s">
        <v>750</v>
      </c>
      <c r="F1254" t="s">
        <v>3038</v>
      </c>
      <c r="G1254" t="s">
        <v>3039</v>
      </c>
      <c r="H1254">
        <f>Input!M59*CoverSheet!C33</f>
        <v>0</v>
      </c>
    </row>
    <row r="1255" spans="1:8" x14ac:dyDescent="0.35">
      <c r="A1255" t="str">
        <f>IF(CoverSheet!$C$9="Annual Return","AR",IF(CoverSheet!$C$9="Interim Return","IR",IF(CoverSheet!$C$9="Audited Annual Return","AAR","")))</f>
        <v/>
      </c>
      <c r="B1255" t="str">
        <f>CoverSheet!$G$7</f>
        <v>v:25-03-c</v>
      </c>
      <c r="C1255" t="str">
        <f>IF(CoverSheet!$C$29=3,"Q1",IF(CoverSheet!$C$29=6,"Q2",IF(CoverSheet!$C$29=9,"Q3",IF(AND(CoverSheet!$C$29=12,A1255="AR"),"Q4","Q4A"))))</f>
        <v>Q4A</v>
      </c>
      <c r="D1255" t="str">
        <f>CoverSheet!$C$15</f>
        <v/>
      </c>
      <c r="E1255" t="s">
        <v>750</v>
      </c>
      <c r="F1255" t="s">
        <v>3040</v>
      </c>
      <c r="G1255" t="s">
        <v>3041</v>
      </c>
      <c r="H1255">
        <f>Input!M60*CoverSheet!C33</f>
        <v>0</v>
      </c>
    </row>
    <row r="1256" spans="1:8" x14ac:dyDescent="0.35">
      <c r="A1256" t="str">
        <f>IF(CoverSheet!$C$9="Annual Return","AR",IF(CoverSheet!$C$9="Interim Return","IR",IF(CoverSheet!$C$9="Audited Annual Return","AAR","")))</f>
        <v/>
      </c>
      <c r="B1256" t="str">
        <f>CoverSheet!$G$7</f>
        <v>v:25-03-c</v>
      </c>
      <c r="C1256" t="str">
        <f>IF(CoverSheet!$C$29=3,"Q1",IF(CoverSheet!$C$29=6,"Q2",IF(CoverSheet!$C$29=9,"Q3",IF(AND(CoverSheet!$C$29=12,A1256="AR"),"Q4","Q4A"))))</f>
        <v>Q4A</v>
      </c>
      <c r="D1256" t="str">
        <f>CoverSheet!$C$15</f>
        <v/>
      </c>
      <c r="E1256" t="s">
        <v>750</v>
      </c>
      <c r="F1256" t="s">
        <v>3042</v>
      </c>
      <c r="G1256" t="s">
        <v>3043</v>
      </c>
      <c r="H1256">
        <f>Input!M61*CoverSheet!C33</f>
        <v>0</v>
      </c>
    </row>
    <row r="1257" spans="1:8" x14ac:dyDescent="0.35">
      <c r="A1257" t="str">
        <f>IF(CoverSheet!$C$9="Annual Return","AR",IF(CoverSheet!$C$9="Interim Return","IR",IF(CoverSheet!$C$9="Audited Annual Return","AAR","")))</f>
        <v/>
      </c>
      <c r="B1257" t="str">
        <f>CoverSheet!$G$7</f>
        <v>v:25-03-c</v>
      </c>
      <c r="C1257" t="str">
        <f>IF(CoverSheet!$C$29=3,"Q1",IF(CoverSheet!$C$29=6,"Q2",IF(CoverSheet!$C$29=9,"Q3",IF(AND(CoverSheet!$C$29=12,A1257="AR"),"Q4","Q4A"))))</f>
        <v>Q4A</v>
      </c>
      <c r="D1257" t="str">
        <f>CoverSheet!$C$15</f>
        <v/>
      </c>
      <c r="E1257" t="s">
        <v>750</v>
      </c>
      <c r="F1257" t="s">
        <v>3044</v>
      </c>
      <c r="G1257" t="s">
        <v>3045</v>
      </c>
      <c r="H1257">
        <f>Input!N59*CoverSheet!C33</f>
        <v>0</v>
      </c>
    </row>
    <row r="1258" spans="1:8" x14ac:dyDescent="0.35">
      <c r="A1258" t="str">
        <f>IF(CoverSheet!$C$9="Annual Return","AR",IF(CoverSheet!$C$9="Interim Return","IR",IF(CoverSheet!$C$9="Audited Annual Return","AAR","")))</f>
        <v/>
      </c>
      <c r="B1258" t="str">
        <f>CoverSheet!$G$7</f>
        <v>v:25-03-c</v>
      </c>
      <c r="C1258" t="str">
        <f>IF(CoverSheet!$C$29=3,"Q1",IF(CoverSheet!$C$29=6,"Q2",IF(CoverSheet!$C$29=9,"Q3",IF(AND(CoverSheet!$C$29=12,A1258="AR"),"Q4","Q4A"))))</f>
        <v>Q4A</v>
      </c>
      <c r="D1258" t="str">
        <f>CoverSheet!$C$15</f>
        <v/>
      </c>
      <c r="E1258" t="s">
        <v>750</v>
      </c>
      <c r="F1258" t="s">
        <v>3046</v>
      </c>
      <c r="G1258" t="s">
        <v>3047</v>
      </c>
      <c r="H1258">
        <f>Input!N60*CoverSheet!C33</f>
        <v>0</v>
      </c>
    </row>
    <row r="1259" spans="1:8" x14ac:dyDescent="0.35">
      <c r="A1259" t="str">
        <f>IF(CoverSheet!$C$9="Annual Return","AR",IF(CoverSheet!$C$9="Interim Return","IR",IF(CoverSheet!$C$9="Audited Annual Return","AAR","")))</f>
        <v/>
      </c>
      <c r="B1259" t="str">
        <f>CoverSheet!$G$7</f>
        <v>v:25-03-c</v>
      </c>
      <c r="C1259" t="str">
        <f>IF(CoverSheet!$C$29=3,"Q1",IF(CoverSheet!$C$29=6,"Q2",IF(CoverSheet!$C$29=9,"Q3",IF(AND(CoverSheet!$C$29=12,A1259="AR"),"Q4","Q4A"))))</f>
        <v>Q4A</v>
      </c>
      <c r="D1259" t="str">
        <f>CoverSheet!$C$15</f>
        <v/>
      </c>
      <c r="E1259" t="s">
        <v>750</v>
      </c>
      <c r="F1259" t="s">
        <v>3048</v>
      </c>
      <c r="G1259" t="s">
        <v>3049</v>
      </c>
      <c r="H1259">
        <f>Input!N61*CoverSheet!C33</f>
        <v>0</v>
      </c>
    </row>
    <row r="1260" spans="1:8" x14ac:dyDescent="0.35">
      <c r="A1260" t="str">
        <f>IF(CoverSheet!$C$9="Annual Return","AR",IF(CoverSheet!$C$9="Interim Return","IR",IF(CoverSheet!$C$9="Audited Annual Return","AAR","")))</f>
        <v/>
      </c>
      <c r="B1260" t="str">
        <f>CoverSheet!$G$7</f>
        <v>v:25-03-c</v>
      </c>
      <c r="C1260" t="str">
        <f>IF(CoverSheet!$C$29=3,"Q1",IF(CoverSheet!$C$29=6,"Q2",IF(CoverSheet!$C$29=9,"Q3",IF(AND(CoverSheet!$C$29=12,A1260="AR"),"Q4","Q4A"))))</f>
        <v>Q4A</v>
      </c>
      <c r="D1260" t="str">
        <f>CoverSheet!$C$15</f>
        <v/>
      </c>
      <c r="E1260" t="s">
        <v>750</v>
      </c>
      <c r="F1260" t="s">
        <v>3050</v>
      </c>
      <c r="G1260" t="s">
        <v>3051</v>
      </c>
      <c r="H1260">
        <f>Input!P59*CoverSheet!C33</f>
        <v>0</v>
      </c>
    </row>
    <row r="1261" spans="1:8" x14ac:dyDescent="0.35">
      <c r="A1261" t="str">
        <f>IF(CoverSheet!$C$9="Annual Return","AR",IF(CoverSheet!$C$9="Interim Return","IR",IF(CoverSheet!$C$9="Audited Annual Return","AAR","")))</f>
        <v/>
      </c>
      <c r="B1261" t="str">
        <f>CoverSheet!$G$7</f>
        <v>v:25-03-c</v>
      </c>
      <c r="C1261" t="str">
        <f>IF(CoverSheet!$C$29=3,"Q1",IF(CoverSheet!$C$29=6,"Q2",IF(CoverSheet!$C$29=9,"Q3",IF(AND(CoverSheet!$C$29=12,A1261="AR"),"Q4","Q4A"))))</f>
        <v>Q4A</v>
      </c>
      <c r="D1261" t="str">
        <f>CoverSheet!$C$15</f>
        <v/>
      </c>
      <c r="E1261" t="s">
        <v>750</v>
      </c>
      <c r="F1261" t="s">
        <v>3052</v>
      </c>
      <c r="G1261" t="s">
        <v>3053</v>
      </c>
      <c r="H1261">
        <f>Input!P60*CoverSheet!C33</f>
        <v>0</v>
      </c>
    </row>
    <row r="1262" spans="1:8" x14ac:dyDescent="0.35">
      <c r="A1262" t="str">
        <f>IF(CoverSheet!$C$9="Annual Return","AR",IF(CoverSheet!$C$9="Interim Return","IR",IF(CoverSheet!$C$9="Audited Annual Return","AAR","")))</f>
        <v/>
      </c>
      <c r="B1262" t="str">
        <f>CoverSheet!$G$7</f>
        <v>v:25-03-c</v>
      </c>
      <c r="C1262" t="str">
        <f>IF(CoverSheet!$C$29=3,"Q1",IF(CoverSheet!$C$29=6,"Q2",IF(CoverSheet!$C$29=9,"Q3",IF(AND(CoverSheet!$C$29=12,A1262="AR"),"Q4","Q4A"))))</f>
        <v>Q4A</v>
      </c>
      <c r="D1262" t="str">
        <f>CoverSheet!$C$15</f>
        <v/>
      </c>
      <c r="E1262" t="s">
        <v>750</v>
      </c>
      <c r="F1262" t="s">
        <v>3054</v>
      </c>
      <c r="G1262" t="s">
        <v>3055</v>
      </c>
      <c r="H1262">
        <f>Input!P61*CoverSheet!C33</f>
        <v>0</v>
      </c>
    </row>
    <row r="1263" spans="1:8" x14ac:dyDescent="0.35">
      <c r="A1263" t="str">
        <f>IF(CoverSheet!$C$9="Annual Return","AR",IF(CoverSheet!$C$9="Interim Return","IR",IF(CoverSheet!$C$9="Audited Annual Return","AAR","")))</f>
        <v/>
      </c>
      <c r="B1263" t="str">
        <f>CoverSheet!$G$7</f>
        <v>v:25-03-c</v>
      </c>
      <c r="C1263" t="str">
        <f>IF(CoverSheet!$C$29=3,"Q1",IF(CoverSheet!$C$29=6,"Q2",IF(CoverSheet!$C$29=9,"Q3",IF(AND(CoverSheet!$C$29=12,A1263="AR"),"Q4","Q4A"))))</f>
        <v>Q4A</v>
      </c>
      <c r="D1263" t="str">
        <f>CoverSheet!$C$15</f>
        <v/>
      </c>
      <c r="E1263" t="s">
        <v>750</v>
      </c>
      <c r="F1263" t="s">
        <v>3056</v>
      </c>
      <c r="G1263" t="s">
        <v>3057</v>
      </c>
      <c r="H1263">
        <f>Input!L63*CoverSheet!C33</f>
        <v>0</v>
      </c>
    </row>
    <row r="1264" spans="1:8" x14ac:dyDescent="0.35">
      <c r="A1264" t="str">
        <f>IF(CoverSheet!$C$9="Annual Return","AR",IF(CoverSheet!$C$9="Interim Return","IR",IF(CoverSheet!$C$9="Audited Annual Return","AAR","")))</f>
        <v/>
      </c>
      <c r="B1264" t="str">
        <f>CoverSheet!$G$7</f>
        <v>v:25-03-c</v>
      </c>
      <c r="C1264" t="str">
        <f>IF(CoverSheet!$C$29=3,"Q1",IF(CoverSheet!$C$29=6,"Q2",IF(CoverSheet!$C$29=9,"Q3",IF(AND(CoverSheet!$C$29=12,A1264="AR"),"Q4","Q4A"))))</f>
        <v>Q4A</v>
      </c>
      <c r="D1264" t="str">
        <f>CoverSheet!$C$15</f>
        <v/>
      </c>
      <c r="E1264" t="s">
        <v>750</v>
      </c>
      <c r="F1264" t="s">
        <v>3058</v>
      </c>
      <c r="G1264" t="s">
        <v>3059</v>
      </c>
      <c r="H1264">
        <f>Input!L64*CoverSheet!C33</f>
        <v>0</v>
      </c>
    </row>
    <row r="1265" spans="1:8" x14ac:dyDescent="0.35">
      <c r="A1265" t="str">
        <f>IF(CoverSheet!$C$9="Annual Return","AR",IF(CoverSheet!$C$9="Interim Return","IR",IF(CoverSheet!$C$9="Audited Annual Return","AAR","")))</f>
        <v/>
      </c>
      <c r="B1265" t="str">
        <f>CoverSheet!$G$7</f>
        <v>v:25-03-c</v>
      </c>
      <c r="C1265" t="str">
        <f>IF(CoverSheet!$C$29=3,"Q1",IF(CoverSheet!$C$29=6,"Q2",IF(CoverSheet!$C$29=9,"Q3",IF(AND(CoverSheet!$C$29=12,A1265="AR"),"Q4","Q4A"))))</f>
        <v>Q4A</v>
      </c>
      <c r="D1265" t="str">
        <f>CoverSheet!$C$15</f>
        <v/>
      </c>
      <c r="E1265" t="s">
        <v>750</v>
      </c>
      <c r="F1265" t="s">
        <v>3060</v>
      </c>
      <c r="G1265" t="s">
        <v>3061</v>
      </c>
      <c r="H1265">
        <f>Input!L65*CoverSheet!C33</f>
        <v>0</v>
      </c>
    </row>
    <row r="1266" spans="1:8" x14ac:dyDescent="0.35">
      <c r="A1266" t="str">
        <f>IF(CoverSheet!$C$9="Annual Return","AR",IF(CoverSheet!$C$9="Interim Return","IR",IF(CoverSheet!$C$9="Audited Annual Return","AAR","")))</f>
        <v/>
      </c>
      <c r="B1266" t="str">
        <f>CoverSheet!$G$7</f>
        <v>v:25-03-c</v>
      </c>
      <c r="C1266" t="str">
        <f>IF(CoverSheet!$C$29=3,"Q1",IF(CoverSheet!$C$29=6,"Q2",IF(CoverSheet!$C$29=9,"Q3",IF(AND(CoverSheet!$C$29=12,A1266="AR"),"Q4","Q4A"))))</f>
        <v>Q4A</v>
      </c>
      <c r="D1266" t="str">
        <f>CoverSheet!$C$15</f>
        <v/>
      </c>
      <c r="E1266" t="s">
        <v>750</v>
      </c>
      <c r="F1266" t="s">
        <v>3062</v>
      </c>
      <c r="G1266" t="s">
        <v>3063</v>
      </c>
      <c r="H1266">
        <f>Input!M63*CoverSheet!C33</f>
        <v>0</v>
      </c>
    </row>
    <row r="1267" spans="1:8" x14ac:dyDescent="0.35">
      <c r="A1267" t="str">
        <f>IF(CoverSheet!$C$9="Annual Return","AR",IF(CoverSheet!$C$9="Interim Return","IR",IF(CoverSheet!$C$9="Audited Annual Return","AAR","")))</f>
        <v/>
      </c>
      <c r="B1267" t="str">
        <f>CoverSheet!$G$7</f>
        <v>v:25-03-c</v>
      </c>
      <c r="C1267" t="str">
        <f>IF(CoverSheet!$C$29=3,"Q1",IF(CoverSheet!$C$29=6,"Q2",IF(CoverSheet!$C$29=9,"Q3",IF(AND(CoverSheet!$C$29=12,A1267="AR"),"Q4","Q4A"))))</f>
        <v>Q4A</v>
      </c>
      <c r="D1267" t="str">
        <f>CoverSheet!$C$15</f>
        <v/>
      </c>
      <c r="E1267" t="s">
        <v>750</v>
      </c>
      <c r="F1267" t="s">
        <v>3064</v>
      </c>
      <c r="G1267" t="s">
        <v>3065</v>
      </c>
      <c r="H1267">
        <f>Input!M64*CoverSheet!C33</f>
        <v>0</v>
      </c>
    </row>
    <row r="1268" spans="1:8" x14ac:dyDescent="0.35">
      <c r="A1268" t="str">
        <f>IF(CoverSheet!$C$9="Annual Return","AR",IF(CoverSheet!$C$9="Interim Return","IR",IF(CoverSheet!$C$9="Audited Annual Return","AAR","")))</f>
        <v/>
      </c>
      <c r="B1268" t="str">
        <f>CoverSheet!$G$7</f>
        <v>v:25-03-c</v>
      </c>
      <c r="C1268" t="str">
        <f>IF(CoverSheet!$C$29=3,"Q1",IF(CoverSheet!$C$29=6,"Q2",IF(CoverSheet!$C$29=9,"Q3",IF(AND(CoverSheet!$C$29=12,A1268="AR"),"Q4","Q4A"))))</f>
        <v>Q4A</v>
      </c>
      <c r="D1268" t="str">
        <f>CoverSheet!$C$15</f>
        <v/>
      </c>
      <c r="E1268" t="s">
        <v>750</v>
      </c>
      <c r="F1268" t="s">
        <v>3066</v>
      </c>
      <c r="G1268" t="s">
        <v>3067</v>
      </c>
      <c r="H1268">
        <f>Input!M65*CoverSheet!C33</f>
        <v>0</v>
      </c>
    </row>
    <row r="1269" spans="1:8" x14ac:dyDescent="0.35">
      <c r="A1269" t="str">
        <f>IF(CoverSheet!$C$9="Annual Return","AR",IF(CoverSheet!$C$9="Interim Return","IR",IF(CoverSheet!$C$9="Audited Annual Return","AAR","")))</f>
        <v/>
      </c>
      <c r="B1269" t="str">
        <f>CoverSheet!$G$7</f>
        <v>v:25-03-c</v>
      </c>
      <c r="C1269" t="str">
        <f>IF(CoverSheet!$C$29=3,"Q1",IF(CoverSheet!$C$29=6,"Q2",IF(CoverSheet!$C$29=9,"Q3",IF(AND(CoverSheet!$C$29=12,A1269="AR"),"Q4","Q4A"))))</f>
        <v>Q4A</v>
      </c>
      <c r="D1269" t="str">
        <f>CoverSheet!$C$15</f>
        <v/>
      </c>
      <c r="E1269" t="s">
        <v>750</v>
      </c>
      <c r="F1269" t="s">
        <v>3068</v>
      </c>
      <c r="G1269" t="s">
        <v>3069</v>
      </c>
      <c r="H1269">
        <f>Input!N63*CoverSheet!C33</f>
        <v>0</v>
      </c>
    </row>
    <row r="1270" spans="1:8" x14ac:dyDescent="0.35">
      <c r="A1270" t="str">
        <f>IF(CoverSheet!$C$9="Annual Return","AR",IF(CoverSheet!$C$9="Interim Return","IR",IF(CoverSheet!$C$9="Audited Annual Return","AAR","")))</f>
        <v/>
      </c>
      <c r="B1270" t="str">
        <f>CoverSheet!$G$7</f>
        <v>v:25-03-c</v>
      </c>
      <c r="C1270" t="str">
        <f>IF(CoverSheet!$C$29=3,"Q1",IF(CoverSheet!$C$29=6,"Q2",IF(CoverSheet!$C$29=9,"Q3",IF(AND(CoverSheet!$C$29=12,A1270="AR"),"Q4","Q4A"))))</f>
        <v>Q4A</v>
      </c>
      <c r="D1270" t="str">
        <f>CoverSheet!$C$15</f>
        <v/>
      </c>
      <c r="E1270" t="s">
        <v>750</v>
      </c>
      <c r="F1270" t="s">
        <v>3070</v>
      </c>
      <c r="G1270" t="s">
        <v>3071</v>
      </c>
      <c r="H1270">
        <f>Input!N64*CoverSheet!C33</f>
        <v>0</v>
      </c>
    </row>
    <row r="1271" spans="1:8" x14ac:dyDescent="0.35">
      <c r="A1271" t="str">
        <f>IF(CoverSheet!$C$9="Annual Return","AR",IF(CoverSheet!$C$9="Interim Return","IR",IF(CoverSheet!$C$9="Audited Annual Return","AAR","")))</f>
        <v/>
      </c>
      <c r="B1271" t="str">
        <f>CoverSheet!$G$7</f>
        <v>v:25-03-c</v>
      </c>
      <c r="C1271" t="str">
        <f>IF(CoverSheet!$C$29=3,"Q1",IF(CoverSheet!$C$29=6,"Q2",IF(CoverSheet!$C$29=9,"Q3",IF(AND(CoverSheet!$C$29=12,A1271="AR"),"Q4","Q4A"))))</f>
        <v>Q4A</v>
      </c>
      <c r="D1271" t="str">
        <f>CoverSheet!$C$15</f>
        <v/>
      </c>
      <c r="E1271" t="s">
        <v>750</v>
      </c>
      <c r="F1271" t="s">
        <v>3072</v>
      </c>
      <c r="G1271" t="s">
        <v>3073</v>
      </c>
      <c r="H1271">
        <f>Input!N65*CoverSheet!C33</f>
        <v>0</v>
      </c>
    </row>
    <row r="1272" spans="1:8" x14ac:dyDescent="0.35">
      <c r="A1272" t="str">
        <f>IF(CoverSheet!$C$9="Annual Return","AR",IF(CoverSheet!$C$9="Interim Return","IR",IF(CoverSheet!$C$9="Audited Annual Return","AAR","")))</f>
        <v/>
      </c>
      <c r="B1272" t="str">
        <f>CoverSheet!$G$7</f>
        <v>v:25-03-c</v>
      </c>
      <c r="C1272" t="str">
        <f>IF(CoverSheet!$C$29=3,"Q1",IF(CoverSheet!$C$29=6,"Q2",IF(CoverSheet!$C$29=9,"Q3",IF(AND(CoverSheet!$C$29=12,A1272="AR"),"Q4","Q4A"))))</f>
        <v>Q4A</v>
      </c>
      <c r="D1272" t="str">
        <f>CoverSheet!$C$15</f>
        <v/>
      </c>
      <c r="E1272" t="s">
        <v>750</v>
      </c>
      <c r="F1272" t="s">
        <v>3074</v>
      </c>
      <c r="G1272" t="s">
        <v>3075</v>
      </c>
      <c r="H1272">
        <f>Input!P63*CoverSheet!C33</f>
        <v>0</v>
      </c>
    </row>
    <row r="1273" spans="1:8" x14ac:dyDescent="0.35">
      <c r="A1273" t="str">
        <f>IF(CoverSheet!$C$9="Annual Return","AR",IF(CoverSheet!$C$9="Interim Return","IR",IF(CoverSheet!$C$9="Audited Annual Return","AAR","")))</f>
        <v/>
      </c>
      <c r="B1273" t="str">
        <f>CoverSheet!$G$7</f>
        <v>v:25-03-c</v>
      </c>
      <c r="C1273" t="str">
        <f>IF(CoverSheet!$C$29=3,"Q1",IF(CoverSheet!$C$29=6,"Q2",IF(CoverSheet!$C$29=9,"Q3",IF(AND(CoverSheet!$C$29=12,A1273="AR"),"Q4","Q4A"))))</f>
        <v>Q4A</v>
      </c>
      <c r="D1273" t="str">
        <f>CoverSheet!$C$15</f>
        <v/>
      </c>
      <c r="E1273" t="s">
        <v>750</v>
      </c>
      <c r="F1273" t="s">
        <v>3076</v>
      </c>
      <c r="G1273" t="s">
        <v>3077</v>
      </c>
      <c r="H1273">
        <f>Input!P64*CoverSheet!C33</f>
        <v>0</v>
      </c>
    </row>
    <row r="1274" spans="1:8" x14ac:dyDescent="0.35">
      <c r="A1274" t="str">
        <f>IF(CoverSheet!$C$9="Annual Return","AR",IF(CoverSheet!$C$9="Interim Return","IR",IF(CoverSheet!$C$9="Audited Annual Return","AAR","")))</f>
        <v/>
      </c>
      <c r="B1274" t="str">
        <f>CoverSheet!$G$7</f>
        <v>v:25-03-c</v>
      </c>
      <c r="C1274" t="str">
        <f>IF(CoverSheet!$C$29=3,"Q1",IF(CoverSheet!$C$29=6,"Q2",IF(CoverSheet!$C$29=9,"Q3",IF(AND(CoverSheet!$C$29=12,A1274="AR"),"Q4","Q4A"))))</f>
        <v>Q4A</v>
      </c>
      <c r="D1274" t="str">
        <f>CoverSheet!$C$15</f>
        <v/>
      </c>
      <c r="E1274" t="s">
        <v>750</v>
      </c>
      <c r="F1274" t="s">
        <v>3078</v>
      </c>
      <c r="G1274" t="s">
        <v>3079</v>
      </c>
      <c r="H1274">
        <f>Input!P65*CoverSheet!C33</f>
        <v>0</v>
      </c>
    </row>
    <row r="1275" spans="1:8" x14ac:dyDescent="0.35">
      <c r="A1275" t="str">
        <f>IF(CoverSheet!$C$9="Annual Return","AR",IF(CoverSheet!$C$9="Interim Return","IR",IF(CoverSheet!$C$9="Audited Annual Return","AAR","")))</f>
        <v/>
      </c>
      <c r="B1275" t="str">
        <f>CoverSheet!$G$7</f>
        <v>v:25-03-c</v>
      </c>
      <c r="C1275" t="str">
        <f>IF(CoverSheet!$C$29=3,"Q1",IF(CoverSheet!$C$29=6,"Q2",IF(CoverSheet!$C$29=9,"Q3",IF(AND(CoverSheet!$C$29=12,A1275="AR"),"Q4","Q4A"))))</f>
        <v>Q4A</v>
      </c>
      <c r="D1275" t="str">
        <f>CoverSheet!$C$15</f>
        <v/>
      </c>
      <c r="E1275" t="s">
        <v>750</v>
      </c>
      <c r="F1275" t="s">
        <v>3080</v>
      </c>
      <c r="G1275" t="s">
        <v>3081</v>
      </c>
      <c r="H1275">
        <f>Input!L67*CoverSheet!C33</f>
        <v>0</v>
      </c>
    </row>
    <row r="1276" spans="1:8" x14ac:dyDescent="0.35">
      <c r="A1276" t="str">
        <f>IF(CoverSheet!$C$9="Annual Return","AR",IF(CoverSheet!$C$9="Interim Return","IR",IF(CoverSheet!$C$9="Audited Annual Return","AAR","")))</f>
        <v/>
      </c>
      <c r="B1276" t="str">
        <f>CoverSheet!$G$7</f>
        <v>v:25-03-c</v>
      </c>
      <c r="C1276" t="str">
        <f>IF(CoverSheet!$C$29=3,"Q1",IF(CoverSheet!$C$29=6,"Q2",IF(CoverSheet!$C$29=9,"Q3",IF(AND(CoverSheet!$C$29=12,A1276="AR"),"Q4","Q4A"))))</f>
        <v>Q4A</v>
      </c>
      <c r="D1276" t="str">
        <f>CoverSheet!$C$15</f>
        <v/>
      </c>
      <c r="E1276" t="s">
        <v>750</v>
      </c>
      <c r="F1276" t="s">
        <v>3082</v>
      </c>
      <c r="G1276" t="s">
        <v>3083</v>
      </c>
      <c r="H1276">
        <f>Input!L68*CoverSheet!C33</f>
        <v>0</v>
      </c>
    </row>
    <row r="1277" spans="1:8" x14ac:dyDescent="0.35">
      <c r="A1277" t="str">
        <f>IF(CoverSheet!$C$9="Annual Return","AR",IF(CoverSheet!$C$9="Interim Return","IR",IF(CoverSheet!$C$9="Audited Annual Return","AAR","")))</f>
        <v/>
      </c>
      <c r="B1277" t="str">
        <f>CoverSheet!$G$7</f>
        <v>v:25-03-c</v>
      </c>
      <c r="C1277" t="str">
        <f>IF(CoverSheet!$C$29=3,"Q1",IF(CoverSheet!$C$29=6,"Q2",IF(CoverSheet!$C$29=9,"Q3",IF(AND(CoverSheet!$C$29=12,A1277="AR"),"Q4","Q4A"))))</f>
        <v>Q4A</v>
      </c>
      <c r="D1277" t="str">
        <f>CoverSheet!$C$15</f>
        <v/>
      </c>
      <c r="E1277" t="s">
        <v>750</v>
      </c>
      <c r="F1277" t="s">
        <v>3084</v>
      </c>
      <c r="G1277" t="s">
        <v>3085</v>
      </c>
      <c r="H1277">
        <f>Input!L69*CoverSheet!C33</f>
        <v>0</v>
      </c>
    </row>
    <row r="1278" spans="1:8" x14ac:dyDescent="0.35">
      <c r="A1278" t="str">
        <f>IF(CoverSheet!$C$9="Annual Return","AR",IF(CoverSheet!$C$9="Interim Return","IR",IF(CoverSheet!$C$9="Audited Annual Return","AAR","")))</f>
        <v/>
      </c>
      <c r="B1278" t="str">
        <f>CoverSheet!$G$7</f>
        <v>v:25-03-c</v>
      </c>
      <c r="C1278" t="str">
        <f>IF(CoverSheet!$C$29=3,"Q1",IF(CoverSheet!$C$29=6,"Q2",IF(CoverSheet!$C$29=9,"Q3",IF(AND(CoverSheet!$C$29=12,A1278="AR"),"Q4","Q4A"))))</f>
        <v>Q4A</v>
      </c>
      <c r="D1278" t="str">
        <f>CoverSheet!$C$15</f>
        <v/>
      </c>
      <c r="E1278" t="s">
        <v>750</v>
      </c>
      <c r="F1278" t="s">
        <v>3086</v>
      </c>
      <c r="G1278" t="s">
        <v>3087</v>
      </c>
      <c r="H1278">
        <f>Input!M67*CoverSheet!C33</f>
        <v>0</v>
      </c>
    </row>
    <row r="1279" spans="1:8" x14ac:dyDescent="0.35">
      <c r="A1279" t="str">
        <f>IF(CoverSheet!$C$9="Annual Return","AR",IF(CoverSheet!$C$9="Interim Return","IR",IF(CoverSheet!$C$9="Audited Annual Return","AAR","")))</f>
        <v/>
      </c>
      <c r="B1279" t="str">
        <f>CoverSheet!$G$7</f>
        <v>v:25-03-c</v>
      </c>
      <c r="C1279" t="str">
        <f>IF(CoverSheet!$C$29=3,"Q1",IF(CoverSheet!$C$29=6,"Q2",IF(CoverSheet!$C$29=9,"Q3",IF(AND(CoverSheet!$C$29=12,A1279="AR"),"Q4","Q4A"))))</f>
        <v>Q4A</v>
      </c>
      <c r="D1279" t="str">
        <f>CoverSheet!$C$15</f>
        <v/>
      </c>
      <c r="E1279" t="s">
        <v>750</v>
      </c>
      <c r="F1279" t="s">
        <v>3088</v>
      </c>
      <c r="G1279" t="s">
        <v>3089</v>
      </c>
      <c r="H1279">
        <f>Input!M68*CoverSheet!C33</f>
        <v>0</v>
      </c>
    </row>
    <row r="1280" spans="1:8" x14ac:dyDescent="0.35">
      <c r="A1280" t="str">
        <f>IF(CoverSheet!$C$9="Annual Return","AR",IF(CoverSheet!$C$9="Interim Return","IR",IF(CoverSheet!$C$9="Audited Annual Return","AAR","")))</f>
        <v/>
      </c>
      <c r="B1280" t="str">
        <f>CoverSheet!$G$7</f>
        <v>v:25-03-c</v>
      </c>
      <c r="C1280" t="str">
        <f>IF(CoverSheet!$C$29=3,"Q1",IF(CoverSheet!$C$29=6,"Q2",IF(CoverSheet!$C$29=9,"Q3",IF(AND(CoverSheet!$C$29=12,A1280="AR"),"Q4","Q4A"))))</f>
        <v>Q4A</v>
      </c>
      <c r="D1280" t="str">
        <f>CoverSheet!$C$15</f>
        <v/>
      </c>
      <c r="E1280" t="s">
        <v>750</v>
      </c>
      <c r="F1280" t="s">
        <v>3090</v>
      </c>
      <c r="G1280" t="s">
        <v>3091</v>
      </c>
      <c r="H1280">
        <f>Input!M69*CoverSheet!C33</f>
        <v>0</v>
      </c>
    </row>
    <row r="1281" spans="1:8" x14ac:dyDescent="0.35">
      <c r="A1281" t="str">
        <f>IF(CoverSheet!$C$9="Annual Return","AR",IF(CoverSheet!$C$9="Interim Return","IR",IF(CoverSheet!$C$9="Audited Annual Return","AAR","")))</f>
        <v/>
      </c>
      <c r="B1281" t="str">
        <f>CoverSheet!$G$7</f>
        <v>v:25-03-c</v>
      </c>
      <c r="C1281" t="str">
        <f>IF(CoverSheet!$C$29=3,"Q1",IF(CoverSheet!$C$29=6,"Q2",IF(CoverSheet!$C$29=9,"Q3",IF(AND(CoverSheet!$C$29=12,A1281="AR"),"Q4","Q4A"))))</f>
        <v>Q4A</v>
      </c>
      <c r="D1281" t="str">
        <f>CoverSheet!$C$15</f>
        <v/>
      </c>
      <c r="E1281" t="s">
        <v>750</v>
      </c>
      <c r="F1281" t="s">
        <v>3092</v>
      </c>
      <c r="G1281" t="s">
        <v>3093</v>
      </c>
      <c r="H1281">
        <f>Input!N67*CoverSheet!C33</f>
        <v>0</v>
      </c>
    </row>
    <row r="1282" spans="1:8" x14ac:dyDescent="0.35">
      <c r="A1282" t="str">
        <f>IF(CoverSheet!$C$9="Annual Return","AR",IF(CoverSheet!$C$9="Interim Return","IR",IF(CoverSheet!$C$9="Audited Annual Return","AAR","")))</f>
        <v/>
      </c>
      <c r="B1282" t="str">
        <f>CoverSheet!$G$7</f>
        <v>v:25-03-c</v>
      </c>
      <c r="C1282" t="str">
        <f>IF(CoverSheet!$C$29=3,"Q1",IF(CoverSheet!$C$29=6,"Q2",IF(CoverSheet!$C$29=9,"Q3",IF(AND(CoverSheet!$C$29=12,A1282="AR"),"Q4","Q4A"))))</f>
        <v>Q4A</v>
      </c>
      <c r="D1282" t="str">
        <f>CoverSheet!$C$15</f>
        <v/>
      </c>
      <c r="E1282" t="s">
        <v>750</v>
      </c>
      <c r="F1282" t="s">
        <v>3094</v>
      </c>
      <c r="G1282" t="s">
        <v>3095</v>
      </c>
      <c r="H1282">
        <f>Input!N68*CoverSheet!C33</f>
        <v>0</v>
      </c>
    </row>
    <row r="1283" spans="1:8" x14ac:dyDescent="0.35">
      <c r="A1283" t="str">
        <f>IF(CoverSheet!$C$9="Annual Return","AR",IF(CoverSheet!$C$9="Interim Return","IR",IF(CoverSheet!$C$9="Audited Annual Return","AAR","")))</f>
        <v/>
      </c>
      <c r="B1283" t="str">
        <f>CoverSheet!$G$7</f>
        <v>v:25-03-c</v>
      </c>
      <c r="C1283" t="str">
        <f>IF(CoverSheet!$C$29=3,"Q1",IF(CoverSheet!$C$29=6,"Q2",IF(CoverSheet!$C$29=9,"Q3",IF(AND(CoverSheet!$C$29=12,A1283="AR"),"Q4","Q4A"))))</f>
        <v>Q4A</v>
      </c>
      <c r="D1283" t="str">
        <f>CoverSheet!$C$15</f>
        <v/>
      </c>
      <c r="E1283" t="s">
        <v>750</v>
      </c>
      <c r="F1283" t="s">
        <v>3096</v>
      </c>
      <c r="G1283" t="s">
        <v>3097</v>
      </c>
      <c r="H1283">
        <f>Input!N69*CoverSheet!C33</f>
        <v>0</v>
      </c>
    </row>
    <row r="1284" spans="1:8" x14ac:dyDescent="0.35">
      <c r="A1284" t="str">
        <f>IF(CoverSheet!$C$9="Annual Return","AR",IF(CoverSheet!$C$9="Interim Return","IR",IF(CoverSheet!$C$9="Audited Annual Return","AAR","")))</f>
        <v/>
      </c>
      <c r="B1284" t="str">
        <f>CoverSheet!$G$7</f>
        <v>v:25-03-c</v>
      </c>
      <c r="C1284" t="str">
        <f>IF(CoverSheet!$C$29=3,"Q1",IF(CoverSheet!$C$29=6,"Q2",IF(CoverSheet!$C$29=9,"Q3",IF(AND(CoverSheet!$C$29=12,A1284="AR"),"Q4","Q4A"))))</f>
        <v>Q4A</v>
      </c>
      <c r="D1284" t="str">
        <f>CoverSheet!$C$15</f>
        <v/>
      </c>
      <c r="E1284" t="s">
        <v>750</v>
      </c>
      <c r="F1284" t="s">
        <v>3098</v>
      </c>
      <c r="G1284" t="s">
        <v>3099</v>
      </c>
      <c r="H1284">
        <f>Input!P67*CoverSheet!C33</f>
        <v>0</v>
      </c>
    </row>
    <row r="1285" spans="1:8" x14ac:dyDescent="0.35">
      <c r="A1285" t="str">
        <f>IF(CoverSheet!$C$9="Annual Return","AR",IF(CoverSheet!$C$9="Interim Return","IR",IF(CoverSheet!$C$9="Audited Annual Return","AAR","")))</f>
        <v/>
      </c>
      <c r="B1285" t="str">
        <f>CoverSheet!$G$7</f>
        <v>v:25-03-c</v>
      </c>
      <c r="C1285" t="str">
        <f>IF(CoverSheet!$C$29=3,"Q1",IF(CoverSheet!$C$29=6,"Q2",IF(CoverSheet!$C$29=9,"Q3",IF(AND(CoverSheet!$C$29=12,A1285="AR"),"Q4","Q4A"))))</f>
        <v>Q4A</v>
      </c>
      <c r="D1285" t="str">
        <f>CoverSheet!$C$15</f>
        <v/>
      </c>
      <c r="E1285" t="s">
        <v>750</v>
      </c>
      <c r="F1285" t="s">
        <v>3100</v>
      </c>
      <c r="G1285" t="s">
        <v>3101</v>
      </c>
      <c r="H1285">
        <f>Input!P68*CoverSheet!C33</f>
        <v>0</v>
      </c>
    </row>
    <row r="1286" spans="1:8" x14ac:dyDescent="0.35">
      <c r="A1286" t="str">
        <f>IF(CoverSheet!$C$9="Annual Return","AR",IF(CoverSheet!$C$9="Interim Return","IR",IF(CoverSheet!$C$9="Audited Annual Return","AAR","")))</f>
        <v/>
      </c>
      <c r="B1286" t="str">
        <f>CoverSheet!$G$7</f>
        <v>v:25-03-c</v>
      </c>
      <c r="C1286" t="str">
        <f>IF(CoverSheet!$C$29=3,"Q1",IF(CoverSheet!$C$29=6,"Q2",IF(CoverSheet!$C$29=9,"Q3",IF(AND(CoverSheet!$C$29=12,A1286="AR"),"Q4","Q4A"))))</f>
        <v>Q4A</v>
      </c>
      <c r="D1286" t="str">
        <f>CoverSheet!$C$15</f>
        <v/>
      </c>
      <c r="E1286" t="s">
        <v>750</v>
      </c>
      <c r="F1286" t="s">
        <v>3102</v>
      </c>
      <c r="G1286" t="s">
        <v>3103</v>
      </c>
      <c r="H1286">
        <f>Input!P69*CoverSheet!C33</f>
        <v>0</v>
      </c>
    </row>
    <row r="1287" spans="1:8" x14ac:dyDescent="0.35">
      <c r="A1287" t="str">
        <f>IF(CoverSheet!$C$9="Annual Return","AR",IF(CoverSheet!$C$9="Interim Return","IR",IF(CoverSheet!$C$9="Audited Annual Return","AAR","")))</f>
        <v/>
      </c>
      <c r="B1287" t="str">
        <f>CoverSheet!$G$7</f>
        <v>v:25-03-c</v>
      </c>
      <c r="C1287" t="str">
        <f>IF(CoverSheet!$C$29=3,"Q1",IF(CoverSheet!$C$29=6,"Q2",IF(CoverSheet!$C$29=9,"Q3",IF(AND(CoverSheet!$C$29=12,A1287="AR"),"Q4","Q4A"))))</f>
        <v>Q4A</v>
      </c>
      <c r="D1287" t="str">
        <f>CoverSheet!$C$15</f>
        <v/>
      </c>
      <c r="E1287" t="s">
        <v>750</v>
      </c>
      <c r="F1287" t="s">
        <v>3104</v>
      </c>
      <c r="G1287" t="s">
        <v>3105</v>
      </c>
      <c r="H1287">
        <f>Input!L72*CoverSheet!C33</f>
        <v>0</v>
      </c>
    </row>
    <row r="1288" spans="1:8" x14ac:dyDescent="0.35">
      <c r="A1288" t="str">
        <f>IF(CoverSheet!$C$9="Annual Return","AR",IF(CoverSheet!$C$9="Interim Return","IR",IF(CoverSheet!$C$9="Audited Annual Return","AAR","")))</f>
        <v/>
      </c>
      <c r="B1288" t="str">
        <f>CoverSheet!$G$7</f>
        <v>v:25-03-c</v>
      </c>
      <c r="C1288" t="str">
        <f>IF(CoverSheet!$C$29=3,"Q1",IF(CoverSheet!$C$29=6,"Q2",IF(CoverSheet!$C$29=9,"Q3",IF(AND(CoverSheet!$C$29=12,A1288="AR"),"Q4","Q4A"))))</f>
        <v>Q4A</v>
      </c>
      <c r="D1288" t="str">
        <f>CoverSheet!$C$15</f>
        <v/>
      </c>
      <c r="E1288" t="s">
        <v>750</v>
      </c>
      <c r="F1288" t="s">
        <v>3106</v>
      </c>
      <c r="G1288" t="s">
        <v>3107</v>
      </c>
      <c r="H1288">
        <f>Input!M72*CoverSheet!C33</f>
        <v>0</v>
      </c>
    </row>
    <row r="1289" spans="1:8" x14ac:dyDescent="0.35">
      <c r="A1289" t="str">
        <f>IF(CoverSheet!$C$9="Annual Return","AR",IF(CoverSheet!$C$9="Interim Return","IR",IF(CoverSheet!$C$9="Audited Annual Return","AAR","")))</f>
        <v/>
      </c>
      <c r="B1289" t="str">
        <f>CoverSheet!$G$7</f>
        <v>v:25-03-c</v>
      </c>
      <c r="C1289" t="str">
        <f>IF(CoverSheet!$C$29=3,"Q1",IF(CoverSheet!$C$29=6,"Q2",IF(CoverSheet!$C$29=9,"Q3",IF(AND(CoverSheet!$C$29=12,A1289="AR"),"Q4","Q4A"))))</f>
        <v>Q4A</v>
      </c>
      <c r="D1289" t="str">
        <f>CoverSheet!$C$15</f>
        <v/>
      </c>
      <c r="E1289" t="s">
        <v>750</v>
      </c>
      <c r="F1289" t="s">
        <v>3108</v>
      </c>
      <c r="G1289" t="s">
        <v>3109</v>
      </c>
      <c r="H1289">
        <f>Input!N72*CoverSheet!C33</f>
        <v>0</v>
      </c>
    </row>
    <row r="1290" spans="1:8" x14ac:dyDescent="0.35">
      <c r="A1290" t="str">
        <f>IF(CoverSheet!$C$9="Annual Return","AR",IF(CoverSheet!$C$9="Interim Return","IR",IF(CoverSheet!$C$9="Audited Annual Return","AAR","")))</f>
        <v/>
      </c>
      <c r="B1290" t="str">
        <f>CoverSheet!$G$7</f>
        <v>v:25-03-c</v>
      </c>
      <c r="C1290" t="str">
        <f>IF(CoverSheet!$C$29=3,"Q1",IF(CoverSheet!$C$29=6,"Q2",IF(CoverSheet!$C$29=9,"Q3",IF(AND(CoverSheet!$C$29=12,A1290="AR"),"Q4","Q4A"))))</f>
        <v>Q4A</v>
      </c>
      <c r="D1290" t="str">
        <f>CoverSheet!$C$15</f>
        <v/>
      </c>
      <c r="E1290" t="s">
        <v>750</v>
      </c>
      <c r="F1290" t="s">
        <v>3110</v>
      </c>
      <c r="G1290" t="s">
        <v>3111</v>
      </c>
      <c r="H1290">
        <f>Input!P72*CoverSheet!C33</f>
        <v>0</v>
      </c>
    </row>
    <row r="1291" spans="1:8" x14ac:dyDescent="0.35">
      <c r="A1291" t="str">
        <f>IF(CoverSheet!$C$9="Annual Return","AR",IF(CoverSheet!$C$9="Interim Return","IR",IF(CoverSheet!$C$9="Audited Annual Return","AAR","")))</f>
        <v/>
      </c>
      <c r="B1291" t="str">
        <f>CoverSheet!$G$7</f>
        <v>v:25-03-c</v>
      </c>
      <c r="C1291" t="str">
        <f>IF(CoverSheet!$C$29=3,"Q1",IF(CoverSheet!$C$29=6,"Q2",IF(CoverSheet!$C$29=9,"Q3",IF(AND(CoverSheet!$C$29=12,A1291="AR"),"Q4","Q4A"))))</f>
        <v>Q4A</v>
      </c>
      <c r="D1291" t="str">
        <f>CoverSheet!$C$15</f>
        <v/>
      </c>
      <c r="E1291" t="s">
        <v>750</v>
      </c>
      <c r="F1291" t="s">
        <v>3112</v>
      </c>
      <c r="G1291" t="s">
        <v>3113</v>
      </c>
      <c r="H1291">
        <f>Input!P73*CoverSheet!C33</f>
        <v>0</v>
      </c>
    </row>
    <row r="1292" spans="1:8" x14ac:dyDescent="0.35">
      <c r="A1292" t="str">
        <f>IF(CoverSheet!$C$9="Annual Return","AR",IF(CoverSheet!$C$9="Interim Return","IR",IF(CoverSheet!$C$9="Audited Annual Return","AAR","")))</f>
        <v/>
      </c>
      <c r="B1292" t="str">
        <f>CoverSheet!$G$7</f>
        <v>v:25-03-c</v>
      </c>
      <c r="C1292" t="str">
        <f>IF(CoverSheet!$C$29=3,"Q1",IF(CoverSheet!$C$29=6,"Q2",IF(CoverSheet!$C$29=9,"Q3",IF(AND(CoverSheet!$C$29=12,A1292="AR"),"Q4","Q4A"))))</f>
        <v>Q4A</v>
      </c>
      <c r="D1292" t="str">
        <f>CoverSheet!$C$15</f>
        <v/>
      </c>
      <c r="E1292" t="s">
        <v>750</v>
      </c>
      <c r="F1292" t="s">
        <v>3114</v>
      </c>
      <c r="G1292" t="s">
        <v>3115</v>
      </c>
      <c r="H1292">
        <f>Input!L73*CoverSheet!C33</f>
        <v>0</v>
      </c>
    </row>
    <row r="1293" spans="1:8" x14ac:dyDescent="0.35">
      <c r="A1293" t="str">
        <f>IF(CoverSheet!$C$9="Annual Return","AR",IF(CoverSheet!$C$9="Interim Return","IR",IF(CoverSheet!$C$9="Audited Annual Return","AAR","")))</f>
        <v/>
      </c>
      <c r="B1293" t="str">
        <f>CoverSheet!$G$7</f>
        <v>v:25-03-c</v>
      </c>
      <c r="C1293" t="str">
        <f>IF(CoverSheet!$C$29=3,"Q1",IF(CoverSheet!$C$29=6,"Q2",IF(CoverSheet!$C$29=9,"Q3",IF(AND(CoverSheet!$C$29=12,A1293="AR"),"Q4","Q4A"))))</f>
        <v>Q4A</v>
      </c>
      <c r="D1293" t="str">
        <f>CoverSheet!$C$15</f>
        <v/>
      </c>
      <c r="E1293" t="s">
        <v>750</v>
      </c>
      <c r="F1293" t="s">
        <v>3116</v>
      </c>
      <c r="G1293" t="s">
        <v>3117</v>
      </c>
      <c r="H1293">
        <f>Input!M73*CoverSheet!C33</f>
        <v>0</v>
      </c>
    </row>
    <row r="1294" spans="1:8" x14ac:dyDescent="0.35">
      <c r="A1294" t="str">
        <f>IF(CoverSheet!$C$9="Annual Return","AR",IF(CoverSheet!$C$9="Interim Return","IR",IF(CoverSheet!$C$9="Audited Annual Return","AAR","")))</f>
        <v/>
      </c>
      <c r="B1294" t="str">
        <f>CoverSheet!$G$7</f>
        <v>v:25-03-c</v>
      </c>
      <c r="C1294" t="str">
        <f>IF(CoverSheet!$C$29=3,"Q1",IF(CoverSheet!$C$29=6,"Q2",IF(CoverSheet!$C$29=9,"Q3",IF(AND(CoverSheet!$C$29=12,A1294="AR"),"Q4","Q4A"))))</f>
        <v>Q4A</v>
      </c>
      <c r="D1294" t="str">
        <f>CoverSheet!$C$15</f>
        <v/>
      </c>
      <c r="E1294" t="s">
        <v>750</v>
      </c>
      <c r="F1294" t="s">
        <v>3118</v>
      </c>
      <c r="G1294" t="s">
        <v>3119</v>
      </c>
      <c r="H1294">
        <f>Input!N73*CoverSheet!C33</f>
        <v>0</v>
      </c>
    </row>
    <row r="1295" spans="1:8" x14ac:dyDescent="0.35">
      <c r="A1295" t="str">
        <f>IF(CoverSheet!$C$9="Annual Return","AR",IF(CoverSheet!$C$9="Interim Return","IR",IF(CoverSheet!$C$9="Audited Annual Return","AAR","")))</f>
        <v/>
      </c>
      <c r="B1295" t="str">
        <f>CoverSheet!$G$7</f>
        <v>v:25-03-c</v>
      </c>
      <c r="C1295" t="str">
        <f>IF(CoverSheet!$C$29=3,"Q1",IF(CoverSheet!$C$29=6,"Q2",IF(CoverSheet!$C$29=9,"Q3",IF(AND(CoverSheet!$C$29=12,A1295="AR"),"Q4","Q4A"))))</f>
        <v>Q4A</v>
      </c>
      <c r="D1295" t="str">
        <f>CoverSheet!$C$15</f>
        <v/>
      </c>
      <c r="E1295" t="s">
        <v>750</v>
      </c>
      <c r="F1295" t="s">
        <v>3120</v>
      </c>
      <c r="G1295" t="s">
        <v>3121</v>
      </c>
      <c r="H1295">
        <f>Input!P75*CoverSheet!C33</f>
        <v>0</v>
      </c>
    </row>
    <row r="1296" spans="1:8" x14ac:dyDescent="0.35">
      <c r="A1296" t="str">
        <f>IF(CoverSheet!$C$9="Annual Return","AR",IF(CoverSheet!$C$9="Interim Return","IR",IF(CoverSheet!$C$9="Audited Annual Return","AAR","")))</f>
        <v/>
      </c>
      <c r="B1296" t="str">
        <f>CoverSheet!$G$7</f>
        <v>v:25-03-c</v>
      </c>
      <c r="C1296" t="str">
        <f>IF(CoverSheet!$C$29=3,"Q1",IF(CoverSheet!$C$29=6,"Q2",IF(CoverSheet!$C$29=9,"Q3",IF(AND(CoverSheet!$C$29=12,A1296="AR"),"Q4","Q4A"))))</f>
        <v>Q4A</v>
      </c>
      <c r="D1296" t="str">
        <f>CoverSheet!$C$15</f>
        <v/>
      </c>
      <c r="E1296" t="s">
        <v>750</v>
      </c>
      <c r="F1296" t="s">
        <v>3122</v>
      </c>
      <c r="G1296" t="s">
        <v>3123</v>
      </c>
      <c r="H1296">
        <f>Input!L75*CoverSheet!C33</f>
        <v>0</v>
      </c>
    </row>
    <row r="1297" spans="1:8" x14ac:dyDescent="0.35">
      <c r="A1297" t="str">
        <f>IF(CoverSheet!$C$9="Annual Return","AR",IF(CoverSheet!$C$9="Interim Return","IR",IF(CoverSheet!$C$9="Audited Annual Return","AAR","")))</f>
        <v/>
      </c>
      <c r="B1297" t="str">
        <f>CoverSheet!$G$7</f>
        <v>v:25-03-c</v>
      </c>
      <c r="C1297" t="str">
        <f>IF(CoverSheet!$C$29=3,"Q1",IF(CoverSheet!$C$29=6,"Q2",IF(CoverSheet!$C$29=9,"Q3",IF(AND(CoverSheet!$C$29=12,A1297="AR"),"Q4","Q4A"))))</f>
        <v>Q4A</v>
      </c>
      <c r="D1297" t="str">
        <f>CoverSheet!$C$15</f>
        <v/>
      </c>
      <c r="E1297" t="s">
        <v>750</v>
      </c>
      <c r="F1297" t="s">
        <v>3124</v>
      </c>
      <c r="G1297" t="s">
        <v>3125</v>
      </c>
      <c r="H1297">
        <f>Input!M75*CoverSheet!C33</f>
        <v>0</v>
      </c>
    </row>
    <row r="1298" spans="1:8" x14ac:dyDescent="0.35">
      <c r="A1298" t="str">
        <f>IF(CoverSheet!$C$9="Annual Return","AR",IF(CoverSheet!$C$9="Interim Return","IR",IF(CoverSheet!$C$9="Audited Annual Return","AAR","")))</f>
        <v/>
      </c>
      <c r="B1298" t="str">
        <f>CoverSheet!$G$7</f>
        <v>v:25-03-c</v>
      </c>
      <c r="C1298" t="str">
        <f>IF(CoverSheet!$C$29=3,"Q1",IF(CoverSheet!$C$29=6,"Q2",IF(CoverSheet!$C$29=9,"Q3",IF(AND(CoverSheet!$C$29=12,A1298="AR"),"Q4","Q4A"))))</f>
        <v>Q4A</v>
      </c>
      <c r="D1298" t="str">
        <f>CoverSheet!$C$15</f>
        <v/>
      </c>
      <c r="E1298" t="s">
        <v>750</v>
      </c>
      <c r="F1298" t="s">
        <v>3126</v>
      </c>
      <c r="G1298" t="s">
        <v>3127</v>
      </c>
      <c r="H1298">
        <f>Input!N75*CoverSheet!C33</f>
        <v>0</v>
      </c>
    </row>
    <row r="1299" spans="1:8" x14ac:dyDescent="0.35">
      <c r="A1299" t="str">
        <f>IF(CoverSheet!$C$9="Annual Return","AR",IF(CoverSheet!$C$9="Interim Return","IR",IF(CoverSheet!$C$9="Audited Annual Return","AAR","")))</f>
        <v/>
      </c>
      <c r="B1299" t="str">
        <f>CoverSheet!$G$7</f>
        <v>v:25-03-c</v>
      </c>
      <c r="C1299" t="str">
        <f>IF(CoverSheet!$C$29=3,"Q1",IF(CoverSheet!$C$29=6,"Q2",IF(CoverSheet!$C$29=9,"Q3",IF(AND(CoverSheet!$C$29=12,A1299="AR"),"Q4","Q4A"))))</f>
        <v>Q4A</v>
      </c>
      <c r="D1299" t="str">
        <f>CoverSheet!$C$15</f>
        <v/>
      </c>
      <c r="E1299" t="s">
        <v>750</v>
      </c>
      <c r="F1299" t="s">
        <v>3128</v>
      </c>
      <c r="G1299" t="s">
        <v>3129</v>
      </c>
      <c r="H1299">
        <f>Input!L76*CoverSheet!C33</f>
        <v>0</v>
      </c>
    </row>
    <row r="1300" spans="1:8" x14ac:dyDescent="0.35">
      <c r="A1300" t="str">
        <f>IF(CoverSheet!$C$9="Annual Return","AR",IF(CoverSheet!$C$9="Interim Return","IR",IF(CoverSheet!$C$9="Audited Annual Return","AAR","")))</f>
        <v/>
      </c>
      <c r="B1300" t="str">
        <f>CoverSheet!$G$7</f>
        <v>v:25-03-c</v>
      </c>
      <c r="C1300" t="str">
        <f>IF(CoverSheet!$C$29=3,"Q1",IF(CoverSheet!$C$29=6,"Q2",IF(CoverSheet!$C$29=9,"Q3",IF(AND(CoverSheet!$C$29=12,A1300="AR"),"Q4","Q4A"))))</f>
        <v>Q4A</v>
      </c>
      <c r="D1300" t="str">
        <f>CoverSheet!$C$15</f>
        <v/>
      </c>
      <c r="E1300" t="s">
        <v>750</v>
      </c>
      <c r="F1300" t="s">
        <v>3130</v>
      </c>
      <c r="G1300" t="s">
        <v>3131</v>
      </c>
      <c r="H1300">
        <f>Input!M76*CoverSheet!C33</f>
        <v>0</v>
      </c>
    </row>
    <row r="1301" spans="1:8" x14ac:dyDescent="0.35">
      <c r="A1301" t="str">
        <f>IF(CoverSheet!$C$9="Annual Return","AR",IF(CoverSheet!$C$9="Interim Return","IR",IF(CoverSheet!$C$9="Audited Annual Return","AAR","")))</f>
        <v/>
      </c>
      <c r="B1301" t="str">
        <f>CoverSheet!$G$7</f>
        <v>v:25-03-c</v>
      </c>
      <c r="C1301" t="str">
        <f>IF(CoverSheet!$C$29=3,"Q1",IF(CoverSheet!$C$29=6,"Q2",IF(CoverSheet!$C$29=9,"Q3",IF(AND(CoverSheet!$C$29=12,A1301="AR"),"Q4","Q4A"))))</f>
        <v>Q4A</v>
      </c>
      <c r="D1301" t="str">
        <f>CoverSheet!$C$15</f>
        <v/>
      </c>
      <c r="E1301" t="s">
        <v>750</v>
      </c>
      <c r="F1301" t="s">
        <v>3132</v>
      </c>
      <c r="G1301" t="s">
        <v>3133</v>
      </c>
      <c r="H1301">
        <f>Input!N76*CoverSheet!C33</f>
        <v>0</v>
      </c>
    </row>
    <row r="1302" spans="1:8" x14ac:dyDescent="0.35">
      <c r="A1302" t="str">
        <f>IF(CoverSheet!$C$9="Annual Return","AR",IF(CoverSheet!$C$9="Interim Return","IR",IF(CoverSheet!$C$9="Audited Annual Return","AAR","")))</f>
        <v/>
      </c>
      <c r="B1302" t="str">
        <f>CoverSheet!$G$7</f>
        <v>v:25-03-c</v>
      </c>
      <c r="C1302" t="str">
        <f>IF(CoverSheet!$C$29=3,"Q1",IF(CoverSheet!$C$29=6,"Q2",IF(CoverSheet!$C$29=9,"Q3",IF(AND(CoverSheet!$C$29=12,A1302="AR"),"Q4","Q4A"))))</f>
        <v>Q4A</v>
      </c>
      <c r="D1302" t="str">
        <f>CoverSheet!$C$15</f>
        <v/>
      </c>
      <c r="E1302" t="s">
        <v>750</v>
      </c>
      <c r="F1302" t="s">
        <v>3134</v>
      </c>
      <c r="G1302" t="s">
        <v>3135</v>
      </c>
      <c r="H1302">
        <f>Input!P76*CoverSheet!C33</f>
        <v>0</v>
      </c>
    </row>
    <row r="1303" spans="1:8" x14ac:dyDescent="0.35">
      <c r="A1303" t="str">
        <f>IF(CoverSheet!$C$9="Annual Return","AR",IF(CoverSheet!$C$9="Interim Return","IR",IF(CoverSheet!$C$9="Audited Annual Return","AAR","")))</f>
        <v/>
      </c>
      <c r="B1303" t="str">
        <f>CoverSheet!$G$7</f>
        <v>v:25-03-c</v>
      </c>
      <c r="C1303" t="str">
        <f>IF(CoverSheet!$C$29=3,"Q1",IF(CoverSheet!$C$29=6,"Q2",IF(CoverSheet!$C$29=9,"Q3",IF(AND(CoverSheet!$C$29=12,A1303="AR"),"Q4","Q4A"))))</f>
        <v>Q4A</v>
      </c>
      <c r="D1303" t="str">
        <f>CoverSheet!$C$15</f>
        <v/>
      </c>
      <c r="E1303" t="s">
        <v>750</v>
      </c>
      <c r="F1303" t="s">
        <v>3136</v>
      </c>
      <c r="G1303" t="s">
        <v>3137</v>
      </c>
      <c r="H1303">
        <f>Input!L77*CoverSheet!C33</f>
        <v>0</v>
      </c>
    </row>
    <row r="1304" spans="1:8" x14ac:dyDescent="0.35">
      <c r="A1304" t="str">
        <f>IF(CoverSheet!$C$9="Annual Return","AR",IF(CoverSheet!$C$9="Interim Return","IR",IF(CoverSheet!$C$9="Audited Annual Return","AAR","")))</f>
        <v/>
      </c>
      <c r="B1304" t="str">
        <f>CoverSheet!$G$7</f>
        <v>v:25-03-c</v>
      </c>
      <c r="C1304" t="str">
        <f>IF(CoverSheet!$C$29=3,"Q1",IF(CoverSheet!$C$29=6,"Q2",IF(CoverSheet!$C$29=9,"Q3",IF(AND(CoverSheet!$C$29=12,A1304="AR"),"Q4","Q4A"))))</f>
        <v>Q4A</v>
      </c>
      <c r="D1304" t="str">
        <f>CoverSheet!$C$15</f>
        <v/>
      </c>
      <c r="E1304" t="s">
        <v>750</v>
      </c>
      <c r="F1304" t="s">
        <v>3138</v>
      </c>
      <c r="G1304" t="s">
        <v>3139</v>
      </c>
      <c r="H1304">
        <f>Input!M77*CoverSheet!C33</f>
        <v>0</v>
      </c>
    </row>
    <row r="1305" spans="1:8" x14ac:dyDescent="0.35">
      <c r="A1305" t="str">
        <f>IF(CoverSheet!$C$9="Annual Return","AR",IF(CoverSheet!$C$9="Interim Return","IR",IF(CoverSheet!$C$9="Audited Annual Return","AAR","")))</f>
        <v/>
      </c>
      <c r="B1305" t="str">
        <f>CoverSheet!$G$7</f>
        <v>v:25-03-c</v>
      </c>
      <c r="C1305" t="str">
        <f>IF(CoverSheet!$C$29=3,"Q1",IF(CoverSheet!$C$29=6,"Q2",IF(CoverSheet!$C$29=9,"Q3",IF(AND(CoverSheet!$C$29=12,A1305="AR"),"Q4","Q4A"))))</f>
        <v>Q4A</v>
      </c>
      <c r="D1305" t="str">
        <f>CoverSheet!$C$15</f>
        <v/>
      </c>
      <c r="E1305" t="s">
        <v>750</v>
      </c>
      <c r="F1305" t="s">
        <v>3140</v>
      </c>
      <c r="G1305" t="s">
        <v>3141</v>
      </c>
      <c r="H1305">
        <f>Input!N77*CoverSheet!C33</f>
        <v>0</v>
      </c>
    </row>
    <row r="1306" spans="1:8" x14ac:dyDescent="0.35">
      <c r="A1306" t="str">
        <f>IF(CoverSheet!$C$9="Annual Return","AR",IF(CoverSheet!$C$9="Interim Return","IR",IF(CoverSheet!$C$9="Audited Annual Return","AAR","")))</f>
        <v/>
      </c>
      <c r="B1306" t="str">
        <f>CoverSheet!$G$7</f>
        <v>v:25-03-c</v>
      </c>
      <c r="C1306" t="str">
        <f>IF(CoverSheet!$C$29=3,"Q1",IF(CoverSheet!$C$29=6,"Q2",IF(CoverSheet!$C$29=9,"Q3",IF(AND(CoverSheet!$C$29=12,A1306="AR"),"Q4","Q4A"))))</f>
        <v>Q4A</v>
      </c>
      <c r="D1306" t="str">
        <f>CoverSheet!$C$15</f>
        <v/>
      </c>
      <c r="E1306" t="s">
        <v>750</v>
      </c>
      <c r="F1306" t="s">
        <v>3142</v>
      </c>
      <c r="G1306" t="s">
        <v>3143</v>
      </c>
      <c r="H1306">
        <f>Input!P77*CoverSheet!C33</f>
        <v>0</v>
      </c>
    </row>
    <row r="1307" spans="1:8" x14ac:dyDescent="0.35">
      <c r="A1307" t="str">
        <f>IF(CoverSheet!$C$9="Annual Return","AR",IF(CoverSheet!$C$9="Interim Return","IR",IF(CoverSheet!$C$9="Audited Annual Return","AAR","")))</f>
        <v/>
      </c>
      <c r="B1307" t="str">
        <f>CoverSheet!$G$7</f>
        <v>v:25-03-c</v>
      </c>
      <c r="C1307" t="str">
        <f>IF(CoverSheet!$C$29=3,"Q1",IF(CoverSheet!$C$29=6,"Q2",IF(CoverSheet!$C$29=9,"Q3",IF(AND(CoverSheet!$C$29=12,A1307="AR"),"Q4","Q4A"))))</f>
        <v>Q4A</v>
      </c>
      <c r="D1307" t="str">
        <f>CoverSheet!$C$15</f>
        <v/>
      </c>
      <c r="E1307" t="s">
        <v>750</v>
      </c>
      <c r="F1307" t="s">
        <v>3144</v>
      </c>
      <c r="G1307" t="s">
        <v>3145</v>
      </c>
      <c r="H1307">
        <f>Input!L78*CoverSheet!C33</f>
        <v>0</v>
      </c>
    </row>
    <row r="1308" spans="1:8" x14ac:dyDescent="0.35">
      <c r="A1308" t="str">
        <f>IF(CoverSheet!$C$9="Annual Return","AR",IF(CoverSheet!$C$9="Interim Return","IR",IF(CoverSheet!$C$9="Audited Annual Return","AAR","")))</f>
        <v/>
      </c>
      <c r="B1308" t="str">
        <f>CoverSheet!$G$7</f>
        <v>v:25-03-c</v>
      </c>
      <c r="C1308" t="str">
        <f>IF(CoverSheet!$C$29=3,"Q1",IF(CoverSheet!$C$29=6,"Q2",IF(CoverSheet!$C$29=9,"Q3",IF(AND(CoverSheet!$C$29=12,A1308="AR"),"Q4","Q4A"))))</f>
        <v>Q4A</v>
      </c>
      <c r="D1308" t="str">
        <f>CoverSheet!$C$15</f>
        <v/>
      </c>
      <c r="E1308" t="s">
        <v>750</v>
      </c>
      <c r="F1308" t="s">
        <v>3146</v>
      </c>
      <c r="G1308" t="s">
        <v>3147</v>
      </c>
      <c r="H1308">
        <f>Input!M78*CoverSheet!C33</f>
        <v>0</v>
      </c>
    </row>
    <row r="1309" spans="1:8" x14ac:dyDescent="0.35">
      <c r="A1309" t="str">
        <f>IF(CoverSheet!$C$9="Annual Return","AR",IF(CoverSheet!$C$9="Interim Return","IR",IF(CoverSheet!$C$9="Audited Annual Return","AAR","")))</f>
        <v/>
      </c>
      <c r="B1309" t="str">
        <f>CoverSheet!$G$7</f>
        <v>v:25-03-c</v>
      </c>
      <c r="C1309" t="str">
        <f>IF(CoverSheet!$C$29=3,"Q1",IF(CoverSheet!$C$29=6,"Q2",IF(CoverSheet!$C$29=9,"Q3",IF(AND(CoverSheet!$C$29=12,A1309="AR"),"Q4","Q4A"))))</f>
        <v>Q4A</v>
      </c>
      <c r="D1309" t="str">
        <f>CoverSheet!$C$15</f>
        <v/>
      </c>
      <c r="E1309" t="s">
        <v>750</v>
      </c>
      <c r="F1309" t="s">
        <v>3148</v>
      </c>
      <c r="G1309" t="s">
        <v>3149</v>
      </c>
      <c r="H1309">
        <f>Input!N78*CoverSheet!C33</f>
        <v>0</v>
      </c>
    </row>
    <row r="1310" spans="1:8" x14ac:dyDescent="0.35">
      <c r="A1310" t="str">
        <f>IF(CoverSheet!$C$9="Annual Return","AR",IF(CoverSheet!$C$9="Interim Return","IR",IF(CoverSheet!$C$9="Audited Annual Return","AAR","")))</f>
        <v/>
      </c>
      <c r="B1310" t="str">
        <f>CoverSheet!$G$7</f>
        <v>v:25-03-c</v>
      </c>
      <c r="C1310" t="str">
        <f>IF(CoverSheet!$C$29=3,"Q1",IF(CoverSheet!$C$29=6,"Q2",IF(CoverSheet!$C$29=9,"Q3",IF(AND(CoverSheet!$C$29=12,A1310="AR"),"Q4","Q4A"))))</f>
        <v>Q4A</v>
      </c>
      <c r="D1310" t="str">
        <f>CoverSheet!$C$15</f>
        <v/>
      </c>
      <c r="E1310" t="s">
        <v>750</v>
      </c>
      <c r="F1310" t="s">
        <v>3150</v>
      </c>
      <c r="G1310" t="s">
        <v>3151</v>
      </c>
      <c r="H1310">
        <f>Input!P78*CoverSheet!C33</f>
        <v>0</v>
      </c>
    </row>
    <row r="1311" spans="1:8" x14ac:dyDescent="0.35">
      <c r="A1311" t="str">
        <f>IF(CoverSheet!$C$9="Annual Return","AR",IF(CoverSheet!$C$9="Interim Return","IR",IF(CoverSheet!$C$9="Audited Annual Return","AAR","")))</f>
        <v/>
      </c>
      <c r="B1311" t="str">
        <f>CoverSheet!$G$7</f>
        <v>v:25-03-c</v>
      </c>
      <c r="C1311" t="str">
        <f>IF(CoverSheet!$C$29=3,"Q1",IF(CoverSheet!$C$29=6,"Q2",IF(CoverSheet!$C$29=9,"Q3",IF(AND(CoverSheet!$C$29=12,A1311="AR"),"Q4","Q4A"))))</f>
        <v>Q4A</v>
      </c>
      <c r="D1311" t="str">
        <f>CoverSheet!$C$15</f>
        <v/>
      </c>
      <c r="E1311" t="s">
        <v>750</v>
      </c>
      <c r="F1311" t="s">
        <v>3152</v>
      </c>
      <c r="G1311" t="s">
        <v>3153</v>
      </c>
      <c r="H1311">
        <f>Input!L79*CoverSheet!C33</f>
        <v>0</v>
      </c>
    </row>
    <row r="1312" spans="1:8" x14ac:dyDescent="0.35">
      <c r="A1312" t="str">
        <f>IF(CoverSheet!$C$9="Annual Return","AR",IF(CoverSheet!$C$9="Interim Return","IR",IF(CoverSheet!$C$9="Audited Annual Return","AAR","")))</f>
        <v/>
      </c>
      <c r="B1312" t="str">
        <f>CoverSheet!$G$7</f>
        <v>v:25-03-c</v>
      </c>
      <c r="C1312" t="str">
        <f>IF(CoverSheet!$C$29=3,"Q1",IF(CoverSheet!$C$29=6,"Q2",IF(CoverSheet!$C$29=9,"Q3",IF(AND(CoverSheet!$C$29=12,A1312="AR"),"Q4","Q4A"))))</f>
        <v>Q4A</v>
      </c>
      <c r="D1312" t="str">
        <f>CoverSheet!$C$15</f>
        <v/>
      </c>
      <c r="E1312" t="s">
        <v>750</v>
      </c>
      <c r="F1312" t="s">
        <v>3154</v>
      </c>
      <c r="G1312" t="s">
        <v>3155</v>
      </c>
      <c r="H1312">
        <f>Input!M79*CoverSheet!C33</f>
        <v>0</v>
      </c>
    </row>
    <row r="1313" spans="1:8" x14ac:dyDescent="0.35">
      <c r="A1313" t="str">
        <f>IF(CoverSheet!$C$9="Annual Return","AR",IF(CoverSheet!$C$9="Interim Return","IR",IF(CoverSheet!$C$9="Audited Annual Return","AAR","")))</f>
        <v/>
      </c>
      <c r="B1313" t="str">
        <f>CoverSheet!$G$7</f>
        <v>v:25-03-c</v>
      </c>
      <c r="C1313" t="str">
        <f>IF(CoverSheet!$C$29=3,"Q1",IF(CoverSheet!$C$29=6,"Q2",IF(CoverSheet!$C$29=9,"Q3",IF(AND(CoverSheet!$C$29=12,A1313="AR"),"Q4","Q4A"))))</f>
        <v>Q4A</v>
      </c>
      <c r="D1313" t="str">
        <f>CoverSheet!$C$15</f>
        <v/>
      </c>
      <c r="E1313" t="s">
        <v>750</v>
      </c>
      <c r="F1313" t="s">
        <v>3156</v>
      </c>
      <c r="G1313" t="s">
        <v>3157</v>
      </c>
      <c r="H1313">
        <f>Input!N79*CoverSheet!C33</f>
        <v>0</v>
      </c>
    </row>
    <row r="1314" spans="1:8" x14ac:dyDescent="0.35">
      <c r="A1314" t="str">
        <f>IF(CoverSheet!$C$9="Annual Return","AR",IF(CoverSheet!$C$9="Interim Return","IR",IF(CoverSheet!$C$9="Audited Annual Return","AAR","")))</f>
        <v/>
      </c>
      <c r="B1314" t="str">
        <f>CoverSheet!$G$7</f>
        <v>v:25-03-c</v>
      </c>
      <c r="C1314" t="str">
        <f>IF(CoverSheet!$C$29=3,"Q1",IF(CoverSheet!$C$29=6,"Q2",IF(CoverSheet!$C$29=9,"Q3",IF(AND(CoverSheet!$C$29=12,A1314="AR"),"Q4","Q4A"))))</f>
        <v>Q4A</v>
      </c>
      <c r="D1314" t="str">
        <f>CoverSheet!$C$15</f>
        <v/>
      </c>
      <c r="E1314" t="s">
        <v>750</v>
      </c>
      <c r="F1314" t="s">
        <v>3158</v>
      </c>
      <c r="G1314" t="s">
        <v>3159</v>
      </c>
      <c r="H1314">
        <f>Input!P79*CoverSheet!C33</f>
        <v>0</v>
      </c>
    </row>
    <row r="1315" spans="1:8" x14ac:dyDescent="0.35">
      <c r="A1315" t="str">
        <f>IF(CoverSheet!$C$9="Annual Return","AR",IF(CoverSheet!$C$9="Interim Return","IR",IF(CoverSheet!$C$9="Audited Annual Return","AAR","")))</f>
        <v/>
      </c>
      <c r="B1315" t="str">
        <f>CoverSheet!$G$7</f>
        <v>v:25-03-c</v>
      </c>
      <c r="C1315" t="str">
        <f>IF(CoverSheet!$C$29=3,"Q1",IF(CoverSheet!$C$29=6,"Q2",IF(CoverSheet!$C$29=9,"Q3",IF(AND(CoverSheet!$C$29=12,A1315="AR"),"Q4","Q4A"))))</f>
        <v>Q4A</v>
      </c>
      <c r="D1315" t="str">
        <f>CoverSheet!$C$15</f>
        <v/>
      </c>
      <c r="E1315" t="s">
        <v>750</v>
      </c>
      <c r="F1315" t="s">
        <v>3160</v>
      </c>
      <c r="G1315" t="s">
        <v>3161</v>
      </c>
      <c r="H1315">
        <f>Input!L80*CoverSheet!C33</f>
        <v>0</v>
      </c>
    </row>
    <row r="1316" spans="1:8" x14ac:dyDescent="0.35">
      <c r="A1316" t="str">
        <f>IF(CoverSheet!$C$9="Annual Return","AR",IF(CoverSheet!$C$9="Interim Return","IR",IF(CoverSheet!$C$9="Audited Annual Return","AAR","")))</f>
        <v/>
      </c>
      <c r="B1316" t="str">
        <f>CoverSheet!$G$7</f>
        <v>v:25-03-c</v>
      </c>
      <c r="C1316" t="str">
        <f>IF(CoverSheet!$C$29=3,"Q1",IF(CoverSheet!$C$29=6,"Q2",IF(CoverSheet!$C$29=9,"Q3",IF(AND(CoverSheet!$C$29=12,A1316="AR"),"Q4","Q4A"))))</f>
        <v>Q4A</v>
      </c>
      <c r="D1316" t="str">
        <f>CoverSheet!$C$15</f>
        <v/>
      </c>
      <c r="E1316" t="s">
        <v>750</v>
      </c>
      <c r="F1316" t="s">
        <v>3162</v>
      </c>
      <c r="G1316" t="s">
        <v>3163</v>
      </c>
      <c r="H1316">
        <f>Input!M80*CoverSheet!C33</f>
        <v>0</v>
      </c>
    </row>
    <row r="1317" spans="1:8" x14ac:dyDescent="0.35">
      <c r="A1317" t="str">
        <f>IF(CoverSheet!$C$9="Annual Return","AR",IF(CoverSheet!$C$9="Interim Return","IR",IF(CoverSheet!$C$9="Audited Annual Return","AAR","")))</f>
        <v/>
      </c>
      <c r="B1317" t="str">
        <f>CoverSheet!$G$7</f>
        <v>v:25-03-c</v>
      </c>
      <c r="C1317" t="str">
        <f>IF(CoverSheet!$C$29=3,"Q1",IF(CoverSheet!$C$29=6,"Q2",IF(CoverSheet!$C$29=9,"Q3",IF(AND(CoverSheet!$C$29=12,A1317="AR"),"Q4","Q4A"))))</f>
        <v>Q4A</v>
      </c>
      <c r="D1317" t="str">
        <f>CoverSheet!$C$15</f>
        <v/>
      </c>
      <c r="E1317" t="s">
        <v>750</v>
      </c>
      <c r="F1317" t="s">
        <v>3164</v>
      </c>
      <c r="G1317" t="s">
        <v>3165</v>
      </c>
      <c r="H1317">
        <f>Input!N80*CoverSheet!C33</f>
        <v>0</v>
      </c>
    </row>
    <row r="1318" spans="1:8" x14ac:dyDescent="0.35">
      <c r="A1318" t="str">
        <f>IF(CoverSheet!$C$9="Annual Return","AR",IF(CoverSheet!$C$9="Interim Return","IR",IF(CoverSheet!$C$9="Audited Annual Return","AAR","")))</f>
        <v/>
      </c>
      <c r="B1318" t="str">
        <f>CoverSheet!$G$7</f>
        <v>v:25-03-c</v>
      </c>
      <c r="C1318" t="str">
        <f>IF(CoverSheet!$C$29=3,"Q1",IF(CoverSheet!$C$29=6,"Q2",IF(CoverSheet!$C$29=9,"Q3",IF(AND(CoverSheet!$C$29=12,A1318="AR"),"Q4","Q4A"))))</f>
        <v>Q4A</v>
      </c>
      <c r="D1318" t="str">
        <f>CoverSheet!$C$15</f>
        <v/>
      </c>
      <c r="E1318" t="s">
        <v>750</v>
      </c>
      <c r="F1318" t="s">
        <v>3166</v>
      </c>
      <c r="G1318" t="s">
        <v>3167</v>
      </c>
      <c r="H1318">
        <f>Input!P80*CoverSheet!C33</f>
        <v>0</v>
      </c>
    </row>
    <row r="1319" spans="1:8" x14ac:dyDescent="0.35">
      <c r="A1319" t="str">
        <f>IF(CoverSheet!$C$9="Annual Return","AR",IF(CoverSheet!$C$9="Interim Return","IR",IF(CoverSheet!$C$9="Audited Annual Return","AAR","")))</f>
        <v/>
      </c>
      <c r="B1319" t="str">
        <f>CoverSheet!$G$7</f>
        <v>v:25-03-c</v>
      </c>
      <c r="C1319" t="str">
        <f>IF(CoverSheet!$C$29=3,"Q1",IF(CoverSheet!$C$29=6,"Q2",IF(CoverSheet!$C$29=9,"Q3",IF(AND(CoverSheet!$C$29=12,A1319="AR"),"Q4","Q4A"))))</f>
        <v>Q4A</v>
      </c>
      <c r="D1319" t="str">
        <f>CoverSheet!$C$15</f>
        <v/>
      </c>
      <c r="E1319" t="s">
        <v>750</v>
      </c>
      <c r="F1319" t="s">
        <v>3168</v>
      </c>
      <c r="G1319" t="s">
        <v>3169</v>
      </c>
      <c r="H1319">
        <f>Input!P81*CoverSheet!C33</f>
        <v>0</v>
      </c>
    </row>
    <row r="1320" spans="1:8" x14ac:dyDescent="0.35">
      <c r="A1320" t="str">
        <f>IF(CoverSheet!$C$9="Annual Return","AR",IF(CoverSheet!$C$9="Interim Return","IR",IF(CoverSheet!$C$9="Audited Annual Return","AAR","")))</f>
        <v/>
      </c>
      <c r="B1320" t="str">
        <f>CoverSheet!$G$7</f>
        <v>v:25-03-c</v>
      </c>
      <c r="C1320" t="str">
        <f>IF(CoverSheet!$C$29=3,"Q1",IF(CoverSheet!$C$29=6,"Q2",IF(CoverSheet!$C$29=9,"Q3",IF(AND(CoverSheet!$C$29=12,A1320="AR"),"Q4","Q4A"))))</f>
        <v>Q4A</v>
      </c>
      <c r="D1320" t="str">
        <f>CoverSheet!$C$15</f>
        <v/>
      </c>
      <c r="E1320" t="s">
        <v>750</v>
      </c>
      <c r="F1320" t="s">
        <v>3170</v>
      </c>
      <c r="G1320" t="s">
        <v>3171</v>
      </c>
      <c r="H1320">
        <f>Input!P82*CoverSheet!C33</f>
        <v>0</v>
      </c>
    </row>
    <row r="1321" spans="1:8" x14ac:dyDescent="0.35">
      <c r="A1321" t="str">
        <f>IF(CoverSheet!$C$9="Annual Return","AR",IF(CoverSheet!$C$9="Interim Return","IR",IF(CoverSheet!$C$9="Audited Annual Return","AAR","")))</f>
        <v/>
      </c>
      <c r="B1321" t="str">
        <f>CoverSheet!$G$7</f>
        <v>v:25-03-c</v>
      </c>
      <c r="C1321" t="str">
        <f>IF(CoverSheet!$C$29=3,"Q1",IF(CoverSheet!$C$29=6,"Q2",IF(CoverSheet!$C$29=9,"Q3",IF(AND(CoverSheet!$C$29=12,A1321="AR"),"Q4","Q4A"))))</f>
        <v>Q4A</v>
      </c>
      <c r="D1321" t="str">
        <f>CoverSheet!$C$15</f>
        <v/>
      </c>
      <c r="E1321" t="s">
        <v>750</v>
      </c>
      <c r="F1321" t="s">
        <v>3172</v>
      </c>
      <c r="G1321" t="s">
        <v>3173</v>
      </c>
      <c r="H1321">
        <f>Input!L82*CoverSheet!C33</f>
        <v>0</v>
      </c>
    </row>
    <row r="1322" spans="1:8" x14ac:dyDescent="0.35">
      <c r="A1322" t="str">
        <f>IF(CoverSheet!$C$9="Annual Return","AR",IF(CoverSheet!$C$9="Interim Return","IR",IF(CoverSheet!$C$9="Audited Annual Return","AAR","")))</f>
        <v/>
      </c>
      <c r="B1322" t="str">
        <f>CoverSheet!$G$7</f>
        <v>v:25-03-c</v>
      </c>
      <c r="C1322" t="str">
        <f>IF(CoverSheet!$C$29=3,"Q1",IF(CoverSheet!$C$29=6,"Q2",IF(CoverSheet!$C$29=9,"Q3",IF(AND(CoverSheet!$C$29=12,A1322="AR"),"Q4","Q4A"))))</f>
        <v>Q4A</v>
      </c>
      <c r="D1322" t="str">
        <f>CoverSheet!$C$15</f>
        <v/>
      </c>
      <c r="E1322" t="s">
        <v>750</v>
      </c>
      <c r="F1322" t="s">
        <v>3174</v>
      </c>
      <c r="G1322" t="s">
        <v>3175</v>
      </c>
      <c r="H1322">
        <f>Input!M82*CoverSheet!C33</f>
        <v>0</v>
      </c>
    </row>
    <row r="1323" spans="1:8" x14ac:dyDescent="0.35">
      <c r="A1323" t="str">
        <f>IF(CoverSheet!$C$9="Annual Return","AR",IF(CoverSheet!$C$9="Interim Return","IR",IF(CoverSheet!$C$9="Audited Annual Return","AAR","")))</f>
        <v/>
      </c>
      <c r="B1323" t="str">
        <f>CoverSheet!$G$7</f>
        <v>v:25-03-c</v>
      </c>
      <c r="C1323" t="str">
        <f>IF(CoverSheet!$C$29=3,"Q1",IF(CoverSheet!$C$29=6,"Q2",IF(CoverSheet!$C$29=9,"Q3",IF(AND(CoverSheet!$C$29=12,A1323="AR"),"Q4","Q4A"))))</f>
        <v>Q4A</v>
      </c>
      <c r="D1323" t="str">
        <f>CoverSheet!$C$15</f>
        <v/>
      </c>
      <c r="E1323" t="s">
        <v>750</v>
      </c>
      <c r="F1323" t="s">
        <v>3176</v>
      </c>
      <c r="G1323" t="s">
        <v>3177</v>
      </c>
      <c r="H1323">
        <f>Input!N82*CoverSheet!C33</f>
        <v>0</v>
      </c>
    </row>
    <row r="1324" spans="1:8" x14ac:dyDescent="0.35">
      <c r="A1324" t="str">
        <f>IF(CoverSheet!$C$9="Annual Return","AR",IF(CoverSheet!$C$9="Interim Return","IR",IF(CoverSheet!$C$9="Audited Annual Return","AAR","")))</f>
        <v/>
      </c>
      <c r="B1324" t="str">
        <f>CoverSheet!$G$7</f>
        <v>v:25-03-c</v>
      </c>
      <c r="C1324" t="str">
        <f>IF(CoverSheet!$C$29=3,"Q1",IF(CoverSheet!$C$29=6,"Q2",IF(CoverSheet!$C$29=9,"Q3",IF(AND(CoverSheet!$C$29=12,A1324="AR"),"Q4","Q4A"))))</f>
        <v>Q4A</v>
      </c>
      <c r="D1324" t="str">
        <f>CoverSheet!$C$15</f>
        <v/>
      </c>
      <c r="E1324" t="s">
        <v>750</v>
      </c>
      <c r="F1324" t="s">
        <v>3178</v>
      </c>
      <c r="G1324" t="s">
        <v>3179</v>
      </c>
      <c r="H1324">
        <f>Input!P83*CoverSheet!C33</f>
        <v>0</v>
      </c>
    </row>
    <row r="1325" spans="1:8" x14ac:dyDescent="0.35">
      <c r="A1325" t="str">
        <f>IF(CoverSheet!$C$9="Annual Return","AR",IF(CoverSheet!$C$9="Interim Return","IR",IF(CoverSheet!$C$9="Audited Annual Return","AAR","")))</f>
        <v/>
      </c>
      <c r="B1325" t="str">
        <f>CoverSheet!$G$7</f>
        <v>v:25-03-c</v>
      </c>
      <c r="C1325" t="str">
        <f>IF(CoverSheet!$C$29=3,"Q1",IF(CoverSheet!$C$29=6,"Q2",IF(CoverSheet!$C$29=9,"Q3",IF(AND(CoverSheet!$C$29=12,A1325="AR"),"Q4","Q4A"))))</f>
        <v>Q4A</v>
      </c>
      <c r="D1325" t="str">
        <f>CoverSheet!$C$15</f>
        <v/>
      </c>
      <c r="E1325" t="s">
        <v>750</v>
      </c>
      <c r="F1325" t="s">
        <v>3180</v>
      </c>
      <c r="G1325" t="s">
        <v>3181</v>
      </c>
      <c r="H1325">
        <f>Input!L83*CoverSheet!C33</f>
        <v>0</v>
      </c>
    </row>
    <row r="1326" spans="1:8" x14ac:dyDescent="0.35">
      <c r="A1326" t="str">
        <f>IF(CoverSheet!$C$9="Annual Return","AR",IF(CoverSheet!$C$9="Interim Return","IR",IF(CoverSheet!$C$9="Audited Annual Return","AAR","")))</f>
        <v/>
      </c>
      <c r="B1326" t="str">
        <f>CoverSheet!$G$7</f>
        <v>v:25-03-c</v>
      </c>
      <c r="C1326" t="str">
        <f>IF(CoverSheet!$C$29=3,"Q1",IF(CoverSheet!$C$29=6,"Q2",IF(CoverSheet!$C$29=9,"Q3",IF(AND(CoverSheet!$C$29=12,A1326="AR"),"Q4","Q4A"))))</f>
        <v>Q4A</v>
      </c>
      <c r="D1326" t="str">
        <f>CoverSheet!$C$15</f>
        <v/>
      </c>
      <c r="E1326" t="s">
        <v>750</v>
      </c>
      <c r="F1326" t="s">
        <v>3182</v>
      </c>
      <c r="G1326" t="s">
        <v>3183</v>
      </c>
      <c r="H1326">
        <f>Input!M83*CoverSheet!C33</f>
        <v>0</v>
      </c>
    </row>
    <row r="1327" spans="1:8" x14ac:dyDescent="0.35">
      <c r="A1327" t="str">
        <f>IF(CoverSheet!$C$9="Annual Return","AR",IF(CoverSheet!$C$9="Interim Return","IR",IF(CoverSheet!$C$9="Audited Annual Return","AAR","")))</f>
        <v/>
      </c>
      <c r="B1327" t="str">
        <f>CoverSheet!$G$7</f>
        <v>v:25-03-c</v>
      </c>
      <c r="C1327" t="str">
        <f>IF(CoverSheet!$C$29=3,"Q1",IF(CoverSheet!$C$29=6,"Q2",IF(CoverSheet!$C$29=9,"Q3",IF(AND(CoverSheet!$C$29=12,A1327="AR"),"Q4","Q4A"))))</f>
        <v>Q4A</v>
      </c>
      <c r="D1327" t="str">
        <f>CoverSheet!$C$15</f>
        <v/>
      </c>
      <c r="E1327" t="s">
        <v>750</v>
      </c>
      <c r="F1327" t="s">
        <v>3184</v>
      </c>
      <c r="G1327" t="s">
        <v>3185</v>
      </c>
      <c r="H1327">
        <f>Input!N83*CoverSheet!C33</f>
        <v>0</v>
      </c>
    </row>
    <row r="1328" spans="1:8" x14ac:dyDescent="0.35">
      <c r="A1328" t="str">
        <f>IF(CoverSheet!$C$9="Annual Return","AR",IF(CoverSheet!$C$9="Interim Return","IR",IF(CoverSheet!$C$9="Audited Annual Return","AAR","")))</f>
        <v/>
      </c>
      <c r="B1328" t="str">
        <f>CoverSheet!$G$7</f>
        <v>v:25-03-c</v>
      </c>
      <c r="C1328" t="str">
        <f>IF(CoverSheet!$C$29=3,"Q1",IF(CoverSheet!$C$29=6,"Q2",IF(CoverSheet!$C$29=9,"Q3",IF(AND(CoverSheet!$C$29=12,A1328="AR"),"Q4","Q4A"))))</f>
        <v>Q4A</v>
      </c>
      <c r="D1328" t="str">
        <f>CoverSheet!$C$15</f>
        <v/>
      </c>
      <c r="E1328" t="s">
        <v>750</v>
      </c>
      <c r="F1328" t="s">
        <v>3186</v>
      </c>
      <c r="G1328" t="s">
        <v>3187</v>
      </c>
      <c r="H1328">
        <f>Input!P84*CoverSheet!C33</f>
        <v>0</v>
      </c>
    </row>
    <row r="1329" spans="1:8" x14ac:dyDescent="0.35">
      <c r="A1329" t="str">
        <f>IF(CoverSheet!$C$9="Annual Return","AR",IF(CoverSheet!$C$9="Interim Return","IR",IF(CoverSheet!$C$9="Audited Annual Return","AAR","")))</f>
        <v/>
      </c>
      <c r="B1329" t="str">
        <f>CoverSheet!$G$7</f>
        <v>v:25-03-c</v>
      </c>
      <c r="C1329" t="str">
        <f>IF(CoverSheet!$C$29=3,"Q1",IF(CoverSheet!$C$29=6,"Q2",IF(CoverSheet!$C$29=9,"Q3",IF(AND(CoverSheet!$C$29=12,A1329="AR"),"Q4","Q4A"))))</f>
        <v>Q4A</v>
      </c>
      <c r="D1329" t="str">
        <f>CoverSheet!$C$15</f>
        <v/>
      </c>
      <c r="E1329" t="s">
        <v>750</v>
      </c>
      <c r="F1329" t="s">
        <v>3188</v>
      </c>
      <c r="G1329" t="s">
        <v>3189</v>
      </c>
      <c r="H1329">
        <f>Input!L84*CoverSheet!C33</f>
        <v>0</v>
      </c>
    </row>
    <row r="1330" spans="1:8" x14ac:dyDescent="0.35">
      <c r="A1330" t="str">
        <f>IF(CoverSheet!$C$9="Annual Return","AR",IF(CoverSheet!$C$9="Interim Return","IR",IF(CoverSheet!$C$9="Audited Annual Return","AAR","")))</f>
        <v/>
      </c>
      <c r="B1330" t="str">
        <f>CoverSheet!$G$7</f>
        <v>v:25-03-c</v>
      </c>
      <c r="C1330" t="str">
        <f>IF(CoverSheet!$C$29=3,"Q1",IF(CoverSheet!$C$29=6,"Q2",IF(CoverSheet!$C$29=9,"Q3",IF(AND(CoverSheet!$C$29=12,A1330="AR"),"Q4","Q4A"))))</f>
        <v>Q4A</v>
      </c>
      <c r="D1330" t="str">
        <f>CoverSheet!$C$15</f>
        <v/>
      </c>
      <c r="E1330" t="s">
        <v>750</v>
      </c>
      <c r="F1330" t="s">
        <v>3190</v>
      </c>
      <c r="G1330" t="s">
        <v>3191</v>
      </c>
      <c r="H1330">
        <f>Input!M84*CoverSheet!C33</f>
        <v>0</v>
      </c>
    </row>
    <row r="1331" spans="1:8" x14ac:dyDescent="0.35">
      <c r="A1331" t="str">
        <f>IF(CoverSheet!$C$9="Annual Return","AR",IF(CoverSheet!$C$9="Interim Return","IR",IF(CoverSheet!$C$9="Audited Annual Return","AAR","")))</f>
        <v/>
      </c>
      <c r="B1331" t="str">
        <f>CoverSheet!$G$7</f>
        <v>v:25-03-c</v>
      </c>
      <c r="C1331" t="str">
        <f>IF(CoverSheet!$C$29=3,"Q1",IF(CoverSheet!$C$29=6,"Q2",IF(CoverSheet!$C$29=9,"Q3",IF(AND(CoverSheet!$C$29=12,A1331="AR"),"Q4","Q4A"))))</f>
        <v>Q4A</v>
      </c>
      <c r="D1331" t="str">
        <f>CoverSheet!$C$15</f>
        <v/>
      </c>
      <c r="E1331" t="s">
        <v>750</v>
      </c>
      <c r="F1331" t="s">
        <v>3192</v>
      </c>
      <c r="G1331" t="s">
        <v>3193</v>
      </c>
      <c r="H1331">
        <f>Input!N84*CoverSheet!C33</f>
        <v>0</v>
      </c>
    </row>
    <row r="1332" spans="1:8" x14ac:dyDescent="0.35">
      <c r="A1332" t="str">
        <f>IF(CoverSheet!$C$9="Annual Return","AR",IF(CoverSheet!$C$9="Interim Return","IR",IF(CoverSheet!$C$9="Audited Annual Return","AAR","")))</f>
        <v/>
      </c>
      <c r="B1332" t="str">
        <f>CoverSheet!$G$7</f>
        <v>v:25-03-c</v>
      </c>
      <c r="C1332" t="str">
        <f>IF(CoverSheet!$C$29=3,"Q1",IF(CoverSheet!$C$29=6,"Q2",IF(CoverSheet!$C$29=9,"Q3",IF(AND(CoverSheet!$C$29=12,A1332="AR"),"Q4","Q4A"))))</f>
        <v>Q4A</v>
      </c>
      <c r="D1332" t="str">
        <f>CoverSheet!$C$15</f>
        <v/>
      </c>
      <c r="E1332" t="s">
        <v>750</v>
      </c>
      <c r="F1332" t="s">
        <v>3194</v>
      </c>
      <c r="G1332" t="s">
        <v>3121</v>
      </c>
      <c r="H1332">
        <f>Input!P85*CoverSheet!C33</f>
        <v>0</v>
      </c>
    </row>
    <row r="1333" spans="1:8" x14ac:dyDescent="0.35">
      <c r="A1333" t="str">
        <f>IF(CoverSheet!$C$9="Annual Return","AR",IF(CoverSheet!$C$9="Interim Return","IR",IF(CoverSheet!$C$9="Audited Annual Return","AAR","")))</f>
        <v/>
      </c>
      <c r="B1333" t="str">
        <f>CoverSheet!$G$7</f>
        <v>v:25-03-c</v>
      </c>
      <c r="C1333" t="str">
        <f>IF(CoverSheet!$C$29=3,"Q1",IF(CoverSheet!$C$29=6,"Q2",IF(CoverSheet!$C$29=9,"Q3",IF(AND(CoverSheet!$C$29=12,A1333="AR"),"Q4","Q4A"))))</f>
        <v>Q4A</v>
      </c>
      <c r="D1333" t="str">
        <f>CoverSheet!$C$15</f>
        <v/>
      </c>
      <c r="E1333" t="s">
        <v>750</v>
      </c>
      <c r="F1333" t="s">
        <v>3195</v>
      </c>
      <c r="G1333" t="s">
        <v>3123</v>
      </c>
      <c r="H1333">
        <f>Input!L85*CoverSheet!C33</f>
        <v>0</v>
      </c>
    </row>
    <row r="1334" spans="1:8" x14ac:dyDescent="0.35">
      <c r="A1334" t="str">
        <f>IF(CoverSheet!$C$9="Annual Return","AR",IF(CoverSheet!$C$9="Interim Return","IR",IF(CoverSheet!$C$9="Audited Annual Return","AAR","")))</f>
        <v/>
      </c>
      <c r="B1334" t="str">
        <f>CoverSheet!$G$7</f>
        <v>v:25-03-c</v>
      </c>
      <c r="C1334" t="str">
        <f>IF(CoverSheet!$C$29=3,"Q1",IF(CoverSheet!$C$29=6,"Q2",IF(CoverSheet!$C$29=9,"Q3",IF(AND(CoverSheet!$C$29=12,A1334="AR"),"Q4","Q4A"))))</f>
        <v>Q4A</v>
      </c>
      <c r="D1334" t="str">
        <f>CoverSheet!$C$15</f>
        <v/>
      </c>
      <c r="E1334" t="s">
        <v>750</v>
      </c>
      <c r="F1334" t="s">
        <v>3196</v>
      </c>
      <c r="G1334" t="s">
        <v>3125</v>
      </c>
      <c r="H1334">
        <f>Input!M85*CoverSheet!C33</f>
        <v>0</v>
      </c>
    </row>
    <row r="1335" spans="1:8" x14ac:dyDescent="0.35">
      <c r="A1335" t="str">
        <f>IF(CoverSheet!$C$9="Annual Return","AR",IF(CoverSheet!$C$9="Interim Return","IR",IF(CoverSheet!$C$9="Audited Annual Return","AAR","")))</f>
        <v/>
      </c>
      <c r="B1335" t="str">
        <f>CoverSheet!$G$7</f>
        <v>v:25-03-c</v>
      </c>
      <c r="C1335" t="str">
        <f>IF(CoverSheet!$C$29=3,"Q1",IF(CoverSheet!$C$29=6,"Q2",IF(CoverSheet!$C$29=9,"Q3",IF(AND(CoverSheet!$C$29=12,A1335="AR"),"Q4","Q4A"))))</f>
        <v>Q4A</v>
      </c>
      <c r="D1335" t="str">
        <f>CoverSheet!$C$15</f>
        <v/>
      </c>
      <c r="E1335" t="s">
        <v>750</v>
      </c>
      <c r="F1335" t="s">
        <v>3197</v>
      </c>
      <c r="G1335" t="s">
        <v>3127</v>
      </c>
      <c r="H1335">
        <f>Input!N85*CoverSheet!C33</f>
        <v>0</v>
      </c>
    </row>
    <row r="1336" spans="1:8" x14ac:dyDescent="0.35">
      <c r="A1336" t="str">
        <f>IF(CoverSheet!$C$9="Annual Return","AR",IF(CoverSheet!$C$9="Interim Return","IR",IF(CoverSheet!$C$9="Audited Annual Return","AAR","")))</f>
        <v/>
      </c>
      <c r="B1336" t="str">
        <f>CoverSheet!$G$7</f>
        <v>v:25-03-c</v>
      </c>
      <c r="C1336" t="str">
        <f>IF(CoverSheet!$C$29=3,"Q1",IF(CoverSheet!$C$29=6,"Q2",IF(CoverSheet!$C$29=9,"Q3",IF(AND(CoverSheet!$C$29=12,A1336="AR"),"Q4","Q4A"))))</f>
        <v>Q4A</v>
      </c>
      <c r="D1336" t="str">
        <f>CoverSheet!$C$15</f>
        <v/>
      </c>
      <c r="E1336" t="s">
        <v>750</v>
      </c>
      <c r="F1336" t="s">
        <v>3198</v>
      </c>
      <c r="G1336" t="s">
        <v>3199</v>
      </c>
      <c r="H1336">
        <f>Input!P87*CoverSheet!C33</f>
        <v>0</v>
      </c>
    </row>
    <row r="1337" spans="1:8" x14ac:dyDescent="0.35">
      <c r="A1337" t="str">
        <f>IF(CoverSheet!$C$9="Annual Return","AR",IF(CoverSheet!$C$9="Interim Return","IR",IF(CoverSheet!$C$9="Audited Annual Return","AAR","")))</f>
        <v/>
      </c>
      <c r="B1337" t="str">
        <f>CoverSheet!$G$7</f>
        <v>v:25-03-c</v>
      </c>
      <c r="C1337" t="str">
        <f>IF(CoverSheet!$C$29=3,"Q1",IF(CoverSheet!$C$29=6,"Q2",IF(CoverSheet!$C$29=9,"Q3",IF(AND(CoverSheet!$C$29=12,A1337="AR"),"Q4","Q4A"))))</f>
        <v>Q4A</v>
      </c>
      <c r="D1337" t="str">
        <f>CoverSheet!$C$15</f>
        <v/>
      </c>
      <c r="E1337" t="s">
        <v>750</v>
      </c>
      <c r="F1337" t="s">
        <v>3200</v>
      </c>
      <c r="G1337" t="s">
        <v>3201</v>
      </c>
      <c r="H1337">
        <f>Input!L87*CoverSheet!C33</f>
        <v>0</v>
      </c>
    </row>
    <row r="1338" spans="1:8" x14ac:dyDescent="0.35">
      <c r="A1338" t="str">
        <f>IF(CoverSheet!$C$9="Annual Return","AR",IF(CoverSheet!$C$9="Interim Return","IR",IF(CoverSheet!$C$9="Audited Annual Return","AAR","")))</f>
        <v/>
      </c>
      <c r="B1338" t="str">
        <f>CoverSheet!$G$7</f>
        <v>v:25-03-c</v>
      </c>
      <c r="C1338" t="str">
        <f>IF(CoverSheet!$C$29=3,"Q1",IF(CoverSheet!$C$29=6,"Q2",IF(CoverSheet!$C$29=9,"Q3",IF(AND(CoverSheet!$C$29=12,A1338="AR"),"Q4","Q4A"))))</f>
        <v>Q4A</v>
      </c>
      <c r="D1338" t="str">
        <f>CoverSheet!$C$15</f>
        <v/>
      </c>
      <c r="E1338" t="s">
        <v>750</v>
      </c>
      <c r="F1338" t="s">
        <v>3202</v>
      </c>
      <c r="G1338" t="s">
        <v>3203</v>
      </c>
      <c r="H1338">
        <f>Input!M87*CoverSheet!C33</f>
        <v>0</v>
      </c>
    </row>
    <row r="1339" spans="1:8" x14ac:dyDescent="0.35">
      <c r="A1339" t="str">
        <f>IF(CoverSheet!$C$9="Annual Return","AR",IF(CoverSheet!$C$9="Interim Return","IR",IF(CoverSheet!$C$9="Audited Annual Return","AAR","")))</f>
        <v/>
      </c>
      <c r="B1339" t="str">
        <f>CoverSheet!$G$7</f>
        <v>v:25-03-c</v>
      </c>
      <c r="C1339" t="str">
        <f>IF(CoverSheet!$C$29=3,"Q1",IF(CoverSheet!$C$29=6,"Q2",IF(CoverSheet!$C$29=9,"Q3",IF(AND(CoverSheet!$C$29=12,A1339="AR"),"Q4","Q4A"))))</f>
        <v>Q4A</v>
      </c>
      <c r="D1339" t="str">
        <f>CoverSheet!$C$15</f>
        <v/>
      </c>
      <c r="E1339" t="s">
        <v>750</v>
      </c>
      <c r="F1339" t="s">
        <v>3204</v>
      </c>
      <c r="G1339" t="s">
        <v>3205</v>
      </c>
      <c r="H1339">
        <f>Input!N87*CoverSheet!C33</f>
        <v>0</v>
      </c>
    </row>
    <row r="1340" spans="1:8" x14ac:dyDescent="0.35">
      <c r="A1340" t="str">
        <f>IF(CoverSheet!$C$9="Annual Return","AR",IF(CoverSheet!$C$9="Interim Return","IR",IF(CoverSheet!$C$9="Audited Annual Return","AAR","")))</f>
        <v/>
      </c>
      <c r="B1340" t="str">
        <f>CoverSheet!$G$7</f>
        <v>v:25-03-c</v>
      </c>
      <c r="C1340" t="str">
        <f>IF(CoverSheet!$C$29=3,"Q1",IF(CoverSheet!$C$29=6,"Q2",IF(CoverSheet!$C$29=9,"Q3",IF(AND(CoverSheet!$C$29=12,A1340="AR"),"Q4","Q4A"))))</f>
        <v>Q4A</v>
      </c>
      <c r="D1340" t="str">
        <f>CoverSheet!$C$15</f>
        <v/>
      </c>
      <c r="E1340" t="s">
        <v>750</v>
      </c>
      <c r="F1340" t="s">
        <v>3206</v>
      </c>
      <c r="G1340" t="s">
        <v>3207</v>
      </c>
      <c r="H1340">
        <f>Input!P88*CoverSheet!C33</f>
        <v>0</v>
      </c>
    </row>
    <row r="1341" spans="1:8" x14ac:dyDescent="0.35">
      <c r="A1341" t="str">
        <f>IF(CoverSheet!$C$9="Annual Return","AR",IF(CoverSheet!$C$9="Interim Return","IR",IF(CoverSheet!$C$9="Audited Annual Return","AAR","")))</f>
        <v/>
      </c>
      <c r="B1341" t="str">
        <f>CoverSheet!$G$7</f>
        <v>v:25-03-c</v>
      </c>
      <c r="C1341" t="str">
        <f>IF(CoverSheet!$C$29=3,"Q1",IF(CoverSheet!$C$29=6,"Q2",IF(CoverSheet!$C$29=9,"Q3",IF(AND(CoverSheet!$C$29=12,A1341="AR"),"Q4","Q4A"))))</f>
        <v>Q4A</v>
      </c>
      <c r="D1341" t="str">
        <f>CoverSheet!$C$15</f>
        <v/>
      </c>
      <c r="E1341" t="s">
        <v>750</v>
      </c>
      <c r="F1341" t="s">
        <v>3208</v>
      </c>
      <c r="G1341" t="s">
        <v>3209</v>
      </c>
      <c r="H1341">
        <f>Input!L88*CoverSheet!C33</f>
        <v>0</v>
      </c>
    </row>
    <row r="1342" spans="1:8" x14ac:dyDescent="0.35">
      <c r="A1342" t="str">
        <f>IF(CoverSheet!$C$9="Annual Return","AR",IF(CoverSheet!$C$9="Interim Return","IR",IF(CoverSheet!$C$9="Audited Annual Return","AAR","")))</f>
        <v/>
      </c>
      <c r="B1342" t="str">
        <f>CoverSheet!$G$7</f>
        <v>v:25-03-c</v>
      </c>
      <c r="C1342" t="str">
        <f>IF(CoverSheet!$C$29=3,"Q1",IF(CoverSheet!$C$29=6,"Q2",IF(CoverSheet!$C$29=9,"Q3",IF(AND(CoverSheet!$C$29=12,A1342="AR"),"Q4","Q4A"))))</f>
        <v>Q4A</v>
      </c>
      <c r="D1342" t="str">
        <f>CoverSheet!$C$15</f>
        <v/>
      </c>
      <c r="E1342" t="s">
        <v>750</v>
      </c>
      <c r="F1342" t="s">
        <v>3210</v>
      </c>
      <c r="G1342" t="s">
        <v>3211</v>
      </c>
      <c r="H1342">
        <f>Input!M88*CoverSheet!C33</f>
        <v>0</v>
      </c>
    </row>
    <row r="1343" spans="1:8" x14ac:dyDescent="0.35">
      <c r="A1343" t="str">
        <f>IF(CoverSheet!$C$9="Annual Return","AR",IF(CoverSheet!$C$9="Interim Return","IR",IF(CoverSheet!$C$9="Audited Annual Return","AAR","")))</f>
        <v/>
      </c>
      <c r="B1343" t="str">
        <f>CoverSheet!$G$7</f>
        <v>v:25-03-c</v>
      </c>
      <c r="C1343" t="str">
        <f>IF(CoverSheet!$C$29=3,"Q1",IF(CoverSheet!$C$29=6,"Q2",IF(CoverSheet!$C$29=9,"Q3",IF(AND(CoverSheet!$C$29=12,A1343="AR"),"Q4","Q4A"))))</f>
        <v>Q4A</v>
      </c>
      <c r="D1343" t="str">
        <f>CoverSheet!$C$15</f>
        <v/>
      </c>
      <c r="E1343" t="s">
        <v>750</v>
      </c>
      <c r="F1343" t="s">
        <v>3212</v>
      </c>
      <c r="G1343" t="s">
        <v>3213</v>
      </c>
      <c r="H1343">
        <f>Input!N88*CoverSheet!C33</f>
        <v>0</v>
      </c>
    </row>
    <row r="1344" spans="1:8" x14ac:dyDescent="0.35">
      <c r="A1344" t="str">
        <f>IF(CoverSheet!$C$9="Annual Return","AR",IF(CoverSheet!$C$9="Interim Return","IR",IF(CoverSheet!$C$9="Audited Annual Return","AAR","")))</f>
        <v/>
      </c>
      <c r="B1344" t="str">
        <f>CoverSheet!$G$7</f>
        <v>v:25-03-c</v>
      </c>
      <c r="C1344" t="str">
        <f>IF(CoverSheet!$C$29=3,"Q1",IF(CoverSheet!$C$29=6,"Q2",IF(CoverSheet!$C$29=9,"Q3",IF(AND(CoverSheet!$C$29=12,A1344="AR"),"Q4","Q4A"))))</f>
        <v>Q4A</v>
      </c>
      <c r="D1344" t="str">
        <f>CoverSheet!$C$15</f>
        <v/>
      </c>
      <c r="E1344" t="s">
        <v>750</v>
      </c>
      <c r="F1344" t="s">
        <v>3214</v>
      </c>
      <c r="G1344" t="s">
        <v>3215</v>
      </c>
      <c r="H1344">
        <f>Input!P89*CoverSheet!C33</f>
        <v>0</v>
      </c>
    </row>
    <row r="1345" spans="1:8" x14ac:dyDescent="0.35">
      <c r="A1345" t="str">
        <f>IF(CoverSheet!$C$9="Annual Return","AR",IF(CoverSheet!$C$9="Interim Return","IR",IF(CoverSheet!$C$9="Audited Annual Return","AAR","")))</f>
        <v/>
      </c>
      <c r="B1345" t="str">
        <f>CoverSheet!$G$7</f>
        <v>v:25-03-c</v>
      </c>
      <c r="C1345" t="str">
        <f>IF(CoverSheet!$C$29=3,"Q1",IF(CoverSheet!$C$29=6,"Q2",IF(CoverSheet!$C$29=9,"Q3",IF(AND(CoverSheet!$C$29=12,A1345="AR"),"Q4","Q4A"))))</f>
        <v>Q4A</v>
      </c>
      <c r="D1345" t="str">
        <f>CoverSheet!$C$15</f>
        <v/>
      </c>
      <c r="E1345" t="s">
        <v>750</v>
      </c>
      <c r="F1345" t="s">
        <v>3216</v>
      </c>
      <c r="G1345" t="s">
        <v>3217</v>
      </c>
      <c r="H1345">
        <f>Input!L89*CoverSheet!C33</f>
        <v>0</v>
      </c>
    </row>
    <row r="1346" spans="1:8" x14ac:dyDescent="0.35">
      <c r="A1346" t="str">
        <f>IF(CoverSheet!$C$9="Annual Return","AR",IF(CoverSheet!$C$9="Interim Return","IR",IF(CoverSheet!$C$9="Audited Annual Return","AAR","")))</f>
        <v/>
      </c>
      <c r="B1346" t="str">
        <f>CoverSheet!$G$7</f>
        <v>v:25-03-c</v>
      </c>
      <c r="C1346" t="str">
        <f>IF(CoverSheet!$C$29=3,"Q1",IF(CoverSheet!$C$29=6,"Q2",IF(CoverSheet!$C$29=9,"Q3",IF(AND(CoverSheet!$C$29=12,A1346="AR"),"Q4","Q4A"))))</f>
        <v>Q4A</v>
      </c>
      <c r="D1346" t="str">
        <f>CoverSheet!$C$15</f>
        <v/>
      </c>
      <c r="E1346" t="s">
        <v>750</v>
      </c>
      <c r="F1346" t="s">
        <v>3218</v>
      </c>
      <c r="G1346" t="s">
        <v>3219</v>
      </c>
      <c r="H1346">
        <f>Input!M89*CoverSheet!C33</f>
        <v>0</v>
      </c>
    </row>
    <row r="1347" spans="1:8" x14ac:dyDescent="0.35">
      <c r="A1347" t="str">
        <f>IF(CoverSheet!$C$9="Annual Return","AR",IF(CoverSheet!$C$9="Interim Return","IR",IF(CoverSheet!$C$9="Audited Annual Return","AAR","")))</f>
        <v/>
      </c>
      <c r="B1347" t="str">
        <f>CoverSheet!$G$7</f>
        <v>v:25-03-c</v>
      </c>
      <c r="C1347" t="str">
        <f>IF(CoverSheet!$C$29=3,"Q1",IF(CoverSheet!$C$29=6,"Q2",IF(CoverSheet!$C$29=9,"Q3",IF(AND(CoverSheet!$C$29=12,A1347="AR"),"Q4","Q4A"))))</f>
        <v>Q4A</v>
      </c>
      <c r="D1347" t="str">
        <f>CoverSheet!$C$15</f>
        <v/>
      </c>
      <c r="E1347" t="s">
        <v>750</v>
      </c>
      <c r="F1347" t="s">
        <v>3220</v>
      </c>
      <c r="G1347" t="s">
        <v>3221</v>
      </c>
      <c r="H1347">
        <f>Input!N89*CoverSheet!C33</f>
        <v>0</v>
      </c>
    </row>
    <row r="1348" spans="1:8" x14ac:dyDescent="0.35">
      <c r="A1348" t="str">
        <f>IF(CoverSheet!$C$9="Annual Return","AR",IF(CoverSheet!$C$9="Interim Return","IR",IF(CoverSheet!$C$9="Audited Annual Return","AAR","")))</f>
        <v/>
      </c>
      <c r="B1348" t="str">
        <f>CoverSheet!$G$7</f>
        <v>v:25-03-c</v>
      </c>
      <c r="C1348" t="str">
        <f>IF(CoverSheet!$C$29=3,"Q1",IF(CoverSheet!$C$29=6,"Q2",IF(CoverSheet!$C$29=9,"Q3",IF(AND(CoverSheet!$C$29=12,A1348="AR"),"Q4","Q4A"))))</f>
        <v>Q4A</v>
      </c>
      <c r="D1348" t="str">
        <f>CoverSheet!$C$15</f>
        <v/>
      </c>
      <c r="E1348" t="s">
        <v>750</v>
      </c>
      <c r="F1348" t="s">
        <v>3222</v>
      </c>
      <c r="G1348" t="s">
        <v>3223</v>
      </c>
      <c r="H1348">
        <f>Input!P90*CoverSheet!C33</f>
        <v>0</v>
      </c>
    </row>
    <row r="1349" spans="1:8" x14ac:dyDescent="0.35">
      <c r="A1349" t="str">
        <f>IF(CoverSheet!$C$9="Annual Return","AR",IF(CoverSheet!$C$9="Interim Return","IR",IF(CoverSheet!$C$9="Audited Annual Return","AAR","")))</f>
        <v/>
      </c>
      <c r="B1349" t="str">
        <f>CoverSheet!$G$7</f>
        <v>v:25-03-c</v>
      </c>
      <c r="C1349" t="str">
        <f>IF(CoverSheet!$C$29=3,"Q1",IF(CoverSheet!$C$29=6,"Q2",IF(CoverSheet!$C$29=9,"Q3",IF(AND(CoverSheet!$C$29=12,A1349="AR"),"Q4","Q4A"))))</f>
        <v>Q4A</v>
      </c>
      <c r="D1349" t="str">
        <f>CoverSheet!$C$15</f>
        <v/>
      </c>
      <c r="E1349" t="s">
        <v>750</v>
      </c>
      <c r="F1349" t="s">
        <v>3224</v>
      </c>
      <c r="G1349" t="s">
        <v>3225</v>
      </c>
      <c r="H1349">
        <f>Input!L90*CoverSheet!C33</f>
        <v>0</v>
      </c>
    </row>
    <row r="1350" spans="1:8" x14ac:dyDescent="0.35">
      <c r="A1350" t="str">
        <f>IF(CoverSheet!$C$9="Annual Return","AR",IF(CoverSheet!$C$9="Interim Return","IR",IF(CoverSheet!$C$9="Audited Annual Return","AAR","")))</f>
        <v/>
      </c>
      <c r="B1350" t="str">
        <f>CoverSheet!$G$7</f>
        <v>v:25-03-c</v>
      </c>
      <c r="C1350" t="str">
        <f>IF(CoverSheet!$C$29=3,"Q1",IF(CoverSheet!$C$29=6,"Q2",IF(CoverSheet!$C$29=9,"Q3",IF(AND(CoverSheet!$C$29=12,A1350="AR"),"Q4","Q4A"))))</f>
        <v>Q4A</v>
      </c>
      <c r="D1350" t="str">
        <f>CoverSheet!$C$15</f>
        <v/>
      </c>
      <c r="E1350" t="s">
        <v>750</v>
      </c>
      <c r="F1350" t="s">
        <v>3226</v>
      </c>
      <c r="G1350" t="s">
        <v>3227</v>
      </c>
      <c r="H1350">
        <f>Input!M90*CoverSheet!C33</f>
        <v>0</v>
      </c>
    </row>
    <row r="1351" spans="1:8" x14ac:dyDescent="0.35">
      <c r="A1351" t="str">
        <f>IF(CoverSheet!$C$9="Annual Return","AR",IF(CoverSheet!$C$9="Interim Return","IR",IF(CoverSheet!$C$9="Audited Annual Return","AAR","")))</f>
        <v/>
      </c>
      <c r="B1351" t="str">
        <f>CoverSheet!$G$7</f>
        <v>v:25-03-c</v>
      </c>
      <c r="C1351" t="str">
        <f>IF(CoverSheet!$C$29=3,"Q1",IF(CoverSheet!$C$29=6,"Q2",IF(CoverSheet!$C$29=9,"Q3",IF(AND(CoverSheet!$C$29=12,A1351="AR"),"Q4","Q4A"))))</f>
        <v>Q4A</v>
      </c>
      <c r="D1351" t="str">
        <f>CoverSheet!$C$15</f>
        <v/>
      </c>
      <c r="E1351" t="s">
        <v>750</v>
      </c>
      <c r="F1351" t="s">
        <v>3228</v>
      </c>
      <c r="G1351" t="s">
        <v>3229</v>
      </c>
      <c r="H1351">
        <f>Input!N90*CoverSheet!C33</f>
        <v>0</v>
      </c>
    </row>
    <row r="1352" spans="1:8" x14ac:dyDescent="0.35">
      <c r="A1352" t="str">
        <f>IF(CoverSheet!$C$9="Annual Return","AR",IF(CoverSheet!$C$9="Interim Return","IR",IF(CoverSheet!$C$9="Audited Annual Return","AAR","")))</f>
        <v/>
      </c>
      <c r="B1352" t="str">
        <f>CoverSheet!$G$7</f>
        <v>v:25-03-c</v>
      </c>
      <c r="C1352" t="str">
        <f>IF(CoverSheet!$C$29=3,"Q1",IF(CoverSheet!$C$29=6,"Q2",IF(CoverSheet!$C$29=9,"Q3",IF(AND(CoverSheet!$C$29=12,A1352="AR"),"Q4","Q4A"))))</f>
        <v>Q4A</v>
      </c>
      <c r="D1352" t="str">
        <f>CoverSheet!$C$15</f>
        <v/>
      </c>
      <c r="E1352" t="s">
        <v>750</v>
      </c>
      <c r="F1352" t="s">
        <v>3230</v>
      </c>
      <c r="G1352" t="s">
        <v>3231</v>
      </c>
      <c r="H1352">
        <f>Input!P91*CoverSheet!C33</f>
        <v>0</v>
      </c>
    </row>
    <row r="1353" spans="1:8" x14ac:dyDescent="0.35">
      <c r="A1353" t="str">
        <f>IF(CoverSheet!$C$9="Annual Return","AR",IF(CoverSheet!$C$9="Interim Return","IR",IF(CoverSheet!$C$9="Audited Annual Return","AAR","")))</f>
        <v/>
      </c>
      <c r="B1353" t="str">
        <f>CoverSheet!$G$7</f>
        <v>v:25-03-c</v>
      </c>
      <c r="C1353" t="str">
        <f>IF(CoverSheet!$C$29=3,"Q1",IF(CoverSheet!$C$29=6,"Q2",IF(CoverSheet!$C$29=9,"Q3",IF(AND(CoverSheet!$C$29=12,A1353="AR"),"Q4","Q4A"))))</f>
        <v>Q4A</v>
      </c>
      <c r="D1353" t="str">
        <f>CoverSheet!$C$15</f>
        <v/>
      </c>
      <c r="E1353" t="s">
        <v>750</v>
      </c>
      <c r="F1353" t="s">
        <v>3232</v>
      </c>
      <c r="G1353" t="s">
        <v>3233</v>
      </c>
      <c r="H1353">
        <f>Input!L91*CoverSheet!C33</f>
        <v>0</v>
      </c>
    </row>
    <row r="1354" spans="1:8" x14ac:dyDescent="0.35">
      <c r="A1354" t="str">
        <f>IF(CoverSheet!$C$9="Annual Return","AR",IF(CoverSheet!$C$9="Interim Return","IR",IF(CoverSheet!$C$9="Audited Annual Return","AAR","")))</f>
        <v/>
      </c>
      <c r="B1354" t="str">
        <f>CoverSheet!$G$7</f>
        <v>v:25-03-c</v>
      </c>
      <c r="C1354" t="str">
        <f>IF(CoverSheet!$C$29=3,"Q1",IF(CoverSheet!$C$29=6,"Q2",IF(CoverSheet!$C$29=9,"Q3",IF(AND(CoverSheet!$C$29=12,A1354="AR"),"Q4","Q4A"))))</f>
        <v>Q4A</v>
      </c>
      <c r="D1354" t="str">
        <f>CoverSheet!$C$15</f>
        <v/>
      </c>
      <c r="E1354" t="s">
        <v>750</v>
      </c>
      <c r="F1354" t="s">
        <v>3234</v>
      </c>
      <c r="G1354" t="s">
        <v>3235</v>
      </c>
      <c r="H1354">
        <f>Input!M91*CoverSheet!C33</f>
        <v>0</v>
      </c>
    </row>
    <row r="1355" spans="1:8" x14ac:dyDescent="0.35">
      <c r="A1355" t="str">
        <f>IF(CoverSheet!$C$9="Annual Return","AR",IF(CoverSheet!$C$9="Interim Return","IR",IF(CoverSheet!$C$9="Audited Annual Return","AAR","")))</f>
        <v/>
      </c>
      <c r="B1355" t="str">
        <f>CoverSheet!$G$7</f>
        <v>v:25-03-c</v>
      </c>
      <c r="C1355" t="str">
        <f>IF(CoverSheet!$C$29=3,"Q1",IF(CoverSheet!$C$29=6,"Q2",IF(CoverSheet!$C$29=9,"Q3",IF(AND(CoverSheet!$C$29=12,A1355="AR"),"Q4","Q4A"))))</f>
        <v>Q4A</v>
      </c>
      <c r="D1355" t="str">
        <f>CoverSheet!$C$15</f>
        <v/>
      </c>
      <c r="E1355" t="s">
        <v>750</v>
      </c>
      <c r="F1355" t="s">
        <v>3236</v>
      </c>
      <c r="G1355" t="s">
        <v>3237</v>
      </c>
      <c r="H1355">
        <f>Input!N91*CoverSheet!C33</f>
        <v>0</v>
      </c>
    </row>
    <row r="1356" spans="1:8" x14ac:dyDescent="0.35">
      <c r="A1356" t="str">
        <f>IF(CoverSheet!$C$9="Annual Return","AR",IF(CoverSheet!$C$9="Interim Return","IR",IF(CoverSheet!$C$9="Audited Annual Return","AAR","")))</f>
        <v/>
      </c>
      <c r="B1356" t="str">
        <f>CoverSheet!$G$7</f>
        <v>v:25-03-c</v>
      </c>
      <c r="C1356" t="str">
        <f>IF(CoverSheet!$C$29=3,"Q1",IF(CoverSheet!$C$29=6,"Q2",IF(CoverSheet!$C$29=9,"Q3",IF(AND(CoverSheet!$C$29=12,A1356="AR"),"Q4","Q4A"))))</f>
        <v>Q4A</v>
      </c>
      <c r="D1356" t="str">
        <f>CoverSheet!$C$15</f>
        <v/>
      </c>
      <c r="E1356" t="s">
        <v>750</v>
      </c>
      <c r="F1356" t="s">
        <v>3238</v>
      </c>
      <c r="G1356" t="s">
        <v>3239</v>
      </c>
      <c r="H1356">
        <f>Input!P92*CoverSheet!C33</f>
        <v>0</v>
      </c>
    </row>
    <row r="1357" spans="1:8" x14ac:dyDescent="0.35">
      <c r="A1357" t="str">
        <f>IF(CoverSheet!$C$9="Annual Return","AR",IF(CoverSheet!$C$9="Interim Return","IR",IF(CoverSheet!$C$9="Audited Annual Return","AAR","")))</f>
        <v/>
      </c>
      <c r="B1357" t="str">
        <f>CoverSheet!$G$7</f>
        <v>v:25-03-c</v>
      </c>
      <c r="C1357" t="str">
        <f>IF(CoverSheet!$C$29=3,"Q1",IF(CoverSheet!$C$29=6,"Q2",IF(CoverSheet!$C$29=9,"Q3",IF(AND(CoverSheet!$C$29=12,A1357="AR"),"Q4","Q4A"))))</f>
        <v>Q4A</v>
      </c>
      <c r="D1357" t="str">
        <f>CoverSheet!$C$15</f>
        <v/>
      </c>
      <c r="E1357" t="s">
        <v>750</v>
      </c>
      <c r="F1357" t="s">
        <v>3240</v>
      </c>
      <c r="G1357" t="s">
        <v>3241</v>
      </c>
      <c r="H1357">
        <f>Input!L92*CoverSheet!C33</f>
        <v>0</v>
      </c>
    </row>
    <row r="1358" spans="1:8" x14ac:dyDescent="0.35">
      <c r="A1358" t="str">
        <f>IF(CoverSheet!$C$9="Annual Return","AR",IF(CoverSheet!$C$9="Interim Return","IR",IF(CoverSheet!$C$9="Audited Annual Return","AAR","")))</f>
        <v/>
      </c>
      <c r="B1358" t="str">
        <f>CoverSheet!$G$7</f>
        <v>v:25-03-c</v>
      </c>
      <c r="C1358" t="str">
        <f>IF(CoverSheet!$C$29=3,"Q1",IF(CoverSheet!$C$29=6,"Q2",IF(CoverSheet!$C$29=9,"Q3",IF(AND(CoverSheet!$C$29=12,A1358="AR"),"Q4","Q4A"))))</f>
        <v>Q4A</v>
      </c>
      <c r="D1358" t="str">
        <f>CoverSheet!$C$15</f>
        <v/>
      </c>
      <c r="E1358" t="s">
        <v>750</v>
      </c>
      <c r="F1358" t="s">
        <v>3242</v>
      </c>
      <c r="G1358" t="s">
        <v>3243</v>
      </c>
      <c r="H1358">
        <f>Input!M92*CoverSheet!C33</f>
        <v>0</v>
      </c>
    </row>
    <row r="1359" spans="1:8" x14ac:dyDescent="0.35">
      <c r="A1359" t="str">
        <f>IF(CoverSheet!$C$9="Annual Return","AR",IF(CoverSheet!$C$9="Interim Return","IR",IF(CoverSheet!$C$9="Audited Annual Return","AAR","")))</f>
        <v/>
      </c>
      <c r="B1359" t="str">
        <f>CoverSheet!$G$7</f>
        <v>v:25-03-c</v>
      </c>
      <c r="C1359" t="str">
        <f>IF(CoverSheet!$C$29=3,"Q1",IF(CoverSheet!$C$29=6,"Q2",IF(CoverSheet!$C$29=9,"Q3",IF(AND(CoverSheet!$C$29=12,A1359="AR"),"Q4","Q4A"))))</f>
        <v>Q4A</v>
      </c>
      <c r="D1359" t="str">
        <f>CoverSheet!$C$15</f>
        <v/>
      </c>
      <c r="E1359" t="s">
        <v>750</v>
      </c>
      <c r="F1359" t="s">
        <v>3244</v>
      </c>
      <c r="G1359" t="s">
        <v>3245</v>
      </c>
      <c r="H1359">
        <f>Input!N92*CoverSheet!C33</f>
        <v>0</v>
      </c>
    </row>
    <row r="1360" spans="1:8" x14ac:dyDescent="0.35">
      <c r="A1360" t="str">
        <f>IF(CoverSheet!$C$9="Annual Return","AR",IF(CoverSheet!$C$9="Interim Return","IR",IF(CoverSheet!$C$9="Audited Annual Return","AAR","")))</f>
        <v/>
      </c>
      <c r="B1360" t="str">
        <f>CoverSheet!$G$7</f>
        <v>v:25-03-c</v>
      </c>
      <c r="C1360" t="str">
        <f>IF(CoverSheet!$C$29=3,"Q1",IF(CoverSheet!$C$29=6,"Q2",IF(CoverSheet!$C$29=9,"Q3",IF(AND(CoverSheet!$C$29=12,A1360="AR"),"Q4","Q4A"))))</f>
        <v>Q4A</v>
      </c>
      <c r="D1360" t="str">
        <f>CoverSheet!$C$15</f>
        <v/>
      </c>
      <c r="E1360" t="s">
        <v>750</v>
      </c>
      <c r="F1360" t="s">
        <v>3246</v>
      </c>
      <c r="G1360" t="s">
        <v>3247</v>
      </c>
      <c r="H1360">
        <f>Input!P93*CoverSheet!C33</f>
        <v>0</v>
      </c>
    </row>
    <row r="1361" spans="1:8" x14ac:dyDescent="0.35">
      <c r="A1361" t="str">
        <f>IF(CoverSheet!$C$9="Annual Return","AR",IF(CoverSheet!$C$9="Interim Return","IR",IF(CoverSheet!$C$9="Audited Annual Return","AAR","")))</f>
        <v/>
      </c>
      <c r="B1361" t="str">
        <f>CoverSheet!$G$7</f>
        <v>v:25-03-c</v>
      </c>
      <c r="C1361" t="str">
        <f>IF(CoverSheet!$C$29=3,"Q1",IF(CoverSheet!$C$29=6,"Q2",IF(CoverSheet!$C$29=9,"Q3",IF(AND(CoverSheet!$C$29=12,A1361="AR"),"Q4","Q4A"))))</f>
        <v>Q4A</v>
      </c>
      <c r="D1361" t="str">
        <f>CoverSheet!$C$15</f>
        <v/>
      </c>
      <c r="E1361" t="s">
        <v>750</v>
      </c>
      <c r="F1361" t="s">
        <v>3248</v>
      </c>
      <c r="G1361" t="s">
        <v>3249</v>
      </c>
      <c r="H1361">
        <f>Input!L93*CoverSheet!C33</f>
        <v>0</v>
      </c>
    </row>
    <row r="1362" spans="1:8" x14ac:dyDescent="0.35">
      <c r="A1362" t="str">
        <f>IF(CoverSheet!$C$9="Annual Return","AR",IF(CoverSheet!$C$9="Interim Return","IR",IF(CoverSheet!$C$9="Audited Annual Return","AAR","")))</f>
        <v/>
      </c>
      <c r="B1362" t="str">
        <f>CoverSheet!$G$7</f>
        <v>v:25-03-c</v>
      </c>
      <c r="C1362" t="str">
        <f>IF(CoverSheet!$C$29=3,"Q1",IF(CoverSheet!$C$29=6,"Q2",IF(CoverSheet!$C$29=9,"Q3",IF(AND(CoverSheet!$C$29=12,A1362="AR"),"Q4","Q4A"))))</f>
        <v>Q4A</v>
      </c>
      <c r="D1362" t="str">
        <f>CoverSheet!$C$15</f>
        <v/>
      </c>
      <c r="E1362" t="s">
        <v>750</v>
      </c>
      <c r="F1362" t="s">
        <v>3250</v>
      </c>
      <c r="G1362" t="s">
        <v>3251</v>
      </c>
      <c r="H1362">
        <f>Input!M93*CoverSheet!C33</f>
        <v>0</v>
      </c>
    </row>
    <row r="1363" spans="1:8" x14ac:dyDescent="0.35">
      <c r="A1363" t="str">
        <f>IF(CoverSheet!$C$9="Annual Return","AR",IF(CoverSheet!$C$9="Interim Return","IR",IF(CoverSheet!$C$9="Audited Annual Return","AAR","")))</f>
        <v/>
      </c>
      <c r="B1363" t="str">
        <f>CoverSheet!$G$7</f>
        <v>v:25-03-c</v>
      </c>
      <c r="C1363" t="str">
        <f>IF(CoverSheet!$C$29=3,"Q1",IF(CoverSheet!$C$29=6,"Q2",IF(CoverSheet!$C$29=9,"Q3",IF(AND(CoverSheet!$C$29=12,A1363="AR"),"Q4","Q4A"))))</f>
        <v>Q4A</v>
      </c>
      <c r="D1363" t="str">
        <f>CoverSheet!$C$15</f>
        <v/>
      </c>
      <c r="E1363" t="s">
        <v>750</v>
      </c>
      <c r="F1363" t="s">
        <v>3252</v>
      </c>
      <c r="G1363" t="s">
        <v>3253</v>
      </c>
      <c r="H1363">
        <f>Input!N93*CoverSheet!C33</f>
        <v>0</v>
      </c>
    </row>
    <row r="1364" spans="1:8" x14ac:dyDescent="0.35">
      <c r="A1364" t="str">
        <f>IF(CoverSheet!$C$9="Annual Return","AR",IF(CoverSheet!$C$9="Interim Return","IR",IF(CoverSheet!$C$9="Audited Annual Return","AAR","")))</f>
        <v/>
      </c>
      <c r="B1364" t="str">
        <f>CoverSheet!$G$7</f>
        <v>v:25-03-c</v>
      </c>
      <c r="C1364" t="str">
        <f>IF(CoverSheet!$C$29=3,"Q1",IF(CoverSheet!$C$29=6,"Q2",IF(CoverSheet!$C$29=9,"Q3",IF(AND(CoverSheet!$C$29=12,A1364="AR"),"Q4","Q4A"))))</f>
        <v>Q4A</v>
      </c>
      <c r="D1364" t="str">
        <f>CoverSheet!$C$15</f>
        <v/>
      </c>
      <c r="E1364" t="s">
        <v>750</v>
      </c>
      <c r="F1364" t="s">
        <v>3254</v>
      </c>
      <c r="G1364" t="s">
        <v>3255</v>
      </c>
      <c r="H1364">
        <f>Input!P94*CoverSheet!C33</f>
        <v>0</v>
      </c>
    </row>
    <row r="1365" spans="1:8" x14ac:dyDescent="0.35">
      <c r="A1365" t="str">
        <f>IF(CoverSheet!$C$9="Annual Return","AR",IF(CoverSheet!$C$9="Interim Return","IR",IF(CoverSheet!$C$9="Audited Annual Return","AAR","")))</f>
        <v/>
      </c>
      <c r="B1365" t="str">
        <f>CoverSheet!$G$7</f>
        <v>v:25-03-c</v>
      </c>
      <c r="C1365" t="str">
        <f>IF(CoverSheet!$C$29=3,"Q1",IF(CoverSheet!$C$29=6,"Q2",IF(CoverSheet!$C$29=9,"Q3",IF(AND(CoverSheet!$C$29=12,A1365="AR"),"Q4","Q4A"))))</f>
        <v>Q4A</v>
      </c>
      <c r="D1365" t="str">
        <f>CoverSheet!$C$15</f>
        <v/>
      </c>
      <c r="E1365" t="s">
        <v>750</v>
      </c>
      <c r="F1365" t="s">
        <v>3256</v>
      </c>
      <c r="G1365" t="s">
        <v>3257</v>
      </c>
      <c r="H1365">
        <f>Input!L94*CoverSheet!C33</f>
        <v>0</v>
      </c>
    </row>
    <row r="1366" spans="1:8" x14ac:dyDescent="0.35">
      <c r="A1366" t="str">
        <f>IF(CoverSheet!$C$9="Annual Return","AR",IF(CoverSheet!$C$9="Interim Return","IR",IF(CoverSheet!$C$9="Audited Annual Return","AAR","")))</f>
        <v/>
      </c>
      <c r="B1366" t="str">
        <f>CoverSheet!$G$7</f>
        <v>v:25-03-c</v>
      </c>
      <c r="C1366" t="str">
        <f>IF(CoverSheet!$C$29=3,"Q1",IF(CoverSheet!$C$29=6,"Q2",IF(CoverSheet!$C$29=9,"Q3",IF(AND(CoverSheet!$C$29=12,A1366="AR"),"Q4","Q4A"))))</f>
        <v>Q4A</v>
      </c>
      <c r="D1366" t="str">
        <f>CoverSheet!$C$15</f>
        <v/>
      </c>
      <c r="E1366" t="s">
        <v>750</v>
      </c>
      <c r="F1366" t="s">
        <v>3258</v>
      </c>
      <c r="G1366" t="s">
        <v>3259</v>
      </c>
      <c r="H1366">
        <f>Input!M94*CoverSheet!C33</f>
        <v>0</v>
      </c>
    </row>
    <row r="1367" spans="1:8" x14ac:dyDescent="0.35">
      <c r="A1367" t="str">
        <f>IF(CoverSheet!$C$9="Annual Return","AR",IF(CoverSheet!$C$9="Interim Return","IR",IF(CoverSheet!$C$9="Audited Annual Return","AAR","")))</f>
        <v/>
      </c>
      <c r="B1367" t="str">
        <f>CoverSheet!$G$7</f>
        <v>v:25-03-c</v>
      </c>
      <c r="C1367" t="str">
        <f>IF(CoverSheet!$C$29=3,"Q1",IF(CoverSheet!$C$29=6,"Q2",IF(CoverSheet!$C$29=9,"Q3",IF(AND(CoverSheet!$C$29=12,A1367="AR"),"Q4","Q4A"))))</f>
        <v>Q4A</v>
      </c>
      <c r="D1367" t="str">
        <f>CoverSheet!$C$15</f>
        <v/>
      </c>
      <c r="E1367" t="s">
        <v>750</v>
      </c>
      <c r="F1367" t="s">
        <v>3260</v>
      </c>
      <c r="G1367" t="s">
        <v>3261</v>
      </c>
      <c r="H1367">
        <f>Input!N94*CoverSheet!C33</f>
        <v>0</v>
      </c>
    </row>
    <row r="1368" spans="1:8" x14ac:dyDescent="0.35">
      <c r="A1368" t="str">
        <f>IF(CoverSheet!$C$9="Annual Return","AR",IF(CoverSheet!$C$9="Interim Return","IR",IF(CoverSheet!$C$9="Audited Annual Return","AAR","")))</f>
        <v/>
      </c>
      <c r="B1368" t="str">
        <f>CoverSheet!$G$7</f>
        <v>v:25-03-c</v>
      </c>
      <c r="C1368" t="str">
        <f>IF(CoverSheet!$C$29=3,"Q1",IF(CoverSheet!$C$29=6,"Q2",IF(CoverSheet!$C$29=9,"Q3",IF(AND(CoverSheet!$C$29=12,A1368="AR"),"Q4","Q4A"))))</f>
        <v>Q4A</v>
      </c>
      <c r="D1368" t="str">
        <f>CoverSheet!$C$15</f>
        <v/>
      </c>
      <c r="E1368" t="s">
        <v>750</v>
      </c>
      <c r="F1368" t="s">
        <v>3262</v>
      </c>
      <c r="G1368" t="s">
        <v>3263</v>
      </c>
      <c r="H1368">
        <f>Input!P95*CoverSheet!C33</f>
        <v>0</v>
      </c>
    </row>
    <row r="1369" spans="1:8" x14ac:dyDescent="0.35">
      <c r="A1369" t="str">
        <f>IF(CoverSheet!$C$9="Annual Return","AR",IF(CoverSheet!$C$9="Interim Return","IR",IF(CoverSheet!$C$9="Audited Annual Return","AAR","")))</f>
        <v/>
      </c>
      <c r="B1369" t="str">
        <f>CoverSheet!$G$7</f>
        <v>v:25-03-c</v>
      </c>
      <c r="C1369" t="str">
        <f>IF(CoverSheet!$C$29=3,"Q1",IF(CoverSheet!$C$29=6,"Q2",IF(CoverSheet!$C$29=9,"Q3",IF(AND(CoverSheet!$C$29=12,A1369="AR"),"Q4","Q4A"))))</f>
        <v>Q4A</v>
      </c>
      <c r="D1369" t="str">
        <f>CoverSheet!$C$15</f>
        <v/>
      </c>
      <c r="E1369" t="s">
        <v>750</v>
      </c>
      <c r="F1369" t="s">
        <v>3264</v>
      </c>
      <c r="G1369" t="s">
        <v>3265</v>
      </c>
      <c r="H1369">
        <f>Input!L95*CoverSheet!C33</f>
        <v>0</v>
      </c>
    </row>
    <row r="1370" spans="1:8" x14ac:dyDescent="0.35">
      <c r="A1370" t="str">
        <f>IF(CoverSheet!$C$9="Annual Return","AR",IF(CoverSheet!$C$9="Interim Return","IR",IF(CoverSheet!$C$9="Audited Annual Return","AAR","")))</f>
        <v/>
      </c>
      <c r="B1370" t="str">
        <f>CoverSheet!$G$7</f>
        <v>v:25-03-c</v>
      </c>
      <c r="C1370" t="str">
        <f>IF(CoverSheet!$C$29=3,"Q1",IF(CoverSheet!$C$29=6,"Q2",IF(CoverSheet!$C$29=9,"Q3",IF(AND(CoverSheet!$C$29=12,A1370="AR"),"Q4","Q4A"))))</f>
        <v>Q4A</v>
      </c>
      <c r="D1370" t="str">
        <f>CoverSheet!$C$15</f>
        <v/>
      </c>
      <c r="E1370" t="s">
        <v>750</v>
      </c>
      <c r="F1370" t="s">
        <v>3266</v>
      </c>
      <c r="G1370" t="s">
        <v>3267</v>
      </c>
      <c r="H1370">
        <f>Input!M95*CoverSheet!C33</f>
        <v>0</v>
      </c>
    </row>
    <row r="1371" spans="1:8" x14ac:dyDescent="0.35">
      <c r="A1371" t="str">
        <f>IF(CoverSheet!$C$9="Annual Return","AR",IF(CoverSheet!$C$9="Interim Return","IR",IF(CoverSheet!$C$9="Audited Annual Return","AAR","")))</f>
        <v/>
      </c>
      <c r="B1371" t="str">
        <f>CoverSheet!$G$7</f>
        <v>v:25-03-c</v>
      </c>
      <c r="C1371" t="str">
        <f>IF(CoverSheet!$C$29=3,"Q1",IF(CoverSheet!$C$29=6,"Q2",IF(CoverSheet!$C$29=9,"Q3",IF(AND(CoverSheet!$C$29=12,A1371="AR"),"Q4","Q4A"))))</f>
        <v>Q4A</v>
      </c>
      <c r="D1371" t="str">
        <f>CoverSheet!$C$15</f>
        <v/>
      </c>
      <c r="E1371" t="s">
        <v>750</v>
      </c>
      <c r="F1371" t="s">
        <v>3268</v>
      </c>
      <c r="G1371" t="s">
        <v>3269</v>
      </c>
      <c r="H1371">
        <f>Input!N95*CoverSheet!C33</f>
        <v>0</v>
      </c>
    </row>
    <row r="1372" spans="1:8" x14ac:dyDescent="0.35">
      <c r="A1372" t="str">
        <f>IF(CoverSheet!$C$9="Annual Return","AR",IF(CoverSheet!$C$9="Interim Return","IR",IF(CoverSheet!$C$9="Audited Annual Return","AAR","")))</f>
        <v/>
      </c>
      <c r="B1372" t="str">
        <f>CoverSheet!$G$7</f>
        <v>v:25-03-c</v>
      </c>
      <c r="C1372" t="str">
        <f>IF(CoverSheet!$C$29=3,"Q1",IF(CoverSheet!$C$29=6,"Q2",IF(CoverSheet!$C$29=9,"Q3",IF(AND(CoverSheet!$C$29=12,A1372="AR"),"Q4","Q4A"))))</f>
        <v>Q4A</v>
      </c>
      <c r="D1372" t="str">
        <f>CoverSheet!$C$15</f>
        <v/>
      </c>
      <c r="E1372" t="s">
        <v>750</v>
      </c>
      <c r="F1372" t="s">
        <v>3270</v>
      </c>
      <c r="G1372" t="s">
        <v>3271</v>
      </c>
      <c r="H1372">
        <f>Input!P96*CoverSheet!C33</f>
        <v>0</v>
      </c>
    </row>
    <row r="1373" spans="1:8" x14ac:dyDescent="0.35">
      <c r="A1373" t="str">
        <f>IF(CoverSheet!$C$9="Annual Return","AR",IF(CoverSheet!$C$9="Interim Return","IR",IF(CoverSheet!$C$9="Audited Annual Return","AAR","")))</f>
        <v/>
      </c>
      <c r="B1373" t="str">
        <f>CoverSheet!$G$7</f>
        <v>v:25-03-c</v>
      </c>
      <c r="C1373" t="str">
        <f>IF(CoverSheet!$C$29=3,"Q1",IF(CoverSheet!$C$29=6,"Q2",IF(CoverSheet!$C$29=9,"Q3",IF(AND(CoverSheet!$C$29=12,A1373="AR"),"Q4","Q4A"))))</f>
        <v>Q4A</v>
      </c>
      <c r="D1373" t="str">
        <f>CoverSheet!$C$15</f>
        <v/>
      </c>
      <c r="E1373" t="s">
        <v>750</v>
      </c>
      <c r="F1373" t="s">
        <v>3272</v>
      </c>
      <c r="G1373" t="s">
        <v>3273</v>
      </c>
      <c r="H1373">
        <f>Input!L96*CoverSheet!C33</f>
        <v>0</v>
      </c>
    </row>
    <row r="1374" spans="1:8" x14ac:dyDescent="0.35">
      <c r="A1374" t="str">
        <f>IF(CoverSheet!$C$9="Annual Return","AR",IF(CoverSheet!$C$9="Interim Return","IR",IF(CoverSheet!$C$9="Audited Annual Return","AAR","")))</f>
        <v/>
      </c>
      <c r="B1374" t="str">
        <f>CoverSheet!$G$7</f>
        <v>v:25-03-c</v>
      </c>
      <c r="C1374" t="str">
        <f>IF(CoverSheet!$C$29=3,"Q1",IF(CoverSheet!$C$29=6,"Q2",IF(CoverSheet!$C$29=9,"Q3",IF(AND(CoverSheet!$C$29=12,A1374="AR"),"Q4","Q4A"))))</f>
        <v>Q4A</v>
      </c>
      <c r="D1374" t="str">
        <f>CoverSheet!$C$15</f>
        <v/>
      </c>
      <c r="E1374" t="s">
        <v>750</v>
      </c>
      <c r="F1374" t="s">
        <v>3274</v>
      </c>
      <c r="G1374" t="s">
        <v>3275</v>
      </c>
      <c r="H1374">
        <f>Input!M96*CoverSheet!C33</f>
        <v>0</v>
      </c>
    </row>
    <row r="1375" spans="1:8" x14ac:dyDescent="0.35">
      <c r="A1375" t="str">
        <f>IF(CoverSheet!$C$9="Annual Return","AR",IF(CoverSheet!$C$9="Interim Return","IR",IF(CoverSheet!$C$9="Audited Annual Return","AAR","")))</f>
        <v/>
      </c>
      <c r="B1375" t="str">
        <f>CoverSheet!$G$7</f>
        <v>v:25-03-c</v>
      </c>
      <c r="C1375" t="str">
        <f>IF(CoverSheet!$C$29=3,"Q1",IF(CoverSheet!$C$29=6,"Q2",IF(CoverSheet!$C$29=9,"Q3",IF(AND(CoverSheet!$C$29=12,A1375="AR"),"Q4","Q4A"))))</f>
        <v>Q4A</v>
      </c>
      <c r="D1375" t="str">
        <f>CoverSheet!$C$15</f>
        <v/>
      </c>
      <c r="E1375" t="s">
        <v>750</v>
      </c>
      <c r="F1375" t="s">
        <v>3276</v>
      </c>
      <c r="G1375" t="s">
        <v>3277</v>
      </c>
      <c r="H1375">
        <f>Input!N96*CoverSheet!C33</f>
        <v>0</v>
      </c>
    </row>
    <row r="1376" spans="1:8" x14ac:dyDescent="0.35">
      <c r="A1376" t="str">
        <f>IF(CoverSheet!$C$9="Annual Return","AR",IF(CoverSheet!$C$9="Interim Return","IR",IF(CoverSheet!$C$9="Audited Annual Return","AAR","")))</f>
        <v/>
      </c>
      <c r="B1376" t="str">
        <f>CoverSheet!$G$7</f>
        <v>v:25-03-c</v>
      </c>
      <c r="C1376" t="str">
        <f>IF(CoverSheet!$C$29=3,"Q1",IF(CoverSheet!$C$29=6,"Q2",IF(CoverSheet!$C$29=9,"Q3",IF(AND(CoverSheet!$C$29=12,A1376="AR"),"Q4","Q4A"))))</f>
        <v>Q4A</v>
      </c>
      <c r="D1376" t="str">
        <f>CoverSheet!$C$15</f>
        <v/>
      </c>
      <c r="E1376" t="s">
        <v>750</v>
      </c>
      <c r="F1376" t="s">
        <v>3278</v>
      </c>
      <c r="G1376" t="s">
        <v>3279</v>
      </c>
      <c r="H1376">
        <f>Input!P97*CoverSheet!C33</f>
        <v>0</v>
      </c>
    </row>
    <row r="1377" spans="1:8" x14ac:dyDescent="0.35">
      <c r="A1377" t="str">
        <f>IF(CoverSheet!$C$9="Annual Return","AR",IF(CoverSheet!$C$9="Interim Return","IR",IF(CoverSheet!$C$9="Audited Annual Return","AAR","")))</f>
        <v/>
      </c>
      <c r="B1377" t="str">
        <f>CoverSheet!$G$7</f>
        <v>v:25-03-c</v>
      </c>
      <c r="C1377" t="str">
        <f>IF(CoverSheet!$C$29=3,"Q1",IF(CoverSheet!$C$29=6,"Q2",IF(CoverSheet!$C$29=9,"Q3",IF(AND(CoverSheet!$C$29=12,A1377="AR"),"Q4","Q4A"))))</f>
        <v>Q4A</v>
      </c>
      <c r="D1377" t="str">
        <f>CoverSheet!$C$15</f>
        <v/>
      </c>
      <c r="E1377" t="s">
        <v>750</v>
      </c>
      <c r="F1377" t="s">
        <v>3280</v>
      </c>
      <c r="G1377" t="s">
        <v>3281</v>
      </c>
      <c r="H1377">
        <f>Input!L97*CoverSheet!C33</f>
        <v>0</v>
      </c>
    </row>
    <row r="1378" spans="1:8" x14ac:dyDescent="0.35">
      <c r="A1378" t="str">
        <f>IF(CoverSheet!$C$9="Annual Return","AR",IF(CoverSheet!$C$9="Interim Return","IR",IF(CoverSheet!$C$9="Audited Annual Return","AAR","")))</f>
        <v/>
      </c>
      <c r="B1378" t="str">
        <f>CoverSheet!$G$7</f>
        <v>v:25-03-c</v>
      </c>
      <c r="C1378" t="str">
        <f>IF(CoverSheet!$C$29=3,"Q1",IF(CoverSheet!$C$29=6,"Q2",IF(CoverSheet!$C$29=9,"Q3",IF(AND(CoverSheet!$C$29=12,A1378="AR"),"Q4","Q4A"))))</f>
        <v>Q4A</v>
      </c>
      <c r="D1378" t="str">
        <f>CoverSheet!$C$15</f>
        <v/>
      </c>
      <c r="E1378" t="s">
        <v>750</v>
      </c>
      <c r="F1378" t="s">
        <v>3282</v>
      </c>
      <c r="G1378" t="s">
        <v>3283</v>
      </c>
      <c r="H1378">
        <f>Input!M97*CoverSheet!C33</f>
        <v>0</v>
      </c>
    </row>
    <row r="1379" spans="1:8" x14ac:dyDescent="0.35">
      <c r="A1379" t="str">
        <f>IF(CoverSheet!$C$9="Annual Return","AR",IF(CoverSheet!$C$9="Interim Return","IR",IF(CoverSheet!$C$9="Audited Annual Return","AAR","")))</f>
        <v/>
      </c>
      <c r="B1379" t="str">
        <f>CoverSheet!$G$7</f>
        <v>v:25-03-c</v>
      </c>
      <c r="C1379" t="str">
        <f>IF(CoverSheet!$C$29=3,"Q1",IF(CoverSheet!$C$29=6,"Q2",IF(CoverSheet!$C$29=9,"Q3",IF(AND(CoverSheet!$C$29=12,A1379="AR"),"Q4","Q4A"))))</f>
        <v>Q4A</v>
      </c>
      <c r="D1379" t="str">
        <f>CoverSheet!$C$15</f>
        <v/>
      </c>
      <c r="E1379" t="s">
        <v>750</v>
      </c>
      <c r="F1379" t="s">
        <v>3284</v>
      </c>
      <c r="G1379" t="s">
        <v>3285</v>
      </c>
      <c r="H1379">
        <f>Input!N97*CoverSheet!C33</f>
        <v>0</v>
      </c>
    </row>
    <row r="1380" spans="1:8" x14ac:dyDescent="0.35">
      <c r="A1380" t="str">
        <f>IF(CoverSheet!$C$9="Annual Return","AR",IF(CoverSheet!$C$9="Interim Return","IR",IF(CoverSheet!$C$9="Audited Annual Return","AAR","")))</f>
        <v/>
      </c>
      <c r="B1380" t="str">
        <f>CoverSheet!$G$7</f>
        <v>v:25-03-c</v>
      </c>
      <c r="C1380" t="str">
        <f>IF(CoverSheet!$C$29=3,"Q1",IF(CoverSheet!$C$29=6,"Q2",IF(CoverSheet!$C$29=9,"Q3",IF(AND(CoverSheet!$C$29=12,A1380="AR"),"Q4","Q4A"))))</f>
        <v>Q4A</v>
      </c>
      <c r="D1380" t="str">
        <f>CoverSheet!$C$15</f>
        <v/>
      </c>
      <c r="E1380" t="s">
        <v>750</v>
      </c>
      <c r="F1380" t="s">
        <v>3286</v>
      </c>
      <c r="G1380" t="s">
        <v>3287</v>
      </c>
      <c r="H1380">
        <f>Input!P98*CoverSheet!C33</f>
        <v>0</v>
      </c>
    </row>
    <row r="1381" spans="1:8" x14ac:dyDescent="0.35">
      <c r="A1381" t="str">
        <f>IF(CoverSheet!$C$9="Annual Return","AR",IF(CoverSheet!$C$9="Interim Return","IR",IF(CoverSheet!$C$9="Audited Annual Return","AAR","")))</f>
        <v/>
      </c>
      <c r="B1381" t="str">
        <f>CoverSheet!$G$7</f>
        <v>v:25-03-c</v>
      </c>
      <c r="C1381" t="str">
        <f>IF(CoverSheet!$C$29=3,"Q1",IF(CoverSheet!$C$29=6,"Q2",IF(CoverSheet!$C$29=9,"Q3",IF(AND(CoverSheet!$C$29=12,A1381="AR"),"Q4","Q4A"))))</f>
        <v>Q4A</v>
      </c>
      <c r="D1381" t="str">
        <f>CoverSheet!$C$15</f>
        <v/>
      </c>
      <c r="E1381" t="s">
        <v>750</v>
      </c>
      <c r="F1381" t="s">
        <v>3288</v>
      </c>
      <c r="G1381" t="s">
        <v>3289</v>
      </c>
      <c r="H1381">
        <f>Input!L98*CoverSheet!C33</f>
        <v>0</v>
      </c>
    </row>
    <row r="1382" spans="1:8" x14ac:dyDescent="0.35">
      <c r="A1382" t="str">
        <f>IF(CoverSheet!$C$9="Annual Return","AR",IF(CoverSheet!$C$9="Interim Return","IR",IF(CoverSheet!$C$9="Audited Annual Return","AAR","")))</f>
        <v/>
      </c>
      <c r="B1382" t="str">
        <f>CoverSheet!$G$7</f>
        <v>v:25-03-c</v>
      </c>
      <c r="C1382" t="str">
        <f>IF(CoverSheet!$C$29=3,"Q1",IF(CoverSheet!$C$29=6,"Q2",IF(CoverSheet!$C$29=9,"Q3",IF(AND(CoverSheet!$C$29=12,A1382="AR"),"Q4","Q4A"))))</f>
        <v>Q4A</v>
      </c>
      <c r="D1382" t="str">
        <f>CoverSheet!$C$15</f>
        <v/>
      </c>
      <c r="E1382" t="s">
        <v>750</v>
      </c>
      <c r="F1382" t="s">
        <v>3290</v>
      </c>
      <c r="G1382" t="s">
        <v>3291</v>
      </c>
      <c r="H1382">
        <f>Input!M98*CoverSheet!C33</f>
        <v>0</v>
      </c>
    </row>
    <row r="1383" spans="1:8" x14ac:dyDescent="0.35">
      <c r="A1383" t="str">
        <f>IF(CoverSheet!$C$9="Annual Return","AR",IF(CoverSheet!$C$9="Interim Return","IR",IF(CoverSheet!$C$9="Audited Annual Return","AAR","")))</f>
        <v/>
      </c>
      <c r="B1383" t="str">
        <f>CoverSheet!$G$7</f>
        <v>v:25-03-c</v>
      </c>
      <c r="C1383" t="str">
        <f>IF(CoverSheet!$C$29=3,"Q1",IF(CoverSheet!$C$29=6,"Q2",IF(CoverSheet!$C$29=9,"Q3",IF(AND(CoverSheet!$C$29=12,A1383="AR"),"Q4","Q4A"))))</f>
        <v>Q4A</v>
      </c>
      <c r="D1383" t="str">
        <f>CoverSheet!$C$15</f>
        <v/>
      </c>
      <c r="E1383" t="s">
        <v>750</v>
      </c>
      <c r="F1383" t="s">
        <v>3292</v>
      </c>
      <c r="G1383" t="s">
        <v>3293</v>
      </c>
      <c r="H1383">
        <f>Input!N98*CoverSheet!C33</f>
        <v>0</v>
      </c>
    </row>
    <row r="1384" spans="1:8" x14ac:dyDescent="0.35">
      <c r="A1384" t="str">
        <f>IF(CoverSheet!$C$9="Annual Return","AR",IF(CoverSheet!$C$9="Interim Return","IR",IF(CoverSheet!$C$9="Audited Annual Return","AAR","")))</f>
        <v/>
      </c>
      <c r="B1384" t="str">
        <f>CoverSheet!$G$7</f>
        <v>v:25-03-c</v>
      </c>
      <c r="C1384" t="str">
        <f>IF(CoverSheet!$C$29=3,"Q1",IF(CoverSheet!$C$29=6,"Q2",IF(CoverSheet!$C$29=9,"Q3",IF(AND(CoverSheet!$C$29=12,A1384="AR"),"Q4","Q4A"))))</f>
        <v>Q4A</v>
      </c>
      <c r="D1384" t="str">
        <f>CoverSheet!$C$15</f>
        <v/>
      </c>
      <c r="E1384" t="s">
        <v>750</v>
      </c>
      <c r="F1384" t="s">
        <v>3294</v>
      </c>
      <c r="G1384" t="s">
        <v>3295</v>
      </c>
      <c r="H1384">
        <f>Input!P99*CoverSheet!C33</f>
        <v>0</v>
      </c>
    </row>
    <row r="1385" spans="1:8" x14ac:dyDescent="0.35">
      <c r="A1385" t="str">
        <f>IF(CoverSheet!$C$9="Annual Return","AR",IF(CoverSheet!$C$9="Interim Return","IR",IF(CoverSheet!$C$9="Audited Annual Return","AAR","")))</f>
        <v/>
      </c>
      <c r="B1385" t="str">
        <f>CoverSheet!$G$7</f>
        <v>v:25-03-c</v>
      </c>
      <c r="C1385" t="str">
        <f>IF(CoverSheet!$C$29=3,"Q1",IF(CoverSheet!$C$29=6,"Q2",IF(CoverSheet!$C$29=9,"Q3",IF(AND(CoverSheet!$C$29=12,A1385="AR"),"Q4","Q4A"))))</f>
        <v>Q4A</v>
      </c>
      <c r="D1385" t="str">
        <f>CoverSheet!$C$15</f>
        <v/>
      </c>
      <c r="E1385" t="s">
        <v>750</v>
      </c>
      <c r="F1385" t="s">
        <v>3296</v>
      </c>
      <c r="G1385" t="s">
        <v>3297</v>
      </c>
      <c r="H1385">
        <f>Input!L99*CoverSheet!C33</f>
        <v>0</v>
      </c>
    </row>
    <row r="1386" spans="1:8" x14ac:dyDescent="0.35">
      <c r="A1386" t="str">
        <f>IF(CoverSheet!$C$9="Annual Return","AR",IF(CoverSheet!$C$9="Interim Return","IR",IF(CoverSheet!$C$9="Audited Annual Return","AAR","")))</f>
        <v/>
      </c>
      <c r="B1386" t="str">
        <f>CoverSheet!$G$7</f>
        <v>v:25-03-c</v>
      </c>
      <c r="C1386" t="str">
        <f>IF(CoverSheet!$C$29=3,"Q1",IF(CoverSheet!$C$29=6,"Q2",IF(CoverSheet!$C$29=9,"Q3",IF(AND(CoverSheet!$C$29=12,A1386="AR"),"Q4","Q4A"))))</f>
        <v>Q4A</v>
      </c>
      <c r="D1386" t="str">
        <f>CoverSheet!$C$15</f>
        <v/>
      </c>
      <c r="E1386" t="s">
        <v>750</v>
      </c>
      <c r="F1386" t="s">
        <v>3298</v>
      </c>
      <c r="G1386" t="s">
        <v>3299</v>
      </c>
      <c r="H1386">
        <f>Input!M99*CoverSheet!C33</f>
        <v>0</v>
      </c>
    </row>
    <row r="1387" spans="1:8" x14ac:dyDescent="0.35">
      <c r="A1387" t="str">
        <f>IF(CoverSheet!$C$9="Annual Return","AR",IF(CoverSheet!$C$9="Interim Return","IR",IF(CoverSheet!$C$9="Audited Annual Return","AAR","")))</f>
        <v/>
      </c>
      <c r="B1387" t="str">
        <f>CoverSheet!$G$7</f>
        <v>v:25-03-c</v>
      </c>
      <c r="C1387" t="str">
        <f>IF(CoverSheet!$C$29=3,"Q1",IF(CoverSheet!$C$29=6,"Q2",IF(CoverSheet!$C$29=9,"Q3",IF(AND(CoverSheet!$C$29=12,A1387="AR"),"Q4","Q4A"))))</f>
        <v>Q4A</v>
      </c>
      <c r="D1387" t="str">
        <f>CoverSheet!$C$15</f>
        <v/>
      </c>
      <c r="E1387" t="s">
        <v>750</v>
      </c>
      <c r="F1387" t="s">
        <v>3300</v>
      </c>
      <c r="G1387" t="s">
        <v>3301</v>
      </c>
      <c r="H1387">
        <f>Input!N99*CoverSheet!C33</f>
        <v>0</v>
      </c>
    </row>
    <row r="1388" spans="1:8" x14ac:dyDescent="0.35">
      <c r="A1388" t="str">
        <f>IF(CoverSheet!$C$9="Annual Return","AR",IF(CoverSheet!$C$9="Interim Return","IR",IF(CoverSheet!$C$9="Audited Annual Return","AAR","")))</f>
        <v/>
      </c>
      <c r="B1388" t="str">
        <f>CoverSheet!$G$7</f>
        <v>v:25-03-c</v>
      </c>
      <c r="C1388" t="str">
        <f>IF(CoverSheet!$C$29=3,"Q1",IF(CoverSheet!$C$29=6,"Q2",IF(CoverSheet!$C$29=9,"Q3",IF(AND(CoverSheet!$C$29=12,A1388="AR"),"Q4","Q4A"))))</f>
        <v>Q4A</v>
      </c>
      <c r="D1388" t="str">
        <f>CoverSheet!$C$15</f>
        <v/>
      </c>
      <c r="E1388" t="s">
        <v>750</v>
      </c>
      <c r="F1388" t="s">
        <v>3302</v>
      </c>
      <c r="G1388" t="s">
        <v>3303</v>
      </c>
      <c r="H1388">
        <f>Input!P100*CoverSheet!C33</f>
        <v>0</v>
      </c>
    </row>
    <row r="1389" spans="1:8" x14ac:dyDescent="0.35">
      <c r="A1389" t="str">
        <f>IF(CoverSheet!$C$9="Annual Return","AR",IF(CoverSheet!$C$9="Interim Return","IR",IF(CoverSheet!$C$9="Audited Annual Return","AAR","")))</f>
        <v/>
      </c>
      <c r="B1389" t="str">
        <f>CoverSheet!$G$7</f>
        <v>v:25-03-c</v>
      </c>
      <c r="C1389" t="str">
        <f>IF(CoverSheet!$C$29=3,"Q1",IF(CoverSheet!$C$29=6,"Q2",IF(CoverSheet!$C$29=9,"Q3",IF(AND(CoverSheet!$C$29=12,A1389="AR"),"Q4","Q4A"))))</f>
        <v>Q4A</v>
      </c>
      <c r="D1389" t="str">
        <f>CoverSheet!$C$15</f>
        <v/>
      </c>
      <c r="E1389" t="s">
        <v>750</v>
      </c>
      <c r="F1389" t="s">
        <v>3304</v>
      </c>
      <c r="G1389" t="s">
        <v>3305</v>
      </c>
      <c r="H1389">
        <f>Input!L100*CoverSheet!C33</f>
        <v>0</v>
      </c>
    </row>
    <row r="1390" spans="1:8" x14ac:dyDescent="0.35">
      <c r="A1390" t="str">
        <f>IF(CoverSheet!$C$9="Annual Return","AR",IF(CoverSheet!$C$9="Interim Return","IR",IF(CoverSheet!$C$9="Audited Annual Return","AAR","")))</f>
        <v/>
      </c>
      <c r="B1390" t="str">
        <f>CoverSheet!$G$7</f>
        <v>v:25-03-c</v>
      </c>
      <c r="C1390" t="str">
        <f>IF(CoverSheet!$C$29=3,"Q1",IF(CoverSheet!$C$29=6,"Q2",IF(CoverSheet!$C$29=9,"Q3",IF(AND(CoverSheet!$C$29=12,A1390="AR"),"Q4","Q4A"))))</f>
        <v>Q4A</v>
      </c>
      <c r="D1390" t="str">
        <f>CoverSheet!$C$15</f>
        <v/>
      </c>
      <c r="E1390" t="s">
        <v>750</v>
      </c>
      <c r="F1390" t="s">
        <v>3306</v>
      </c>
      <c r="G1390" t="s">
        <v>3307</v>
      </c>
      <c r="H1390">
        <f>Input!M100*CoverSheet!C33</f>
        <v>0</v>
      </c>
    </row>
    <row r="1391" spans="1:8" x14ac:dyDescent="0.35">
      <c r="A1391" t="str">
        <f>IF(CoverSheet!$C$9="Annual Return","AR",IF(CoverSheet!$C$9="Interim Return","IR",IF(CoverSheet!$C$9="Audited Annual Return","AAR","")))</f>
        <v/>
      </c>
      <c r="B1391" t="str">
        <f>CoverSheet!$G$7</f>
        <v>v:25-03-c</v>
      </c>
      <c r="C1391" t="str">
        <f>IF(CoverSheet!$C$29=3,"Q1",IF(CoverSheet!$C$29=6,"Q2",IF(CoverSheet!$C$29=9,"Q3",IF(AND(CoverSheet!$C$29=12,A1391="AR"),"Q4","Q4A"))))</f>
        <v>Q4A</v>
      </c>
      <c r="D1391" t="str">
        <f>CoverSheet!$C$15</f>
        <v/>
      </c>
      <c r="E1391" t="s">
        <v>750</v>
      </c>
      <c r="F1391" t="s">
        <v>3308</v>
      </c>
      <c r="G1391" t="s">
        <v>3309</v>
      </c>
      <c r="H1391">
        <f>Input!N100*CoverSheet!C33</f>
        <v>0</v>
      </c>
    </row>
    <row r="1392" spans="1:8" x14ac:dyDescent="0.35">
      <c r="A1392" t="str">
        <f>IF(CoverSheet!$C$9="Annual Return","AR",IF(CoverSheet!$C$9="Interim Return","IR",IF(CoverSheet!$C$9="Audited Annual Return","AAR","")))</f>
        <v/>
      </c>
      <c r="B1392" t="str">
        <f>CoverSheet!$G$7</f>
        <v>v:25-03-c</v>
      </c>
      <c r="C1392" t="str">
        <f>IF(CoverSheet!$C$29=3,"Q1",IF(CoverSheet!$C$29=6,"Q2",IF(CoverSheet!$C$29=9,"Q3",IF(AND(CoverSheet!$C$29=12,A1392="AR"),"Q4","Q4A"))))</f>
        <v>Q4A</v>
      </c>
      <c r="D1392" t="str">
        <f>CoverSheet!$C$15</f>
        <v/>
      </c>
      <c r="E1392" t="s">
        <v>750</v>
      </c>
      <c r="F1392" t="s">
        <v>3310</v>
      </c>
      <c r="G1392" t="s">
        <v>3311</v>
      </c>
      <c r="H1392">
        <f>Input!P105*CoverSheet!C33</f>
        <v>0</v>
      </c>
    </row>
    <row r="1393" spans="1:8" x14ac:dyDescent="0.35">
      <c r="A1393" t="str">
        <f>IF(CoverSheet!$C$9="Annual Return","AR",IF(CoverSheet!$C$9="Interim Return","IR",IF(CoverSheet!$C$9="Audited Annual Return","AAR","")))</f>
        <v/>
      </c>
      <c r="B1393" t="str">
        <f>CoverSheet!$G$7</f>
        <v>v:25-03-c</v>
      </c>
      <c r="C1393" t="str">
        <f>IF(CoverSheet!$C$29=3,"Q1",IF(CoverSheet!$C$29=6,"Q2",IF(CoverSheet!$C$29=9,"Q3",IF(AND(CoverSheet!$C$29=12,A1393="AR"),"Q4","Q4A"))))</f>
        <v>Q4A</v>
      </c>
      <c r="D1393" t="str">
        <f>CoverSheet!$C$15</f>
        <v/>
      </c>
      <c r="E1393" t="s">
        <v>750</v>
      </c>
      <c r="F1393" t="s">
        <v>3312</v>
      </c>
      <c r="G1393" t="s">
        <v>3313</v>
      </c>
      <c r="H1393">
        <f>Input!L105*CoverSheet!C33</f>
        <v>0</v>
      </c>
    </row>
    <row r="1394" spans="1:8" x14ac:dyDescent="0.35">
      <c r="A1394" t="str">
        <f>IF(CoverSheet!$C$9="Annual Return","AR",IF(CoverSheet!$C$9="Interim Return","IR",IF(CoverSheet!$C$9="Audited Annual Return","AAR","")))</f>
        <v/>
      </c>
      <c r="B1394" t="str">
        <f>CoverSheet!$G$7</f>
        <v>v:25-03-c</v>
      </c>
      <c r="C1394" t="str">
        <f>IF(CoverSheet!$C$29=3,"Q1",IF(CoverSheet!$C$29=6,"Q2",IF(CoverSheet!$C$29=9,"Q3",IF(AND(CoverSheet!$C$29=12,A1394="AR"),"Q4","Q4A"))))</f>
        <v>Q4A</v>
      </c>
      <c r="D1394" t="str">
        <f>CoverSheet!$C$15</f>
        <v/>
      </c>
      <c r="E1394" t="s">
        <v>750</v>
      </c>
      <c r="F1394" t="s">
        <v>3314</v>
      </c>
      <c r="G1394" t="s">
        <v>3315</v>
      </c>
      <c r="H1394">
        <f>Input!M105*CoverSheet!C33</f>
        <v>0</v>
      </c>
    </row>
    <row r="1395" spans="1:8" x14ac:dyDescent="0.35">
      <c r="A1395" t="str">
        <f>IF(CoverSheet!$C$9="Annual Return","AR",IF(CoverSheet!$C$9="Interim Return","IR",IF(CoverSheet!$C$9="Audited Annual Return","AAR","")))</f>
        <v/>
      </c>
      <c r="B1395" t="str">
        <f>CoverSheet!$G$7</f>
        <v>v:25-03-c</v>
      </c>
      <c r="C1395" t="str">
        <f>IF(CoverSheet!$C$29=3,"Q1",IF(CoverSheet!$C$29=6,"Q2",IF(CoverSheet!$C$29=9,"Q3",IF(AND(CoverSheet!$C$29=12,A1395="AR"),"Q4","Q4A"))))</f>
        <v>Q4A</v>
      </c>
      <c r="D1395" t="str">
        <f>CoverSheet!$C$15</f>
        <v/>
      </c>
      <c r="E1395" t="s">
        <v>750</v>
      </c>
      <c r="F1395" t="s">
        <v>3316</v>
      </c>
      <c r="G1395" t="s">
        <v>3317</v>
      </c>
      <c r="H1395">
        <f>Input!N105*CoverSheet!C33</f>
        <v>0</v>
      </c>
    </row>
    <row r="1396" spans="1:8" x14ac:dyDescent="0.35">
      <c r="A1396" t="str">
        <f>IF(CoverSheet!$C$9="Annual Return","AR",IF(CoverSheet!$C$9="Interim Return","IR",IF(CoverSheet!$C$9="Audited Annual Return","AAR","")))</f>
        <v/>
      </c>
      <c r="B1396" t="str">
        <f>CoverSheet!$G$7</f>
        <v>v:25-03-c</v>
      </c>
      <c r="C1396" t="str">
        <f>IF(CoverSheet!$C$29=3,"Q1",IF(CoverSheet!$C$29=6,"Q2",IF(CoverSheet!$C$29=9,"Q3",IF(AND(CoverSheet!$C$29=12,A1396="AR"),"Q4","Q4A"))))</f>
        <v>Q4A</v>
      </c>
      <c r="D1396" t="str">
        <f>CoverSheet!$C$15</f>
        <v/>
      </c>
      <c r="E1396" t="s">
        <v>750</v>
      </c>
      <c r="F1396" t="s">
        <v>3318</v>
      </c>
      <c r="G1396" t="s">
        <v>3319</v>
      </c>
      <c r="H1396">
        <f>Input!P106*CoverSheet!C33</f>
        <v>0</v>
      </c>
    </row>
    <row r="1397" spans="1:8" x14ac:dyDescent="0.35">
      <c r="A1397" t="str">
        <f>IF(CoverSheet!$C$9="Annual Return","AR",IF(CoverSheet!$C$9="Interim Return","IR",IF(CoverSheet!$C$9="Audited Annual Return","AAR","")))</f>
        <v/>
      </c>
      <c r="B1397" t="str">
        <f>CoverSheet!$G$7</f>
        <v>v:25-03-c</v>
      </c>
      <c r="C1397" t="str">
        <f>IF(CoverSheet!$C$29=3,"Q1",IF(CoverSheet!$C$29=6,"Q2",IF(CoverSheet!$C$29=9,"Q3",IF(AND(CoverSheet!$C$29=12,A1397="AR"),"Q4","Q4A"))))</f>
        <v>Q4A</v>
      </c>
      <c r="D1397" t="str">
        <f>CoverSheet!$C$15</f>
        <v/>
      </c>
      <c r="E1397" t="s">
        <v>750</v>
      </c>
      <c r="F1397" t="s">
        <v>3320</v>
      </c>
      <c r="G1397" t="s">
        <v>3321</v>
      </c>
      <c r="H1397">
        <f>Input!L106*CoverSheet!C33</f>
        <v>0</v>
      </c>
    </row>
    <row r="1398" spans="1:8" x14ac:dyDescent="0.35">
      <c r="A1398" t="str">
        <f>IF(CoverSheet!$C$9="Annual Return","AR",IF(CoverSheet!$C$9="Interim Return","IR",IF(CoverSheet!$C$9="Audited Annual Return","AAR","")))</f>
        <v/>
      </c>
      <c r="B1398" t="str">
        <f>CoverSheet!$G$7</f>
        <v>v:25-03-c</v>
      </c>
      <c r="C1398" t="str">
        <f>IF(CoverSheet!$C$29=3,"Q1",IF(CoverSheet!$C$29=6,"Q2",IF(CoverSheet!$C$29=9,"Q3",IF(AND(CoverSheet!$C$29=12,A1398="AR"),"Q4","Q4A"))))</f>
        <v>Q4A</v>
      </c>
      <c r="D1398" t="str">
        <f>CoverSheet!$C$15</f>
        <v/>
      </c>
      <c r="E1398" t="s">
        <v>750</v>
      </c>
      <c r="F1398" t="s">
        <v>3322</v>
      </c>
      <c r="G1398" t="s">
        <v>3323</v>
      </c>
      <c r="H1398">
        <f>Input!M106*CoverSheet!C33</f>
        <v>0</v>
      </c>
    </row>
    <row r="1399" spans="1:8" x14ac:dyDescent="0.35">
      <c r="A1399" t="str">
        <f>IF(CoverSheet!$C$9="Annual Return","AR",IF(CoverSheet!$C$9="Interim Return","IR",IF(CoverSheet!$C$9="Audited Annual Return","AAR","")))</f>
        <v/>
      </c>
      <c r="B1399" t="str">
        <f>CoverSheet!$G$7</f>
        <v>v:25-03-c</v>
      </c>
      <c r="C1399" t="str">
        <f>IF(CoverSheet!$C$29=3,"Q1",IF(CoverSheet!$C$29=6,"Q2",IF(CoverSheet!$C$29=9,"Q3",IF(AND(CoverSheet!$C$29=12,A1399="AR"),"Q4","Q4A"))))</f>
        <v>Q4A</v>
      </c>
      <c r="D1399" t="str">
        <f>CoverSheet!$C$15</f>
        <v/>
      </c>
      <c r="E1399" t="s">
        <v>750</v>
      </c>
      <c r="F1399" t="s">
        <v>3324</v>
      </c>
      <c r="G1399" t="s">
        <v>3325</v>
      </c>
      <c r="H1399">
        <f>Input!N106*CoverSheet!C33</f>
        <v>0</v>
      </c>
    </row>
    <row r="1400" spans="1:8" x14ac:dyDescent="0.35">
      <c r="A1400" t="str">
        <f>IF(CoverSheet!$C$9="Annual Return","AR",IF(CoverSheet!$C$9="Interim Return","IR",IF(CoverSheet!$C$9="Audited Annual Return","AAR","")))</f>
        <v/>
      </c>
      <c r="B1400" t="str">
        <f>CoverSheet!$G$7</f>
        <v>v:25-03-c</v>
      </c>
      <c r="C1400" t="str">
        <f>IF(CoverSheet!$C$29=3,"Q1",IF(CoverSheet!$C$29=6,"Q2",IF(CoverSheet!$C$29=9,"Q3",IF(AND(CoverSheet!$C$29=12,A1400="AR"),"Q4","Q4A"))))</f>
        <v>Q4A</v>
      </c>
      <c r="D1400" t="str">
        <f>CoverSheet!$C$15</f>
        <v/>
      </c>
      <c r="E1400" t="s">
        <v>750</v>
      </c>
      <c r="F1400" t="s">
        <v>3326</v>
      </c>
      <c r="G1400" t="s">
        <v>3327</v>
      </c>
      <c r="H1400">
        <f>Input!P107*CoverSheet!C33</f>
        <v>0</v>
      </c>
    </row>
    <row r="1401" spans="1:8" x14ac:dyDescent="0.35">
      <c r="A1401" t="str">
        <f>IF(CoverSheet!$C$9="Annual Return","AR",IF(CoverSheet!$C$9="Interim Return","IR",IF(CoverSheet!$C$9="Audited Annual Return","AAR","")))</f>
        <v/>
      </c>
      <c r="B1401" t="str">
        <f>CoverSheet!$G$7</f>
        <v>v:25-03-c</v>
      </c>
      <c r="C1401" t="str">
        <f>IF(CoverSheet!$C$29=3,"Q1",IF(CoverSheet!$C$29=6,"Q2",IF(CoverSheet!$C$29=9,"Q3",IF(AND(CoverSheet!$C$29=12,A1401="AR"),"Q4","Q4A"))))</f>
        <v>Q4A</v>
      </c>
      <c r="D1401" t="str">
        <f>CoverSheet!$C$15</f>
        <v/>
      </c>
      <c r="E1401" t="s">
        <v>750</v>
      </c>
      <c r="F1401" t="s">
        <v>3328</v>
      </c>
      <c r="G1401" t="s">
        <v>3329</v>
      </c>
      <c r="H1401">
        <f>Input!L107*CoverSheet!C33</f>
        <v>0</v>
      </c>
    </row>
    <row r="1402" spans="1:8" x14ac:dyDescent="0.35">
      <c r="A1402" t="str">
        <f>IF(CoverSheet!$C$9="Annual Return","AR",IF(CoverSheet!$C$9="Interim Return","IR",IF(CoverSheet!$C$9="Audited Annual Return","AAR","")))</f>
        <v/>
      </c>
      <c r="B1402" t="str">
        <f>CoverSheet!$G$7</f>
        <v>v:25-03-c</v>
      </c>
      <c r="C1402" t="str">
        <f>IF(CoverSheet!$C$29=3,"Q1",IF(CoverSheet!$C$29=6,"Q2",IF(CoverSheet!$C$29=9,"Q3",IF(AND(CoverSheet!$C$29=12,A1402="AR"),"Q4","Q4A"))))</f>
        <v>Q4A</v>
      </c>
      <c r="D1402" t="str">
        <f>CoverSheet!$C$15</f>
        <v/>
      </c>
      <c r="E1402" t="s">
        <v>750</v>
      </c>
      <c r="F1402" t="s">
        <v>3330</v>
      </c>
      <c r="G1402" t="s">
        <v>3331</v>
      </c>
      <c r="H1402">
        <f>Input!M107*CoverSheet!C33</f>
        <v>0</v>
      </c>
    </row>
    <row r="1403" spans="1:8" x14ac:dyDescent="0.35">
      <c r="A1403" t="str">
        <f>IF(CoverSheet!$C$9="Annual Return","AR",IF(CoverSheet!$C$9="Interim Return","IR",IF(CoverSheet!$C$9="Audited Annual Return","AAR","")))</f>
        <v/>
      </c>
      <c r="B1403" t="str">
        <f>CoverSheet!$G$7</f>
        <v>v:25-03-c</v>
      </c>
      <c r="C1403" t="str">
        <f>IF(CoverSheet!$C$29=3,"Q1",IF(CoverSheet!$C$29=6,"Q2",IF(CoverSheet!$C$29=9,"Q3",IF(AND(CoverSheet!$C$29=12,A1403="AR"),"Q4","Q4A"))))</f>
        <v>Q4A</v>
      </c>
      <c r="D1403" t="str">
        <f>CoverSheet!$C$15</f>
        <v/>
      </c>
      <c r="E1403" t="s">
        <v>750</v>
      </c>
      <c r="F1403" t="s">
        <v>3332</v>
      </c>
      <c r="G1403" t="s">
        <v>3333</v>
      </c>
      <c r="H1403">
        <f>Input!N107*CoverSheet!C33</f>
        <v>0</v>
      </c>
    </row>
    <row r="1404" spans="1:8" x14ac:dyDescent="0.35">
      <c r="A1404" t="str">
        <f>IF(CoverSheet!$C$9="Annual Return","AR",IF(CoverSheet!$C$9="Interim Return","IR",IF(CoverSheet!$C$9="Audited Annual Return","AAR","")))</f>
        <v/>
      </c>
      <c r="B1404" t="str">
        <f>CoverSheet!$G$7</f>
        <v>v:25-03-c</v>
      </c>
      <c r="C1404" t="str">
        <f>IF(CoverSheet!$C$29=3,"Q1",IF(CoverSheet!$C$29=6,"Q2",IF(CoverSheet!$C$29=9,"Q3",IF(AND(CoverSheet!$C$29=12,A1404="AR"),"Q4","Q4A"))))</f>
        <v>Q4A</v>
      </c>
      <c r="D1404" t="str">
        <f>CoverSheet!$C$15</f>
        <v/>
      </c>
      <c r="E1404" t="s">
        <v>750</v>
      </c>
      <c r="F1404" t="s">
        <v>3334</v>
      </c>
      <c r="G1404" t="s">
        <v>3335</v>
      </c>
      <c r="H1404">
        <f>Input!P108*CoverSheet!C33</f>
        <v>0</v>
      </c>
    </row>
    <row r="1405" spans="1:8" x14ac:dyDescent="0.35">
      <c r="A1405" t="str">
        <f>IF(CoverSheet!$C$9="Annual Return","AR",IF(CoverSheet!$C$9="Interim Return","IR",IF(CoverSheet!$C$9="Audited Annual Return","AAR","")))</f>
        <v/>
      </c>
      <c r="B1405" t="str">
        <f>CoverSheet!$G$7</f>
        <v>v:25-03-c</v>
      </c>
      <c r="C1405" t="str">
        <f>IF(CoverSheet!$C$29=3,"Q1",IF(CoverSheet!$C$29=6,"Q2",IF(CoverSheet!$C$29=9,"Q3",IF(AND(CoverSheet!$C$29=12,A1405="AR"),"Q4","Q4A"))))</f>
        <v>Q4A</v>
      </c>
      <c r="D1405" t="str">
        <f>CoverSheet!$C$15</f>
        <v/>
      </c>
      <c r="E1405" t="s">
        <v>750</v>
      </c>
      <c r="F1405" t="s">
        <v>3336</v>
      </c>
      <c r="G1405" t="s">
        <v>3337</v>
      </c>
      <c r="H1405">
        <f>Input!L108*CoverSheet!C33</f>
        <v>0</v>
      </c>
    </row>
    <row r="1406" spans="1:8" x14ac:dyDescent="0.35">
      <c r="A1406" t="str">
        <f>IF(CoverSheet!$C$9="Annual Return","AR",IF(CoverSheet!$C$9="Interim Return","IR",IF(CoverSheet!$C$9="Audited Annual Return","AAR","")))</f>
        <v/>
      </c>
      <c r="B1406" t="str">
        <f>CoverSheet!$G$7</f>
        <v>v:25-03-c</v>
      </c>
      <c r="C1406" t="str">
        <f>IF(CoverSheet!$C$29=3,"Q1",IF(CoverSheet!$C$29=6,"Q2",IF(CoverSheet!$C$29=9,"Q3",IF(AND(CoverSheet!$C$29=12,A1406="AR"),"Q4","Q4A"))))</f>
        <v>Q4A</v>
      </c>
      <c r="D1406" t="str">
        <f>CoverSheet!$C$15</f>
        <v/>
      </c>
      <c r="E1406" t="s">
        <v>750</v>
      </c>
      <c r="F1406" t="s">
        <v>3338</v>
      </c>
      <c r="G1406" t="s">
        <v>3339</v>
      </c>
      <c r="H1406">
        <f>Input!M108*CoverSheet!C33</f>
        <v>0</v>
      </c>
    </row>
    <row r="1407" spans="1:8" x14ac:dyDescent="0.35">
      <c r="A1407" t="str">
        <f>IF(CoverSheet!$C$9="Annual Return","AR",IF(CoverSheet!$C$9="Interim Return","IR",IF(CoverSheet!$C$9="Audited Annual Return","AAR","")))</f>
        <v/>
      </c>
      <c r="B1407" t="str">
        <f>CoverSheet!$G$7</f>
        <v>v:25-03-c</v>
      </c>
      <c r="C1407" t="str">
        <f>IF(CoverSheet!$C$29=3,"Q1",IF(CoverSheet!$C$29=6,"Q2",IF(CoverSheet!$C$29=9,"Q3",IF(AND(CoverSheet!$C$29=12,A1407="AR"),"Q4","Q4A"))))</f>
        <v>Q4A</v>
      </c>
      <c r="D1407" t="str">
        <f>CoverSheet!$C$15</f>
        <v/>
      </c>
      <c r="E1407" t="s">
        <v>750</v>
      </c>
      <c r="F1407" t="s">
        <v>3340</v>
      </c>
      <c r="G1407" t="s">
        <v>3341</v>
      </c>
      <c r="H1407">
        <f>Input!N108*CoverSheet!C33</f>
        <v>0</v>
      </c>
    </row>
    <row r="1408" spans="1:8" x14ac:dyDescent="0.35">
      <c r="A1408" t="str">
        <f>IF(CoverSheet!$C$9="Annual Return","AR",IF(CoverSheet!$C$9="Interim Return","IR",IF(CoverSheet!$C$9="Audited Annual Return","AAR","")))</f>
        <v/>
      </c>
      <c r="B1408" t="str">
        <f>CoverSheet!$G$7</f>
        <v>v:25-03-c</v>
      </c>
      <c r="C1408" t="str">
        <f>IF(CoverSheet!$C$29=3,"Q1",IF(CoverSheet!$C$29=6,"Q2",IF(CoverSheet!$C$29=9,"Q3",IF(AND(CoverSheet!$C$29=12,A1408="AR"),"Q4","Q4A"))))</f>
        <v>Q4A</v>
      </c>
      <c r="D1408" t="str">
        <f>CoverSheet!$C$15</f>
        <v/>
      </c>
      <c r="E1408" t="s">
        <v>750</v>
      </c>
      <c r="F1408" t="s">
        <v>3342</v>
      </c>
      <c r="G1408" t="s">
        <v>3343</v>
      </c>
      <c r="H1408">
        <f>Input!P110*CoverSheet!C33</f>
        <v>0</v>
      </c>
    </row>
    <row r="1409" spans="1:8" x14ac:dyDescent="0.35">
      <c r="A1409" t="str">
        <f>IF(CoverSheet!$C$9="Annual Return","AR",IF(CoverSheet!$C$9="Interim Return","IR",IF(CoverSheet!$C$9="Audited Annual Return","AAR","")))</f>
        <v/>
      </c>
      <c r="B1409" t="str">
        <f>CoverSheet!$G$7</f>
        <v>v:25-03-c</v>
      </c>
      <c r="C1409" t="str">
        <f>IF(CoverSheet!$C$29=3,"Q1",IF(CoverSheet!$C$29=6,"Q2",IF(CoverSheet!$C$29=9,"Q3",IF(AND(CoverSheet!$C$29=12,A1409="AR"),"Q4","Q4A"))))</f>
        <v>Q4A</v>
      </c>
      <c r="D1409" t="str">
        <f>CoverSheet!$C$15</f>
        <v/>
      </c>
      <c r="E1409" t="s">
        <v>750</v>
      </c>
      <c r="F1409" t="s">
        <v>3344</v>
      </c>
      <c r="G1409" t="s">
        <v>3345</v>
      </c>
      <c r="H1409">
        <f>Input!L110*CoverSheet!C33</f>
        <v>0</v>
      </c>
    </row>
    <row r="1410" spans="1:8" x14ac:dyDescent="0.35">
      <c r="A1410" t="str">
        <f>IF(CoverSheet!$C$9="Annual Return","AR",IF(CoverSheet!$C$9="Interim Return","IR",IF(CoverSheet!$C$9="Audited Annual Return","AAR","")))</f>
        <v/>
      </c>
      <c r="B1410" t="str">
        <f>CoverSheet!$G$7</f>
        <v>v:25-03-c</v>
      </c>
      <c r="C1410" t="str">
        <f>IF(CoverSheet!$C$29=3,"Q1",IF(CoverSheet!$C$29=6,"Q2",IF(CoverSheet!$C$29=9,"Q3",IF(AND(CoverSheet!$C$29=12,A1410="AR"),"Q4","Q4A"))))</f>
        <v>Q4A</v>
      </c>
      <c r="D1410" t="str">
        <f>CoverSheet!$C$15</f>
        <v/>
      </c>
      <c r="E1410" t="s">
        <v>750</v>
      </c>
      <c r="F1410" t="s">
        <v>3346</v>
      </c>
      <c r="G1410" t="s">
        <v>3347</v>
      </c>
      <c r="H1410">
        <f>Input!M110*CoverSheet!C33</f>
        <v>0</v>
      </c>
    </row>
    <row r="1411" spans="1:8" x14ac:dyDescent="0.35">
      <c r="A1411" t="str">
        <f>IF(CoverSheet!$C$9="Annual Return","AR",IF(CoverSheet!$C$9="Interim Return","IR",IF(CoverSheet!$C$9="Audited Annual Return","AAR","")))</f>
        <v/>
      </c>
      <c r="B1411" t="str">
        <f>CoverSheet!$G$7</f>
        <v>v:25-03-c</v>
      </c>
      <c r="C1411" t="str">
        <f>IF(CoverSheet!$C$29=3,"Q1",IF(CoverSheet!$C$29=6,"Q2",IF(CoverSheet!$C$29=9,"Q3",IF(AND(CoverSheet!$C$29=12,A1411="AR"),"Q4","Q4A"))))</f>
        <v>Q4A</v>
      </c>
      <c r="D1411" t="str">
        <f>CoverSheet!$C$15</f>
        <v/>
      </c>
      <c r="E1411" t="s">
        <v>750</v>
      </c>
      <c r="F1411" t="s">
        <v>3348</v>
      </c>
      <c r="G1411" t="s">
        <v>3349</v>
      </c>
      <c r="H1411">
        <f>Input!N110*CoverSheet!C33</f>
        <v>0</v>
      </c>
    </row>
    <row r="1412" spans="1:8" x14ac:dyDescent="0.35">
      <c r="A1412" t="str">
        <f>IF(CoverSheet!$C$9="Annual Return","AR",IF(CoverSheet!$C$9="Interim Return","IR",IF(CoverSheet!$C$9="Audited Annual Return","AAR","")))</f>
        <v/>
      </c>
      <c r="B1412" t="str">
        <f>CoverSheet!$G$7</f>
        <v>v:25-03-c</v>
      </c>
      <c r="C1412" t="str">
        <f>IF(CoverSheet!$C$29=3,"Q1",IF(CoverSheet!$C$29=6,"Q2",IF(CoverSheet!$C$29=9,"Q3",IF(AND(CoverSheet!$C$29=12,A1412="AR"),"Q4","Q4A"))))</f>
        <v>Q4A</v>
      </c>
      <c r="D1412" t="str">
        <f>CoverSheet!$C$15</f>
        <v/>
      </c>
      <c r="E1412" t="s">
        <v>750</v>
      </c>
      <c r="F1412" t="s">
        <v>3350</v>
      </c>
      <c r="G1412" t="s">
        <v>3351</v>
      </c>
      <c r="H1412">
        <f>Input!P111*CoverSheet!C33</f>
        <v>0</v>
      </c>
    </row>
    <row r="1413" spans="1:8" x14ac:dyDescent="0.35">
      <c r="A1413" t="str">
        <f>IF(CoverSheet!$C$9="Annual Return","AR",IF(CoverSheet!$C$9="Interim Return","IR",IF(CoverSheet!$C$9="Audited Annual Return","AAR","")))</f>
        <v/>
      </c>
      <c r="B1413" t="str">
        <f>CoverSheet!$G$7</f>
        <v>v:25-03-c</v>
      </c>
      <c r="C1413" t="str">
        <f>IF(CoverSheet!$C$29=3,"Q1",IF(CoverSheet!$C$29=6,"Q2",IF(CoverSheet!$C$29=9,"Q3",IF(AND(CoverSheet!$C$29=12,A1413="AR"),"Q4","Q4A"))))</f>
        <v>Q4A</v>
      </c>
      <c r="D1413" t="str">
        <f>CoverSheet!$C$15</f>
        <v/>
      </c>
      <c r="E1413" t="s">
        <v>750</v>
      </c>
      <c r="F1413" t="s">
        <v>3352</v>
      </c>
      <c r="G1413" t="s">
        <v>3353</v>
      </c>
      <c r="H1413">
        <f>Input!L111*CoverSheet!C33</f>
        <v>0</v>
      </c>
    </row>
    <row r="1414" spans="1:8" x14ac:dyDescent="0.35">
      <c r="A1414" t="str">
        <f>IF(CoverSheet!$C$9="Annual Return","AR",IF(CoverSheet!$C$9="Interim Return","IR",IF(CoverSheet!$C$9="Audited Annual Return","AAR","")))</f>
        <v/>
      </c>
      <c r="B1414" t="str">
        <f>CoverSheet!$G$7</f>
        <v>v:25-03-c</v>
      </c>
      <c r="C1414" t="str">
        <f>IF(CoverSheet!$C$29=3,"Q1",IF(CoverSheet!$C$29=6,"Q2",IF(CoverSheet!$C$29=9,"Q3",IF(AND(CoverSheet!$C$29=12,A1414="AR"),"Q4","Q4A"))))</f>
        <v>Q4A</v>
      </c>
      <c r="D1414" t="str">
        <f>CoverSheet!$C$15</f>
        <v/>
      </c>
      <c r="E1414" t="s">
        <v>750</v>
      </c>
      <c r="F1414" t="s">
        <v>3354</v>
      </c>
      <c r="G1414" t="s">
        <v>3355</v>
      </c>
      <c r="H1414">
        <f>Input!M111*CoverSheet!C33</f>
        <v>0</v>
      </c>
    </row>
    <row r="1415" spans="1:8" x14ac:dyDescent="0.35">
      <c r="A1415" t="str">
        <f>IF(CoverSheet!$C$9="Annual Return","AR",IF(CoverSheet!$C$9="Interim Return","IR",IF(CoverSheet!$C$9="Audited Annual Return","AAR","")))</f>
        <v/>
      </c>
      <c r="B1415" t="str">
        <f>CoverSheet!$G$7</f>
        <v>v:25-03-c</v>
      </c>
      <c r="C1415" t="str">
        <f>IF(CoverSheet!$C$29=3,"Q1",IF(CoverSheet!$C$29=6,"Q2",IF(CoverSheet!$C$29=9,"Q3",IF(AND(CoverSheet!$C$29=12,A1415="AR"),"Q4","Q4A"))))</f>
        <v>Q4A</v>
      </c>
      <c r="D1415" t="str">
        <f>CoverSheet!$C$15</f>
        <v/>
      </c>
      <c r="E1415" t="s">
        <v>750</v>
      </c>
      <c r="F1415" t="s">
        <v>3356</v>
      </c>
      <c r="G1415" t="s">
        <v>3357</v>
      </c>
      <c r="H1415">
        <f>Input!N111*CoverSheet!C33</f>
        <v>0</v>
      </c>
    </row>
    <row r="1416" spans="1:8" x14ac:dyDescent="0.35">
      <c r="A1416" t="str">
        <f>IF(CoverSheet!$C$9="Annual Return","AR",IF(CoverSheet!$C$9="Interim Return","IR",IF(CoverSheet!$C$9="Audited Annual Return","AAR","")))</f>
        <v/>
      </c>
      <c r="B1416" t="str">
        <f>CoverSheet!$G$7</f>
        <v>v:25-03-c</v>
      </c>
      <c r="C1416" t="str">
        <f>IF(CoverSheet!$C$29=3,"Q1",IF(CoverSheet!$C$29=6,"Q2",IF(CoverSheet!$C$29=9,"Q3",IF(AND(CoverSheet!$C$29=12,A1416="AR"),"Q4","Q4A"))))</f>
        <v>Q4A</v>
      </c>
      <c r="D1416" t="str">
        <f>CoverSheet!$C$15</f>
        <v/>
      </c>
      <c r="E1416" t="s">
        <v>750</v>
      </c>
      <c r="F1416" t="s">
        <v>3358</v>
      </c>
      <c r="G1416" t="s">
        <v>3359</v>
      </c>
      <c r="H1416">
        <f>Input!P112*CoverSheet!C33</f>
        <v>0</v>
      </c>
    </row>
    <row r="1417" spans="1:8" x14ac:dyDescent="0.35">
      <c r="A1417" t="str">
        <f>IF(CoverSheet!$C$9="Annual Return","AR",IF(CoverSheet!$C$9="Interim Return","IR",IF(CoverSheet!$C$9="Audited Annual Return","AAR","")))</f>
        <v/>
      </c>
      <c r="B1417" t="str">
        <f>CoverSheet!$G$7</f>
        <v>v:25-03-c</v>
      </c>
      <c r="C1417" t="str">
        <f>IF(CoverSheet!$C$29=3,"Q1",IF(CoverSheet!$C$29=6,"Q2",IF(CoverSheet!$C$29=9,"Q3",IF(AND(CoverSheet!$C$29=12,A1417="AR"),"Q4","Q4A"))))</f>
        <v>Q4A</v>
      </c>
      <c r="D1417" t="str">
        <f>CoverSheet!$C$15</f>
        <v/>
      </c>
      <c r="E1417" t="s">
        <v>750</v>
      </c>
      <c r="F1417" t="s">
        <v>3360</v>
      </c>
      <c r="G1417" t="s">
        <v>3361</v>
      </c>
      <c r="H1417">
        <f>Input!L112*CoverSheet!C33</f>
        <v>0</v>
      </c>
    </row>
    <row r="1418" spans="1:8" x14ac:dyDescent="0.35">
      <c r="A1418" t="str">
        <f>IF(CoverSheet!$C$9="Annual Return","AR",IF(CoverSheet!$C$9="Interim Return","IR",IF(CoverSheet!$C$9="Audited Annual Return","AAR","")))</f>
        <v/>
      </c>
      <c r="B1418" t="str">
        <f>CoverSheet!$G$7</f>
        <v>v:25-03-c</v>
      </c>
      <c r="C1418" t="str">
        <f>IF(CoverSheet!$C$29=3,"Q1",IF(CoverSheet!$C$29=6,"Q2",IF(CoverSheet!$C$29=9,"Q3",IF(AND(CoverSheet!$C$29=12,A1418="AR"),"Q4","Q4A"))))</f>
        <v>Q4A</v>
      </c>
      <c r="D1418" t="str">
        <f>CoverSheet!$C$15</f>
        <v/>
      </c>
      <c r="E1418" t="s">
        <v>750</v>
      </c>
      <c r="F1418" t="s">
        <v>3362</v>
      </c>
      <c r="G1418" t="s">
        <v>3363</v>
      </c>
      <c r="H1418">
        <f>Input!M112*CoverSheet!C33</f>
        <v>0</v>
      </c>
    </row>
    <row r="1419" spans="1:8" x14ac:dyDescent="0.35">
      <c r="A1419" t="str">
        <f>IF(CoverSheet!$C$9="Annual Return","AR",IF(CoverSheet!$C$9="Interim Return","IR",IF(CoverSheet!$C$9="Audited Annual Return","AAR","")))</f>
        <v/>
      </c>
      <c r="B1419" t="str">
        <f>CoverSheet!$G$7</f>
        <v>v:25-03-c</v>
      </c>
      <c r="C1419" t="str">
        <f>IF(CoverSheet!$C$29=3,"Q1",IF(CoverSheet!$C$29=6,"Q2",IF(CoverSheet!$C$29=9,"Q3",IF(AND(CoverSheet!$C$29=12,A1419="AR"),"Q4","Q4A"))))</f>
        <v>Q4A</v>
      </c>
      <c r="D1419" t="str">
        <f>CoverSheet!$C$15</f>
        <v/>
      </c>
      <c r="E1419" t="s">
        <v>750</v>
      </c>
      <c r="F1419" t="s">
        <v>3364</v>
      </c>
      <c r="G1419" t="s">
        <v>3365</v>
      </c>
      <c r="H1419">
        <f>Input!N112*CoverSheet!C33</f>
        <v>0</v>
      </c>
    </row>
    <row r="1420" spans="1:8" x14ac:dyDescent="0.35">
      <c r="A1420" t="str">
        <f>IF(CoverSheet!$C$9="Annual Return","AR",IF(CoverSheet!$C$9="Interim Return","IR",IF(CoverSheet!$C$9="Audited Annual Return","AAR","")))</f>
        <v/>
      </c>
      <c r="B1420" t="str">
        <f>CoverSheet!$G$7</f>
        <v>v:25-03-c</v>
      </c>
      <c r="C1420" t="str">
        <f>IF(CoverSheet!$C$29=3,"Q1",IF(CoverSheet!$C$29=6,"Q2",IF(CoverSheet!$C$29=9,"Q3",IF(AND(CoverSheet!$C$29=12,A1420="AR"),"Q4","Q4A"))))</f>
        <v>Q4A</v>
      </c>
      <c r="D1420" t="str">
        <f>CoverSheet!$C$15</f>
        <v/>
      </c>
      <c r="E1420" t="s">
        <v>750</v>
      </c>
      <c r="F1420" t="s">
        <v>3366</v>
      </c>
      <c r="G1420" t="s">
        <v>3367</v>
      </c>
      <c r="H1420">
        <f>Input!P113*CoverSheet!C33</f>
        <v>0</v>
      </c>
    </row>
    <row r="1421" spans="1:8" x14ac:dyDescent="0.35">
      <c r="A1421" t="str">
        <f>IF(CoverSheet!$C$9="Annual Return","AR",IF(CoverSheet!$C$9="Interim Return","IR",IF(CoverSheet!$C$9="Audited Annual Return","AAR","")))</f>
        <v/>
      </c>
      <c r="B1421" t="str">
        <f>CoverSheet!$G$7</f>
        <v>v:25-03-c</v>
      </c>
      <c r="C1421" t="str">
        <f>IF(CoverSheet!$C$29=3,"Q1",IF(CoverSheet!$C$29=6,"Q2",IF(CoverSheet!$C$29=9,"Q3",IF(AND(CoverSheet!$C$29=12,A1421="AR"),"Q4","Q4A"))))</f>
        <v>Q4A</v>
      </c>
      <c r="D1421" t="str">
        <f>CoverSheet!$C$15</f>
        <v/>
      </c>
      <c r="E1421" t="s">
        <v>750</v>
      </c>
      <c r="F1421" t="s">
        <v>3368</v>
      </c>
      <c r="G1421" t="s">
        <v>3369</v>
      </c>
      <c r="H1421">
        <f>Input!L113*CoverSheet!C33</f>
        <v>0</v>
      </c>
    </row>
    <row r="1422" spans="1:8" x14ac:dyDescent="0.35">
      <c r="A1422" t="str">
        <f>IF(CoverSheet!$C$9="Annual Return","AR",IF(CoverSheet!$C$9="Interim Return","IR",IF(CoverSheet!$C$9="Audited Annual Return","AAR","")))</f>
        <v/>
      </c>
      <c r="B1422" t="str">
        <f>CoverSheet!$G$7</f>
        <v>v:25-03-c</v>
      </c>
      <c r="C1422" t="str">
        <f>IF(CoverSheet!$C$29=3,"Q1",IF(CoverSheet!$C$29=6,"Q2",IF(CoverSheet!$C$29=9,"Q3",IF(AND(CoverSheet!$C$29=12,A1422="AR"),"Q4","Q4A"))))</f>
        <v>Q4A</v>
      </c>
      <c r="D1422" t="str">
        <f>CoverSheet!$C$15</f>
        <v/>
      </c>
      <c r="E1422" t="s">
        <v>750</v>
      </c>
      <c r="F1422" t="s">
        <v>3370</v>
      </c>
      <c r="G1422" t="s">
        <v>3371</v>
      </c>
      <c r="H1422">
        <f>Input!M113*CoverSheet!C33</f>
        <v>0</v>
      </c>
    </row>
    <row r="1423" spans="1:8" x14ac:dyDescent="0.35">
      <c r="A1423" t="str">
        <f>IF(CoverSheet!$C$9="Annual Return","AR",IF(CoverSheet!$C$9="Interim Return","IR",IF(CoverSheet!$C$9="Audited Annual Return","AAR","")))</f>
        <v/>
      </c>
      <c r="B1423" t="str">
        <f>CoverSheet!$G$7</f>
        <v>v:25-03-c</v>
      </c>
      <c r="C1423" t="str">
        <f>IF(CoverSheet!$C$29=3,"Q1",IF(CoverSheet!$C$29=6,"Q2",IF(CoverSheet!$C$29=9,"Q3",IF(AND(CoverSheet!$C$29=12,A1423="AR"),"Q4","Q4A"))))</f>
        <v>Q4A</v>
      </c>
      <c r="D1423" t="str">
        <f>CoverSheet!$C$15</f>
        <v/>
      </c>
      <c r="E1423" t="s">
        <v>750</v>
      </c>
      <c r="F1423" t="s">
        <v>3372</v>
      </c>
      <c r="G1423" t="s">
        <v>3373</v>
      </c>
      <c r="H1423">
        <f>Input!N113*CoverSheet!C33</f>
        <v>0</v>
      </c>
    </row>
    <row r="1424" spans="1:8" x14ac:dyDescent="0.35">
      <c r="A1424" t="str">
        <f>IF(CoverSheet!$C$9="Annual Return","AR",IF(CoverSheet!$C$9="Interim Return","IR",IF(CoverSheet!$C$9="Audited Annual Return","AAR","")))</f>
        <v/>
      </c>
      <c r="B1424" t="str">
        <f>CoverSheet!$G$7</f>
        <v>v:25-03-c</v>
      </c>
      <c r="C1424" t="str">
        <f>IF(CoverSheet!$C$29=3,"Q1",IF(CoverSheet!$C$29=6,"Q2",IF(CoverSheet!$C$29=9,"Q3",IF(AND(CoverSheet!$C$29=12,A1424="AR"),"Q4","Q4A"))))</f>
        <v>Q4A</v>
      </c>
      <c r="D1424" t="str">
        <f>CoverSheet!$C$15</f>
        <v/>
      </c>
      <c r="E1424" t="s">
        <v>750</v>
      </c>
      <c r="F1424" t="s">
        <v>3374</v>
      </c>
      <c r="G1424" t="s">
        <v>3375</v>
      </c>
      <c r="H1424">
        <f>Input!P114*CoverSheet!C33</f>
        <v>0</v>
      </c>
    </row>
    <row r="1425" spans="1:8" x14ac:dyDescent="0.35">
      <c r="A1425" t="str">
        <f>IF(CoverSheet!$C$9="Annual Return","AR",IF(CoverSheet!$C$9="Interim Return","IR",IF(CoverSheet!$C$9="Audited Annual Return","AAR","")))</f>
        <v/>
      </c>
      <c r="B1425" t="str">
        <f>CoverSheet!$G$7</f>
        <v>v:25-03-c</v>
      </c>
      <c r="C1425" t="str">
        <f>IF(CoverSheet!$C$29=3,"Q1",IF(CoverSheet!$C$29=6,"Q2",IF(CoverSheet!$C$29=9,"Q3",IF(AND(CoverSheet!$C$29=12,A1425="AR"),"Q4","Q4A"))))</f>
        <v>Q4A</v>
      </c>
      <c r="D1425" t="str">
        <f>CoverSheet!$C$15</f>
        <v/>
      </c>
      <c r="E1425" t="s">
        <v>750</v>
      </c>
      <c r="F1425" t="s">
        <v>3376</v>
      </c>
      <c r="G1425" t="s">
        <v>3377</v>
      </c>
      <c r="H1425">
        <f>Input!L114*CoverSheet!C33</f>
        <v>0</v>
      </c>
    </row>
    <row r="1426" spans="1:8" x14ac:dyDescent="0.35">
      <c r="A1426" t="str">
        <f>IF(CoverSheet!$C$9="Annual Return","AR",IF(CoverSheet!$C$9="Interim Return","IR",IF(CoverSheet!$C$9="Audited Annual Return","AAR","")))</f>
        <v/>
      </c>
      <c r="B1426" t="str">
        <f>CoverSheet!$G$7</f>
        <v>v:25-03-c</v>
      </c>
      <c r="C1426" t="str">
        <f>IF(CoverSheet!$C$29=3,"Q1",IF(CoverSheet!$C$29=6,"Q2",IF(CoverSheet!$C$29=9,"Q3",IF(AND(CoverSheet!$C$29=12,A1426="AR"),"Q4","Q4A"))))</f>
        <v>Q4A</v>
      </c>
      <c r="D1426" t="str">
        <f>CoverSheet!$C$15</f>
        <v/>
      </c>
      <c r="E1426" t="s">
        <v>750</v>
      </c>
      <c r="F1426" t="s">
        <v>3378</v>
      </c>
      <c r="G1426" t="s">
        <v>3379</v>
      </c>
      <c r="H1426">
        <f>Input!M114*CoverSheet!C33</f>
        <v>0</v>
      </c>
    </row>
    <row r="1427" spans="1:8" x14ac:dyDescent="0.35">
      <c r="A1427" t="str">
        <f>IF(CoverSheet!$C$9="Annual Return","AR",IF(CoverSheet!$C$9="Interim Return","IR",IF(CoverSheet!$C$9="Audited Annual Return","AAR","")))</f>
        <v/>
      </c>
      <c r="B1427" t="str">
        <f>CoverSheet!$G$7</f>
        <v>v:25-03-c</v>
      </c>
      <c r="C1427" t="str">
        <f>IF(CoverSheet!$C$29=3,"Q1",IF(CoverSheet!$C$29=6,"Q2",IF(CoverSheet!$C$29=9,"Q3",IF(AND(CoverSheet!$C$29=12,A1427="AR"),"Q4","Q4A"))))</f>
        <v>Q4A</v>
      </c>
      <c r="D1427" t="str">
        <f>CoverSheet!$C$15</f>
        <v/>
      </c>
      <c r="E1427" t="s">
        <v>750</v>
      </c>
      <c r="F1427" t="s">
        <v>3380</v>
      </c>
      <c r="G1427" t="s">
        <v>3381</v>
      </c>
      <c r="H1427">
        <f>Input!N114*CoverSheet!C33</f>
        <v>0</v>
      </c>
    </row>
    <row r="1428" spans="1:8" x14ac:dyDescent="0.35">
      <c r="A1428" t="str">
        <f>IF(CoverSheet!$C$9="Annual Return","AR",IF(CoverSheet!$C$9="Interim Return","IR",IF(CoverSheet!$C$9="Audited Annual Return","AAR","")))</f>
        <v/>
      </c>
      <c r="B1428" t="str">
        <f>CoverSheet!$G$7</f>
        <v>v:25-03-c</v>
      </c>
      <c r="C1428" t="str">
        <f>IF(CoverSheet!$C$29=3,"Q1",IF(CoverSheet!$C$29=6,"Q2",IF(CoverSheet!$C$29=9,"Q3",IF(AND(CoverSheet!$C$29=12,A1428="AR"),"Q4","Q4A"))))</f>
        <v>Q4A</v>
      </c>
      <c r="D1428" t="str">
        <f>CoverSheet!$C$15</f>
        <v/>
      </c>
      <c r="E1428" t="s">
        <v>750</v>
      </c>
      <c r="F1428" t="s">
        <v>3382</v>
      </c>
      <c r="G1428" t="s">
        <v>3383</v>
      </c>
      <c r="H1428">
        <f>Input!P115*CoverSheet!C33</f>
        <v>0</v>
      </c>
    </row>
    <row r="1429" spans="1:8" x14ac:dyDescent="0.35">
      <c r="A1429" t="str">
        <f>IF(CoverSheet!$C$9="Annual Return","AR",IF(CoverSheet!$C$9="Interim Return","IR",IF(CoverSheet!$C$9="Audited Annual Return","AAR","")))</f>
        <v/>
      </c>
      <c r="B1429" t="str">
        <f>CoverSheet!$G$7</f>
        <v>v:25-03-c</v>
      </c>
      <c r="C1429" t="str">
        <f>IF(CoverSheet!$C$29=3,"Q1",IF(CoverSheet!$C$29=6,"Q2",IF(CoverSheet!$C$29=9,"Q3",IF(AND(CoverSheet!$C$29=12,A1429="AR"),"Q4","Q4A"))))</f>
        <v>Q4A</v>
      </c>
      <c r="D1429" t="str">
        <f>CoverSheet!$C$15</f>
        <v/>
      </c>
      <c r="E1429" t="s">
        <v>750</v>
      </c>
      <c r="F1429" t="s">
        <v>3384</v>
      </c>
      <c r="G1429" t="s">
        <v>3385</v>
      </c>
      <c r="H1429">
        <f>Input!L115*CoverSheet!C33</f>
        <v>0</v>
      </c>
    </row>
    <row r="1430" spans="1:8" x14ac:dyDescent="0.35">
      <c r="A1430" t="str">
        <f>IF(CoverSheet!$C$9="Annual Return","AR",IF(CoverSheet!$C$9="Interim Return","IR",IF(CoverSheet!$C$9="Audited Annual Return","AAR","")))</f>
        <v/>
      </c>
      <c r="B1430" t="str">
        <f>CoverSheet!$G$7</f>
        <v>v:25-03-c</v>
      </c>
      <c r="C1430" t="str">
        <f>IF(CoverSheet!$C$29=3,"Q1",IF(CoverSheet!$C$29=6,"Q2",IF(CoverSheet!$C$29=9,"Q3",IF(AND(CoverSheet!$C$29=12,A1430="AR"),"Q4","Q4A"))))</f>
        <v>Q4A</v>
      </c>
      <c r="D1430" t="str">
        <f>CoverSheet!$C$15</f>
        <v/>
      </c>
      <c r="E1430" t="s">
        <v>750</v>
      </c>
      <c r="F1430" t="s">
        <v>3386</v>
      </c>
      <c r="G1430" t="s">
        <v>3387</v>
      </c>
      <c r="H1430">
        <f>Input!M115*CoverSheet!C33</f>
        <v>0</v>
      </c>
    </row>
    <row r="1431" spans="1:8" x14ac:dyDescent="0.35">
      <c r="A1431" t="str">
        <f>IF(CoverSheet!$C$9="Annual Return","AR",IF(CoverSheet!$C$9="Interim Return","IR",IF(CoverSheet!$C$9="Audited Annual Return","AAR","")))</f>
        <v/>
      </c>
      <c r="B1431" t="str">
        <f>CoverSheet!$G$7</f>
        <v>v:25-03-c</v>
      </c>
      <c r="C1431" t="str">
        <f>IF(CoverSheet!$C$29=3,"Q1",IF(CoverSheet!$C$29=6,"Q2",IF(CoverSheet!$C$29=9,"Q3",IF(AND(CoverSheet!$C$29=12,A1431="AR"),"Q4","Q4A"))))</f>
        <v>Q4A</v>
      </c>
      <c r="D1431" t="str">
        <f>CoverSheet!$C$15</f>
        <v/>
      </c>
      <c r="E1431" t="s">
        <v>750</v>
      </c>
      <c r="F1431" t="s">
        <v>3388</v>
      </c>
      <c r="G1431" t="s">
        <v>3389</v>
      </c>
      <c r="H1431">
        <f>Input!N115*CoverSheet!C33</f>
        <v>0</v>
      </c>
    </row>
    <row r="1432" spans="1:8" x14ac:dyDescent="0.35">
      <c r="A1432" t="str">
        <f>IF(CoverSheet!$C$9="Annual Return","AR",IF(CoverSheet!$C$9="Interim Return","IR",IF(CoverSheet!$C$9="Audited Annual Return","AAR","")))</f>
        <v/>
      </c>
      <c r="B1432" t="str">
        <f>CoverSheet!$G$7</f>
        <v>v:25-03-c</v>
      </c>
      <c r="C1432" t="str">
        <f>IF(CoverSheet!$C$29=3,"Q1",IF(CoverSheet!$C$29=6,"Q2",IF(CoverSheet!$C$29=9,"Q3",IF(AND(CoverSheet!$C$29=12,A1432="AR"),"Q4","Q4A"))))</f>
        <v>Q4A</v>
      </c>
      <c r="D1432" t="str">
        <f>CoverSheet!$C$15</f>
        <v/>
      </c>
      <c r="E1432" t="s">
        <v>750</v>
      </c>
      <c r="F1432" t="s">
        <v>3390</v>
      </c>
      <c r="G1432" t="s">
        <v>3391</v>
      </c>
      <c r="H1432">
        <f>Input!P116*CoverSheet!C33</f>
        <v>0</v>
      </c>
    </row>
    <row r="1433" spans="1:8" x14ac:dyDescent="0.35">
      <c r="A1433" t="str">
        <f>IF(CoverSheet!$C$9="Annual Return","AR",IF(CoverSheet!$C$9="Interim Return","IR",IF(CoverSheet!$C$9="Audited Annual Return","AAR","")))</f>
        <v/>
      </c>
      <c r="B1433" t="str">
        <f>CoverSheet!$G$7</f>
        <v>v:25-03-c</v>
      </c>
      <c r="C1433" t="str">
        <f>IF(CoverSheet!$C$29=3,"Q1",IF(CoverSheet!$C$29=6,"Q2",IF(CoverSheet!$C$29=9,"Q3",IF(AND(CoverSheet!$C$29=12,A1433="AR"),"Q4","Q4A"))))</f>
        <v>Q4A</v>
      </c>
      <c r="D1433" t="str">
        <f>CoverSheet!$C$15</f>
        <v/>
      </c>
      <c r="E1433" t="s">
        <v>750</v>
      </c>
      <c r="F1433" t="s">
        <v>3392</v>
      </c>
      <c r="G1433" t="s">
        <v>3393</v>
      </c>
      <c r="H1433">
        <f>Input!L116*CoverSheet!C33</f>
        <v>0</v>
      </c>
    </row>
    <row r="1434" spans="1:8" x14ac:dyDescent="0.35">
      <c r="A1434" t="str">
        <f>IF(CoverSheet!$C$9="Annual Return","AR",IF(CoverSheet!$C$9="Interim Return","IR",IF(CoverSheet!$C$9="Audited Annual Return","AAR","")))</f>
        <v/>
      </c>
      <c r="B1434" t="str">
        <f>CoverSheet!$G$7</f>
        <v>v:25-03-c</v>
      </c>
      <c r="C1434" t="str">
        <f>IF(CoverSheet!$C$29=3,"Q1",IF(CoverSheet!$C$29=6,"Q2",IF(CoverSheet!$C$29=9,"Q3",IF(AND(CoverSheet!$C$29=12,A1434="AR"),"Q4","Q4A"))))</f>
        <v>Q4A</v>
      </c>
      <c r="D1434" t="str">
        <f>CoverSheet!$C$15</f>
        <v/>
      </c>
      <c r="E1434" t="s">
        <v>750</v>
      </c>
      <c r="F1434" t="s">
        <v>3394</v>
      </c>
      <c r="G1434" t="s">
        <v>3395</v>
      </c>
      <c r="H1434">
        <f>Input!M116*CoverSheet!C33</f>
        <v>0</v>
      </c>
    </row>
    <row r="1435" spans="1:8" x14ac:dyDescent="0.35">
      <c r="A1435" t="str">
        <f>IF(CoverSheet!$C$9="Annual Return","AR",IF(CoverSheet!$C$9="Interim Return","IR",IF(CoverSheet!$C$9="Audited Annual Return","AAR","")))</f>
        <v/>
      </c>
      <c r="B1435" t="str">
        <f>CoverSheet!$G$7</f>
        <v>v:25-03-c</v>
      </c>
      <c r="C1435" t="str">
        <f>IF(CoverSheet!$C$29=3,"Q1",IF(CoverSheet!$C$29=6,"Q2",IF(CoverSheet!$C$29=9,"Q3",IF(AND(CoverSheet!$C$29=12,A1435="AR"),"Q4","Q4A"))))</f>
        <v>Q4A</v>
      </c>
      <c r="D1435" t="str">
        <f>CoverSheet!$C$15</f>
        <v/>
      </c>
      <c r="E1435" t="s">
        <v>750</v>
      </c>
      <c r="F1435" t="s">
        <v>3396</v>
      </c>
      <c r="G1435" t="s">
        <v>3397</v>
      </c>
      <c r="H1435">
        <f>Input!N116*CoverSheet!C33</f>
        <v>0</v>
      </c>
    </row>
    <row r="1436" spans="1:8" x14ac:dyDescent="0.35">
      <c r="A1436" t="str">
        <f>IF(CoverSheet!$C$9="Annual Return","AR",IF(CoverSheet!$C$9="Interim Return","IR",IF(CoverSheet!$C$9="Audited Annual Return","AAR","")))</f>
        <v/>
      </c>
      <c r="B1436" t="str">
        <f>CoverSheet!$G$7</f>
        <v>v:25-03-c</v>
      </c>
      <c r="C1436" t="str">
        <f>IF(CoverSheet!$C$29=3,"Q1",IF(CoverSheet!$C$29=6,"Q2",IF(CoverSheet!$C$29=9,"Q3",IF(AND(CoverSheet!$C$29=12,A1436="AR"),"Q4","Q4A"))))</f>
        <v>Q4A</v>
      </c>
      <c r="D1436" t="str">
        <f>CoverSheet!$C$15</f>
        <v/>
      </c>
      <c r="E1436" t="s">
        <v>750</v>
      </c>
      <c r="F1436" t="s">
        <v>3398</v>
      </c>
      <c r="G1436" t="s">
        <v>3399</v>
      </c>
      <c r="H1436">
        <f>Input!P117*CoverSheet!C33</f>
        <v>0</v>
      </c>
    </row>
    <row r="1437" spans="1:8" x14ac:dyDescent="0.35">
      <c r="A1437" t="str">
        <f>IF(CoverSheet!$C$9="Annual Return","AR",IF(CoverSheet!$C$9="Interim Return","IR",IF(CoverSheet!$C$9="Audited Annual Return","AAR","")))</f>
        <v/>
      </c>
      <c r="B1437" t="str">
        <f>CoverSheet!$G$7</f>
        <v>v:25-03-c</v>
      </c>
      <c r="C1437" t="str">
        <f>IF(CoverSheet!$C$29=3,"Q1",IF(CoverSheet!$C$29=6,"Q2",IF(CoverSheet!$C$29=9,"Q3",IF(AND(CoverSheet!$C$29=12,A1437="AR"),"Q4","Q4A"))))</f>
        <v>Q4A</v>
      </c>
      <c r="D1437" t="str">
        <f>CoverSheet!$C$15</f>
        <v/>
      </c>
      <c r="E1437" t="s">
        <v>750</v>
      </c>
      <c r="F1437" t="s">
        <v>3400</v>
      </c>
      <c r="G1437" t="s">
        <v>3401</v>
      </c>
      <c r="H1437">
        <f>Input!L117*CoverSheet!C33</f>
        <v>0</v>
      </c>
    </row>
    <row r="1438" spans="1:8" x14ac:dyDescent="0.35">
      <c r="A1438" t="str">
        <f>IF(CoverSheet!$C$9="Annual Return","AR",IF(CoverSheet!$C$9="Interim Return","IR",IF(CoverSheet!$C$9="Audited Annual Return","AAR","")))</f>
        <v/>
      </c>
      <c r="B1438" t="str">
        <f>CoverSheet!$G$7</f>
        <v>v:25-03-c</v>
      </c>
      <c r="C1438" t="str">
        <f>IF(CoverSheet!$C$29=3,"Q1",IF(CoverSheet!$C$29=6,"Q2",IF(CoverSheet!$C$29=9,"Q3",IF(AND(CoverSheet!$C$29=12,A1438="AR"),"Q4","Q4A"))))</f>
        <v>Q4A</v>
      </c>
      <c r="D1438" t="str">
        <f>CoverSheet!$C$15</f>
        <v/>
      </c>
      <c r="E1438" t="s">
        <v>750</v>
      </c>
      <c r="F1438" t="s">
        <v>3402</v>
      </c>
      <c r="G1438" t="s">
        <v>3403</v>
      </c>
      <c r="H1438">
        <f>Input!M117*CoverSheet!C33</f>
        <v>0</v>
      </c>
    </row>
    <row r="1439" spans="1:8" x14ac:dyDescent="0.35">
      <c r="A1439" t="str">
        <f>IF(CoverSheet!$C$9="Annual Return","AR",IF(CoverSheet!$C$9="Interim Return","IR",IF(CoverSheet!$C$9="Audited Annual Return","AAR","")))</f>
        <v/>
      </c>
      <c r="B1439" t="str">
        <f>CoverSheet!$G$7</f>
        <v>v:25-03-c</v>
      </c>
      <c r="C1439" t="str">
        <f>IF(CoverSheet!$C$29=3,"Q1",IF(CoverSheet!$C$29=6,"Q2",IF(CoverSheet!$C$29=9,"Q3",IF(AND(CoverSheet!$C$29=12,A1439="AR"),"Q4","Q4A"))))</f>
        <v>Q4A</v>
      </c>
      <c r="D1439" t="str">
        <f>CoverSheet!$C$15</f>
        <v/>
      </c>
      <c r="E1439" t="s">
        <v>750</v>
      </c>
      <c r="F1439" t="s">
        <v>3404</v>
      </c>
      <c r="G1439" t="s">
        <v>3405</v>
      </c>
      <c r="H1439">
        <f>Input!N117*CoverSheet!C33</f>
        <v>0</v>
      </c>
    </row>
    <row r="1440" spans="1:8" x14ac:dyDescent="0.35">
      <c r="A1440" t="str">
        <f>IF(CoverSheet!$C$9="Annual Return","AR",IF(CoverSheet!$C$9="Interim Return","IR",IF(CoverSheet!$C$9="Audited Annual Return","AAR","")))</f>
        <v/>
      </c>
      <c r="B1440" t="str">
        <f>CoverSheet!$G$7</f>
        <v>v:25-03-c</v>
      </c>
      <c r="C1440" t="str">
        <f>IF(CoverSheet!$C$29=3,"Q1",IF(CoverSheet!$C$29=6,"Q2",IF(CoverSheet!$C$29=9,"Q3",IF(AND(CoverSheet!$C$29=12,A1440="AR"),"Q4","Q4A"))))</f>
        <v>Q4A</v>
      </c>
      <c r="D1440" t="str">
        <f>CoverSheet!$C$15</f>
        <v/>
      </c>
      <c r="E1440" t="s">
        <v>750</v>
      </c>
      <c r="F1440" t="s">
        <v>3406</v>
      </c>
      <c r="G1440" t="s">
        <v>3407</v>
      </c>
      <c r="H1440">
        <f>Input!P118*CoverSheet!C33</f>
        <v>0</v>
      </c>
    </row>
    <row r="1441" spans="1:8" x14ac:dyDescent="0.35">
      <c r="A1441" t="str">
        <f>IF(CoverSheet!$C$9="Annual Return","AR",IF(CoverSheet!$C$9="Interim Return","IR",IF(CoverSheet!$C$9="Audited Annual Return","AAR","")))</f>
        <v/>
      </c>
      <c r="B1441" t="str">
        <f>CoverSheet!$G$7</f>
        <v>v:25-03-c</v>
      </c>
      <c r="C1441" t="str">
        <f>IF(CoverSheet!$C$29=3,"Q1",IF(CoverSheet!$C$29=6,"Q2",IF(CoverSheet!$C$29=9,"Q3",IF(AND(CoverSheet!$C$29=12,A1441="AR"),"Q4","Q4A"))))</f>
        <v>Q4A</v>
      </c>
      <c r="D1441" t="str">
        <f>CoverSheet!$C$15</f>
        <v/>
      </c>
      <c r="E1441" t="s">
        <v>750</v>
      </c>
      <c r="F1441" t="s">
        <v>3408</v>
      </c>
      <c r="G1441" t="s">
        <v>3409</v>
      </c>
      <c r="H1441">
        <f>Input!L118*CoverSheet!C33</f>
        <v>0</v>
      </c>
    </row>
    <row r="1442" spans="1:8" x14ac:dyDescent="0.35">
      <c r="A1442" t="str">
        <f>IF(CoverSheet!$C$9="Annual Return","AR",IF(CoverSheet!$C$9="Interim Return","IR",IF(CoverSheet!$C$9="Audited Annual Return","AAR","")))</f>
        <v/>
      </c>
      <c r="B1442" t="str">
        <f>CoverSheet!$G$7</f>
        <v>v:25-03-c</v>
      </c>
      <c r="C1442" t="str">
        <f>IF(CoverSheet!$C$29=3,"Q1",IF(CoverSheet!$C$29=6,"Q2",IF(CoverSheet!$C$29=9,"Q3",IF(AND(CoverSheet!$C$29=12,A1442="AR"),"Q4","Q4A"))))</f>
        <v>Q4A</v>
      </c>
      <c r="D1442" t="str">
        <f>CoverSheet!$C$15</f>
        <v/>
      </c>
      <c r="E1442" t="s">
        <v>750</v>
      </c>
      <c r="F1442" t="s">
        <v>3410</v>
      </c>
      <c r="G1442" t="s">
        <v>3411</v>
      </c>
      <c r="H1442">
        <f>Input!M118*CoverSheet!C33</f>
        <v>0</v>
      </c>
    </row>
    <row r="1443" spans="1:8" x14ac:dyDescent="0.35">
      <c r="A1443" t="str">
        <f>IF(CoverSheet!$C$9="Annual Return","AR",IF(CoverSheet!$C$9="Interim Return","IR",IF(CoverSheet!$C$9="Audited Annual Return","AAR","")))</f>
        <v/>
      </c>
      <c r="B1443" t="str">
        <f>CoverSheet!$G$7</f>
        <v>v:25-03-c</v>
      </c>
      <c r="C1443" t="str">
        <f>IF(CoverSheet!$C$29=3,"Q1",IF(CoverSheet!$C$29=6,"Q2",IF(CoverSheet!$C$29=9,"Q3",IF(AND(CoverSheet!$C$29=12,A1443="AR"),"Q4","Q4A"))))</f>
        <v>Q4A</v>
      </c>
      <c r="D1443" t="str">
        <f>CoverSheet!$C$15</f>
        <v/>
      </c>
      <c r="E1443" t="s">
        <v>750</v>
      </c>
      <c r="F1443" t="s">
        <v>3412</v>
      </c>
      <c r="G1443" t="s">
        <v>3413</v>
      </c>
      <c r="H1443">
        <f>Input!N118*CoverSheet!C33</f>
        <v>0</v>
      </c>
    </row>
    <row r="1444" spans="1:8" x14ac:dyDescent="0.35">
      <c r="A1444" t="str">
        <f>IF(CoverSheet!$C$9="Annual Return","AR",IF(CoverSheet!$C$9="Interim Return","IR",IF(CoverSheet!$C$9="Audited Annual Return","AAR","")))</f>
        <v/>
      </c>
      <c r="B1444" t="str">
        <f>CoverSheet!$G$7</f>
        <v>v:25-03-c</v>
      </c>
      <c r="C1444" t="str">
        <f>IF(CoverSheet!$C$29=3,"Q1",IF(CoverSheet!$C$29=6,"Q2",IF(CoverSheet!$C$29=9,"Q3",IF(AND(CoverSheet!$C$29=12,A1444="AR"),"Q4","Q4A"))))</f>
        <v>Q4A</v>
      </c>
      <c r="D1444" t="str">
        <f>CoverSheet!$C$15</f>
        <v/>
      </c>
      <c r="E1444" t="s">
        <v>750</v>
      </c>
      <c r="F1444" t="s">
        <v>3414</v>
      </c>
      <c r="G1444" t="s">
        <v>3415</v>
      </c>
      <c r="H1444">
        <f>Input!P119*CoverSheet!C33</f>
        <v>0</v>
      </c>
    </row>
    <row r="1445" spans="1:8" x14ac:dyDescent="0.35">
      <c r="A1445" t="str">
        <f>IF(CoverSheet!$C$9="Annual Return","AR",IF(CoverSheet!$C$9="Interim Return","IR",IF(CoverSheet!$C$9="Audited Annual Return","AAR","")))</f>
        <v/>
      </c>
      <c r="B1445" t="str">
        <f>CoverSheet!$G$7</f>
        <v>v:25-03-c</v>
      </c>
      <c r="C1445" t="str">
        <f>IF(CoverSheet!$C$29=3,"Q1",IF(CoverSheet!$C$29=6,"Q2",IF(CoverSheet!$C$29=9,"Q3",IF(AND(CoverSheet!$C$29=12,A1445="AR"),"Q4","Q4A"))))</f>
        <v>Q4A</v>
      </c>
      <c r="D1445" t="str">
        <f>CoverSheet!$C$15</f>
        <v/>
      </c>
      <c r="E1445" t="s">
        <v>750</v>
      </c>
      <c r="F1445" t="s">
        <v>3416</v>
      </c>
      <c r="G1445" t="s">
        <v>3417</v>
      </c>
      <c r="H1445">
        <f>Input!L119*CoverSheet!C33</f>
        <v>0</v>
      </c>
    </row>
    <row r="1446" spans="1:8" x14ac:dyDescent="0.35">
      <c r="A1446" t="str">
        <f>IF(CoverSheet!$C$9="Annual Return","AR",IF(CoverSheet!$C$9="Interim Return","IR",IF(CoverSheet!$C$9="Audited Annual Return","AAR","")))</f>
        <v/>
      </c>
      <c r="B1446" t="str">
        <f>CoverSheet!$G$7</f>
        <v>v:25-03-c</v>
      </c>
      <c r="C1446" t="str">
        <f>IF(CoverSheet!$C$29=3,"Q1",IF(CoverSheet!$C$29=6,"Q2",IF(CoverSheet!$C$29=9,"Q3",IF(AND(CoverSheet!$C$29=12,A1446="AR"),"Q4","Q4A"))))</f>
        <v>Q4A</v>
      </c>
      <c r="D1446" t="str">
        <f>CoverSheet!$C$15</f>
        <v/>
      </c>
      <c r="E1446" t="s">
        <v>750</v>
      </c>
      <c r="F1446" t="s">
        <v>3418</v>
      </c>
      <c r="G1446" t="s">
        <v>3419</v>
      </c>
      <c r="H1446">
        <f>Input!M119*CoverSheet!C33</f>
        <v>0</v>
      </c>
    </row>
    <row r="1447" spans="1:8" x14ac:dyDescent="0.35">
      <c r="A1447" t="str">
        <f>IF(CoverSheet!$C$9="Annual Return","AR",IF(CoverSheet!$C$9="Interim Return","IR",IF(CoverSheet!$C$9="Audited Annual Return","AAR","")))</f>
        <v/>
      </c>
      <c r="B1447" t="str">
        <f>CoverSheet!$G$7</f>
        <v>v:25-03-c</v>
      </c>
      <c r="C1447" t="str">
        <f>IF(CoverSheet!$C$29=3,"Q1",IF(CoverSheet!$C$29=6,"Q2",IF(CoverSheet!$C$29=9,"Q3",IF(AND(CoverSheet!$C$29=12,A1447="AR"),"Q4","Q4A"))))</f>
        <v>Q4A</v>
      </c>
      <c r="D1447" t="str">
        <f>CoverSheet!$C$15</f>
        <v/>
      </c>
      <c r="E1447" t="s">
        <v>750</v>
      </c>
      <c r="F1447" t="s">
        <v>3420</v>
      </c>
      <c r="G1447" t="s">
        <v>3421</v>
      </c>
      <c r="H1447">
        <f>Input!N119*CoverSheet!C33</f>
        <v>0</v>
      </c>
    </row>
    <row r="1448" spans="1:8" x14ac:dyDescent="0.35">
      <c r="A1448" t="str">
        <f>IF(CoverSheet!$C$9="Annual Return","AR",IF(CoverSheet!$C$9="Interim Return","IR",IF(CoverSheet!$C$9="Audited Annual Return","AAR","")))</f>
        <v/>
      </c>
      <c r="B1448" t="str">
        <f>CoverSheet!$G$7</f>
        <v>v:25-03-c</v>
      </c>
      <c r="C1448" t="str">
        <f>IF(CoverSheet!$C$29=3,"Q1",IF(CoverSheet!$C$29=6,"Q2",IF(CoverSheet!$C$29=9,"Q3",IF(AND(CoverSheet!$C$29=12,A1448="AR"),"Q4","Q4A"))))</f>
        <v>Q4A</v>
      </c>
      <c r="D1448" t="str">
        <f>CoverSheet!$C$15</f>
        <v/>
      </c>
      <c r="E1448" t="s">
        <v>750</v>
      </c>
      <c r="F1448" t="s">
        <v>3422</v>
      </c>
      <c r="G1448" t="s">
        <v>3423</v>
      </c>
      <c r="H1448">
        <f>Input!P120*CoverSheet!C33</f>
        <v>0</v>
      </c>
    </row>
    <row r="1449" spans="1:8" x14ac:dyDescent="0.35">
      <c r="A1449" t="str">
        <f>IF(CoverSheet!$C$9="Annual Return","AR",IF(CoverSheet!$C$9="Interim Return","IR",IF(CoverSheet!$C$9="Audited Annual Return","AAR","")))</f>
        <v/>
      </c>
      <c r="B1449" t="str">
        <f>CoverSheet!$G$7</f>
        <v>v:25-03-c</v>
      </c>
      <c r="C1449" t="str">
        <f>IF(CoverSheet!$C$29=3,"Q1",IF(CoverSheet!$C$29=6,"Q2",IF(CoverSheet!$C$29=9,"Q3",IF(AND(CoverSheet!$C$29=12,A1449="AR"),"Q4","Q4A"))))</f>
        <v>Q4A</v>
      </c>
      <c r="D1449" t="str">
        <f>CoverSheet!$C$15</f>
        <v/>
      </c>
      <c r="E1449" t="s">
        <v>750</v>
      </c>
      <c r="F1449" t="s">
        <v>3424</v>
      </c>
      <c r="G1449" t="s">
        <v>3425</v>
      </c>
      <c r="H1449">
        <f>Input!L120*CoverSheet!C33</f>
        <v>0</v>
      </c>
    </row>
    <row r="1450" spans="1:8" x14ac:dyDescent="0.35">
      <c r="A1450" t="str">
        <f>IF(CoverSheet!$C$9="Annual Return","AR",IF(CoverSheet!$C$9="Interim Return","IR",IF(CoverSheet!$C$9="Audited Annual Return","AAR","")))</f>
        <v/>
      </c>
      <c r="B1450" t="str">
        <f>CoverSheet!$G$7</f>
        <v>v:25-03-c</v>
      </c>
      <c r="C1450" t="str">
        <f>IF(CoverSheet!$C$29=3,"Q1",IF(CoverSheet!$C$29=6,"Q2",IF(CoverSheet!$C$29=9,"Q3",IF(AND(CoverSheet!$C$29=12,A1450="AR"),"Q4","Q4A"))))</f>
        <v>Q4A</v>
      </c>
      <c r="D1450" t="str">
        <f>CoverSheet!$C$15</f>
        <v/>
      </c>
      <c r="E1450" t="s">
        <v>750</v>
      </c>
      <c r="F1450" t="s">
        <v>3426</v>
      </c>
      <c r="G1450" t="s">
        <v>3427</v>
      </c>
      <c r="H1450">
        <f>Input!M120*CoverSheet!C33</f>
        <v>0</v>
      </c>
    </row>
    <row r="1451" spans="1:8" x14ac:dyDescent="0.35">
      <c r="A1451" t="str">
        <f>IF(CoverSheet!$C$9="Annual Return","AR",IF(CoverSheet!$C$9="Interim Return","IR",IF(CoverSheet!$C$9="Audited Annual Return","AAR","")))</f>
        <v/>
      </c>
      <c r="B1451" t="str">
        <f>CoverSheet!$G$7</f>
        <v>v:25-03-c</v>
      </c>
      <c r="C1451" t="str">
        <f>IF(CoverSheet!$C$29=3,"Q1",IF(CoverSheet!$C$29=6,"Q2",IF(CoverSheet!$C$29=9,"Q3",IF(AND(CoverSheet!$C$29=12,A1451="AR"),"Q4","Q4A"))))</f>
        <v>Q4A</v>
      </c>
      <c r="D1451" t="str">
        <f>CoverSheet!$C$15</f>
        <v/>
      </c>
      <c r="E1451" t="s">
        <v>750</v>
      </c>
      <c r="F1451" t="s">
        <v>3428</v>
      </c>
      <c r="G1451" t="s">
        <v>3429</v>
      </c>
      <c r="H1451">
        <f>Input!N120*CoverSheet!C33</f>
        <v>0</v>
      </c>
    </row>
    <row r="1452" spans="1:8" x14ac:dyDescent="0.35">
      <c r="A1452" t="str">
        <f>IF(CoverSheet!$C$9="Annual Return","AR",IF(CoverSheet!$C$9="Interim Return","IR",IF(CoverSheet!$C$9="Audited Annual Return","AAR","")))</f>
        <v/>
      </c>
      <c r="B1452" t="str">
        <f>CoverSheet!$G$7</f>
        <v>v:25-03-c</v>
      </c>
      <c r="C1452" t="str">
        <f>IF(CoverSheet!$C$29=3,"Q1",IF(CoverSheet!$C$29=6,"Q2",IF(CoverSheet!$C$29=9,"Q3",IF(AND(CoverSheet!$C$29=12,A1452="AR"),"Q4","Q4A"))))</f>
        <v>Q4A</v>
      </c>
      <c r="D1452" t="str">
        <f>CoverSheet!$C$15</f>
        <v/>
      </c>
      <c r="E1452" t="s">
        <v>750</v>
      </c>
      <c r="F1452" t="s">
        <v>3430</v>
      </c>
      <c r="G1452" t="s">
        <v>3431</v>
      </c>
      <c r="H1452">
        <f>Input!P121*CoverSheet!C33</f>
        <v>0</v>
      </c>
    </row>
    <row r="1453" spans="1:8" x14ac:dyDescent="0.35">
      <c r="A1453" t="str">
        <f>IF(CoverSheet!$C$9="Annual Return","AR",IF(CoverSheet!$C$9="Interim Return","IR",IF(CoverSheet!$C$9="Audited Annual Return","AAR","")))</f>
        <v/>
      </c>
      <c r="B1453" t="str">
        <f>CoverSheet!$G$7</f>
        <v>v:25-03-c</v>
      </c>
      <c r="C1453" t="str">
        <f>IF(CoverSheet!$C$29=3,"Q1",IF(CoverSheet!$C$29=6,"Q2",IF(CoverSheet!$C$29=9,"Q3",IF(AND(CoverSheet!$C$29=12,A1453="AR"),"Q4","Q4A"))))</f>
        <v>Q4A</v>
      </c>
      <c r="D1453" t="str">
        <f>CoverSheet!$C$15</f>
        <v/>
      </c>
      <c r="E1453" t="s">
        <v>750</v>
      </c>
      <c r="F1453" t="s">
        <v>3432</v>
      </c>
      <c r="G1453" t="s">
        <v>3433</v>
      </c>
      <c r="H1453">
        <f>Input!L121*CoverSheet!C33</f>
        <v>0</v>
      </c>
    </row>
    <row r="1454" spans="1:8" x14ac:dyDescent="0.35">
      <c r="A1454" t="str">
        <f>IF(CoverSheet!$C$9="Annual Return","AR",IF(CoverSheet!$C$9="Interim Return","IR",IF(CoverSheet!$C$9="Audited Annual Return","AAR","")))</f>
        <v/>
      </c>
      <c r="B1454" t="str">
        <f>CoverSheet!$G$7</f>
        <v>v:25-03-c</v>
      </c>
      <c r="C1454" t="str">
        <f>IF(CoverSheet!$C$29=3,"Q1",IF(CoverSheet!$C$29=6,"Q2",IF(CoverSheet!$C$29=9,"Q3",IF(AND(CoverSheet!$C$29=12,A1454="AR"),"Q4","Q4A"))))</f>
        <v>Q4A</v>
      </c>
      <c r="D1454" t="str">
        <f>CoverSheet!$C$15</f>
        <v/>
      </c>
      <c r="E1454" t="s">
        <v>750</v>
      </c>
      <c r="F1454" t="s">
        <v>3434</v>
      </c>
      <c r="G1454" t="s">
        <v>3435</v>
      </c>
      <c r="H1454">
        <f>Input!M121*CoverSheet!C33</f>
        <v>0</v>
      </c>
    </row>
    <row r="1455" spans="1:8" x14ac:dyDescent="0.35">
      <c r="A1455" t="str">
        <f>IF(CoverSheet!$C$9="Annual Return","AR",IF(CoverSheet!$C$9="Interim Return","IR",IF(CoverSheet!$C$9="Audited Annual Return","AAR","")))</f>
        <v/>
      </c>
      <c r="B1455" t="str">
        <f>CoverSheet!$G$7</f>
        <v>v:25-03-c</v>
      </c>
      <c r="C1455" t="str">
        <f>IF(CoverSheet!$C$29=3,"Q1",IF(CoverSheet!$C$29=6,"Q2",IF(CoverSheet!$C$29=9,"Q3",IF(AND(CoverSheet!$C$29=12,A1455="AR"),"Q4","Q4A"))))</f>
        <v>Q4A</v>
      </c>
      <c r="D1455" t="str">
        <f>CoverSheet!$C$15</f>
        <v/>
      </c>
      <c r="E1455" t="s">
        <v>750</v>
      </c>
      <c r="F1455" t="s">
        <v>3436</v>
      </c>
      <c r="G1455" t="s">
        <v>3437</v>
      </c>
      <c r="H1455">
        <f>Input!N121*CoverSheet!C33</f>
        <v>0</v>
      </c>
    </row>
    <row r="1456" spans="1:8" x14ac:dyDescent="0.35">
      <c r="A1456" t="str">
        <f>IF(CoverSheet!$C$9="Annual Return","AR",IF(CoverSheet!$C$9="Interim Return","IR",IF(CoverSheet!$C$9="Audited Annual Return","AAR","")))</f>
        <v/>
      </c>
      <c r="B1456" t="str">
        <f>CoverSheet!$G$7</f>
        <v>v:25-03-c</v>
      </c>
      <c r="C1456" t="str">
        <f>IF(CoverSheet!$C$29=3,"Q1",IF(CoverSheet!$C$29=6,"Q2",IF(CoverSheet!$C$29=9,"Q3",IF(AND(CoverSheet!$C$29=12,A1456="AR"),"Q4","Q4A"))))</f>
        <v>Q4A</v>
      </c>
      <c r="D1456" t="str">
        <f>CoverSheet!$C$15</f>
        <v/>
      </c>
      <c r="E1456" t="s">
        <v>750</v>
      </c>
      <c r="F1456" t="s">
        <v>3438</v>
      </c>
      <c r="G1456" t="s">
        <v>3439</v>
      </c>
      <c r="H1456">
        <f>Input!P122*CoverSheet!C33</f>
        <v>0</v>
      </c>
    </row>
    <row r="1457" spans="1:8" x14ac:dyDescent="0.35">
      <c r="A1457" t="str">
        <f>IF(CoverSheet!$C$9="Annual Return","AR",IF(CoverSheet!$C$9="Interim Return","IR",IF(CoverSheet!$C$9="Audited Annual Return","AAR","")))</f>
        <v/>
      </c>
      <c r="B1457" t="str">
        <f>CoverSheet!$G$7</f>
        <v>v:25-03-c</v>
      </c>
      <c r="C1457" t="str">
        <f>IF(CoverSheet!$C$29=3,"Q1",IF(CoverSheet!$C$29=6,"Q2",IF(CoverSheet!$C$29=9,"Q3",IF(AND(CoverSheet!$C$29=12,A1457="AR"),"Q4","Q4A"))))</f>
        <v>Q4A</v>
      </c>
      <c r="D1457" t="str">
        <f>CoverSheet!$C$15</f>
        <v/>
      </c>
      <c r="E1457" t="s">
        <v>750</v>
      </c>
      <c r="F1457" t="s">
        <v>3440</v>
      </c>
      <c r="G1457" t="s">
        <v>3441</v>
      </c>
      <c r="H1457">
        <f>Input!L122*CoverSheet!C33</f>
        <v>0</v>
      </c>
    </row>
    <row r="1458" spans="1:8" x14ac:dyDescent="0.35">
      <c r="A1458" t="str">
        <f>IF(CoverSheet!$C$9="Annual Return","AR",IF(CoverSheet!$C$9="Interim Return","IR",IF(CoverSheet!$C$9="Audited Annual Return","AAR","")))</f>
        <v/>
      </c>
      <c r="B1458" t="str">
        <f>CoverSheet!$G$7</f>
        <v>v:25-03-c</v>
      </c>
      <c r="C1458" t="str">
        <f>IF(CoverSheet!$C$29=3,"Q1",IF(CoverSheet!$C$29=6,"Q2",IF(CoverSheet!$C$29=9,"Q3",IF(AND(CoverSheet!$C$29=12,A1458="AR"),"Q4","Q4A"))))</f>
        <v>Q4A</v>
      </c>
      <c r="D1458" t="str">
        <f>CoverSheet!$C$15</f>
        <v/>
      </c>
      <c r="E1458" t="s">
        <v>750</v>
      </c>
      <c r="F1458" t="s">
        <v>3442</v>
      </c>
      <c r="G1458" t="s">
        <v>3443</v>
      </c>
      <c r="H1458">
        <f>Input!M122*CoverSheet!C33</f>
        <v>0</v>
      </c>
    </row>
    <row r="1459" spans="1:8" x14ac:dyDescent="0.35">
      <c r="A1459" t="str">
        <f>IF(CoverSheet!$C$9="Annual Return","AR",IF(CoverSheet!$C$9="Interim Return","IR",IF(CoverSheet!$C$9="Audited Annual Return","AAR","")))</f>
        <v/>
      </c>
      <c r="B1459" t="str">
        <f>CoverSheet!$G$7</f>
        <v>v:25-03-c</v>
      </c>
      <c r="C1459" t="str">
        <f>IF(CoverSheet!$C$29=3,"Q1",IF(CoverSheet!$C$29=6,"Q2",IF(CoverSheet!$C$29=9,"Q3",IF(AND(CoverSheet!$C$29=12,A1459="AR"),"Q4","Q4A"))))</f>
        <v>Q4A</v>
      </c>
      <c r="D1459" t="str">
        <f>CoverSheet!$C$15</f>
        <v/>
      </c>
      <c r="E1459" t="s">
        <v>750</v>
      </c>
      <c r="F1459" t="s">
        <v>3444</v>
      </c>
      <c r="G1459" t="s">
        <v>3445</v>
      </c>
      <c r="H1459">
        <f>Input!N122*CoverSheet!C33</f>
        <v>0</v>
      </c>
    </row>
    <row r="1460" spans="1:8" x14ac:dyDescent="0.35">
      <c r="A1460" t="str">
        <f>IF(CoverSheet!$C$9="Annual Return","AR",IF(CoverSheet!$C$9="Interim Return","IR",IF(CoverSheet!$C$9="Audited Annual Return","AAR","")))</f>
        <v/>
      </c>
      <c r="B1460" t="str">
        <f>CoverSheet!$G$7</f>
        <v>v:25-03-c</v>
      </c>
      <c r="C1460" t="str">
        <f>IF(CoverSheet!$C$29=3,"Q1",IF(CoverSheet!$C$29=6,"Q2",IF(CoverSheet!$C$29=9,"Q3",IF(AND(CoverSheet!$C$29=12,A1460="AR"),"Q4","Q4A"))))</f>
        <v>Q4A</v>
      </c>
      <c r="D1460" t="str">
        <f>CoverSheet!$C$15</f>
        <v/>
      </c>
      <c r="E1460" t="s">
        <v>750</v>
      </c>
      <c r="F1460" t="s">
        <v>3446</v>
      </c>
      <c r="G1460" t="s">
        <v>3447</v>
      </c>
      <c r="H1460">
        <f>Input!P123*CoverSheet!C33</f>
        <v>0</v>
      </c>
    </row>
    <row r="1461" spans="1:8" x14ac:dyDescent="0.35">
      <c r="A1461" t="str">
        <f>IF(CoverSheet!$C$9="Annual Return","AR",IF(CoverSheet!$C$9="Interim Return","IR",IF(CoverSheet!$C$9="Audited Annual Return","AAR","")))</f>
        <v/>
      </c>
      <c r="B1461" t="str">
        <f>CoverSheet!$G$7</f>
        <v>v:25-03-c</v>
      </c>
      <c r="C1461" t="str">
        <f>IF(CoverSheet!$C$29=3,"Q1",IF(CoverSheet!$C$29=6,"Q2",IF(CoverSheet!$C$29=9,"Q3",IF(AND(CoverSheet!$C$29=12,A1461="AR"),"Q4","Q4A"))))</f>
        <v>Q4A</v>
      </c>
      <c r="D1461" t="str">
        <f>CoverSheet!$C$15</f>
        <v/>
      </c>
      <c r="E1461" t="s">
        <v>750</v>
      </c>
      <c r="F1461" t="s">
        <v>3448</v>
      </c>
      <c r="G1461" t="s">
        <v>3449</v>
      </c>
      <c r="H1461">
        <f>Input!L123*CoverSheet!C33</f>
        <v>0</v>
      </c>
    </row>
    <row r="1462" spans="1:8" x14ac:dyDescent="0.35">
      <c r="A1462" t="str">
        <f>IF(CoverSheet!$C$9="Annual Return","AR",IF(CoverSheet!$C$9="Interim Return","IR",IF(CoverSheet!$C$9="Audited Annual Return","AAR","")))</f>
        <v/>
      </c>
      <c r="B1462" t="str">
        <f>CoverSheet!$G$7</f>
        <v>v:25-03-c</v>
      </c>
      <c r="C1462" t="str">
        <f>IF(CoverSheet!$C$29=3,"Q1",IF(CoverSheet!$C$29=6,"Q2",IF(CoverSheet!$C$29=9,"Q3",IF(AND(CoverSheet!$C$29=12,A1462="AR"),"Q4","Q4A"))))</f>
        <v>Q4A</v>
      </c>
      <c r="D1462" t="str">
        <f>CoverSheet!$C$15</f>
        <v/>
      </c>
      <c r="E1462" t="s">
        <v>750</v>
      </c>
      <c r="F1462" t="s">
        <v>3450</v>
      </c>
      <c r="G1462" t="s">
        <v>3451</v>
      </c>
      <c r="H1462">
        <f>Input!M123*CoverSheet!C33</f>
        <v>0</v>
      </c>
    </row>
    <row r="1463" spans="1:8" x14ac:dyDescent="0.35">
      <c r="A1463" t="str">
        <f>IF(CoverSheet!$C$9="Annual Return","AR",IF(CoverSheet!$C$9="Interim Return","IR",IF(CoverSheet!$C$9="Audited Annual Return","AAR","")))</f>
        <v/>
      </c>
      <c r="B1463" t="str">
        <f>CoverSheet!$G$7</f>
        <v>v:25-03-c</v>
      </c>
      <c r="C1463" t="str">
        <f>IF(CoverSheet!$C$29=3,"Q1",IF(CoverSheet!$C$29=6,"Q2",IF(CoverSheet!$C$29=9,"Q3",IF(AND(CoverSheet!$C$29=12,A1463="AR"),"Q4","Q4A"))))</f>
        <v>Q4A</v>
      </c>
      <c r="D1463" t="str">
        <f>CoverSheet!$C$15</f>
        <v/>
      </c>
      <c r="E1463" t="s">
        <v>750</v>
      </c>
      <c r="F1463" t="s">
        <v>3452</v>
      </c>
      <c r="G1463" t="s">
        <v>3453</v>
      </c>
      <c r="H1463">
        <f>Input!N123*CoverSheet!C33</f>
        <v>0</v>
      </c>
    </row>
    <row r="1464" spans="1:8" x14ac:dyDescent="0.35">
      <c r="A1464" t="str">
        <f>IF(CoverSheet!$C$9="Annual Return","AR",IF(CoverSheet!$C$9="Interim Return","IR",IF(CoverSheet!$C$9="Audited Annual Return","AAR","")))</f>
        <v/>
      </c>
      <c r="B1464" t="str">
        <f>CoverSheet!$G$7</f>
        <v>v:25-03-c</v>
      </c>
      <c r="C1464" t="str">
        <f>IF(CoverSheet!$C$29=3,"Q1",IF(CoverSheet!$C$29=6,"Q2",IF(CoverSheet!$C$29=9,"Q3",IF(AND(CoverSheet!$C$29=12,A1464="AR"),"Q4","Q4A"))))</f>
        <v>Q4A</v>
      </c>
      <c r="D1464" t="str">
        <f>CoverSheet!$C$15</f>
        <v/>
      </c>
      <c r="E1464" t="s">
        <v>750</v>
      </c>
      <c r="F1464" t="s">
        <v>3454</v>
      </c>
      <c r="G1464" t="s">
        <v>3455</v>
      </c>
      <c r="H1464">
        <f>Input!P124*CoverSheet!C33</f>
        <v>0</v>
      </c>
    </row>
    <row r="1465" spans="1:8" x14ac:dyDescent="0.35">
      <c r="A1465" t="str">
        <f>IF(CoverSheet!$C$9="Annual Return","AR",IF(CoverSheet!$C$9="Interim Return","IR",IF(CoverSheet!$C$9="Audited Annual Return","AAR","")))</f>
        <v/>
      </c>
      <c r="B1465" t="str">
        <f>CoverSheet!$G$7</f>
        <v>v:25-03-c</v>
      </c>
      <c r="C1465" t="str">
        <f>IF(CoverSheet!$C$29=3,"Q1",IF(CoverSheet!$C$29=6,"Q2",IF(CoverSheet!$C$29=9,"Q3",IF(AND(CoverSheet!$C$29=12,A1465="AR"),"Q4","Q4A"))))</f>
        <v>Q4A</v>
      </c>
      <c r="D1465" t="str">
        <f>CoverSheet!$C$15</f>
        <v/>
      </c>
      <c r="E1465" t="s">
        <v>750</v>
      </c>
      <c r="F1465" t="s">
        <v>3456</v>
      </c>
      <c r="G1465" t="s">
        <v>3457</v>
      </c>
      <c r="H1465">
        <f>Input!L124*CoverSheet!C33</f>
        <v>0</v>
      </c>
    </row>
    <row r="1466" spans="1:8" x14ac:dyDescent="0.35">
      <c r="A1466" t="str">
        <f>IF(CoverSheet!$C$9="Annual Return","AR",IF(CoverSheet!$C$9="Interim Return","IR",IF(CoverSheet!$C$9="Audited Annual Return","AAR","")))</f>
        <v/>
      </c>
      <c r="B1466" t="str">
        <f>CoverSheet!$G$7</f>
        <v>v:25-03-c</v>
      </c>
      <c r="C1466" t="str">
        <f>IF(CoverSheet!$C$29=3,"Q1",IF(CoverSheet!$C$29=6,"Q2",IF(CoverSheet!$C$29=9,"Q3",IF(AND(CoverSheet!$C$29=12,A1466="AR"),"Q4","Q4A"))))</f>
        <v>Q4A</v>
      </c>
      <c r="D1466" t="str">
        <f>CoverSheet!$C$15</f>
        <v/>
      </c>
      <c r="E1466" t="s">
        <v>750</v>
      </c>
      <c r="F1466" t="s">
        <v>3458</v>
      </c>
      <c r="G1466" t="s">
        <v>3459</v>
      </c>
      <c r="H1466">
        <f>Input!M124*CoverSheet!C33</f>
        <v>0</v>
      </c>
    </row>
    <row r="1467" spans="1:8" x14ac:dyDescent="0.35">
      <c r="A1467" t="str">
        <f>IF(CoverSheet!$C$9="Annual Return","AR",IF(CoverSheet!$C$9="Interim Return","IR",IF(CoverSheet!$C$9="Audited Annual Return","AAR","")))</f>
        <v/>
      </c>
      <c r="B1467" t="str">
        <f>CoverSheet!$G$7</f>
        <v>v:25-03-c</v>
      </c>
      <c r="C1467" t="str">
        <f>IF(CoverSheet!$C$29=3,"Q1",IF(CoverSheet!$C$29=6,"Q2",IF(CoverSheet!$C$29=9,"Q3",IF(AND(CoverSheet!$C$29=12,A1467="AR"),"Q4","Q4A"))))</f>
        <v>Q4A</v>
      </c>
      <c r="D1467" t="str">
        <f>CoverSheet!$C$15</f>
        <v/>
      </c>
      <c r="E1467" t="s">
        <v>750</v>
      </c>
      <c r="F1467" t="s">
        <v>3460</v>
      </c>
      <c r="G1467" t="s">
        <v>3461</v>
      </c>
      <c r="H1467">
        <f>Input!N124*CoverSheet!C33</f>
        <v>0</v>
      </c>
    </row>
    <row r="1468" spans="1:8" x14ac:dyDescent="0.35">
      <c r="A1468" t="str">
        <f>IF(CoverSheet!$C$9="Annual Return","AR",IF(CoverSheet!$C$9="Interim Return","IR",IF(CoverSheet!$C$9="Audited Annual Return","AAR","")))</f>
        <v/>
      </c>
      <c r="B1468" t="str">
        <f>CoverSheet!$G$7</f>
        <v>v:25-03-c</v>
      </c>
      <c r="C1468" t="str">
        <f>IF(CoverSheet!$C$29=3,"Q1",IF(CoverSheet!$C$29=6,"Q2",IF(CoverSheet!$C$29=9,"Q3",IF(AND(CoverSheet!$C$29=12,A1468="AR"),"Q4","Q4A"))))</f>
        <v>Q4A</v>
      </c>
      <c r="D1468" t="str">
        <f>CoverSheet!$C$15</f>
        <v/>
      </c>
      <c r="E1468" t="s">
        <v>750</v>
      </c>
      <c r="F1468" t="s">
        <v>3462</v>
      </c>
      <c r="G1468" t="s">
        <v>3463</v>
      </c>
      <c r="H1468">
        <f>Input!P125*CoverSheet!C33</f>
        <v>0</v>
      </c>
    </row>
    <row r="1469" spans="1:8" x14ac:dyDescent="0.35">
      <c r="A1469" t="str">
        <f>IF(CoverSheet!$C$9="Annual Return","AR",IF(CoverSheet!$C$9="Interim Return","IR",IF(CoverSheet!$C$9="Audited Annual Return","AAR","")))</f>
        <v/>
      </c>
      <c r="B1469" t="str">
        <f>CoverSheet!$G$7</f>
        <v>v:25-03-c</v>
      </c>
      <c r="C1469" t="str">
        <f>IF(CoverSheet!$C$29=3,"Q1",IF(CoverSheet!$C$29=6,"Q2",IF(CoverSheet!$C$29=9,"Q3",IF(AND(CoverSheet!$C$29=12,A1469="AR"),"Q4","Q4A"))))</f>
        <v>Q4A</v>
      </c>
      <c r="D1469" t="str">
        <f>CoverSheet!$C$15</f>
        <v/>
      </c>
      <c r="E1469" t="s">
        <v>750</v>
      </c>
      <c r="F1469" t="s">
        <v>3464</v>
      </c>
      <c r="G1469" t="s">
        <v>3465</v>
      </c>
      <c r="H1469">
        <f>Input!L125*CoverSheet!C33</f>
        <v>0</v>
      </c>
    </row>
    <row r="1470" spans="1:8" x14ac:dyDescent="0.35">
      <c r="A1470" t="str">
        <f>IF(CoverSheet!$C$9="Annual Return","AR",IF(CoverSheet!$C$9="Interim Return","IR",IF(CoverSheet!$C$9="Audited Annual Return","AAR","")))</f>
        <v/>
      </c>
      <c r="B1470" t="str">
        <f>CoverSheet!$G$7</f>
        <v>v:25-03-c</v>
      </c>
      <c r="C1470" t="str">
        <f>IF(CoverSheet!$C$29=3,"Q1",IF(CoverSheet!$C$29=6,"Q2",IF(CoverSheet!$C$29=9,"Q3",IF(AND(CoverSheet!$C$29=12,A1470="AR"),"Q4","Q4A"))))</f>
        <v>Q4A</v>
      </c>
      <c r="D1470" t="str">
        <f>CoverSheet!$C$15</f>
        <v/>
      </c>
      <c r="E1470" t="s">
        <v>750</v>
      </c>
      <c r="F1470" t="s">
        <v>3466</v>
      </c>
      <c r="G1470" t="s">
        <v>3467</v>
      </c>
      <c r="H1470">
        <f>Input!M125*CoverSheet!C33</f>
        <v>0</v>
      </c>
    </row>
    <row r="1471" spans="1:8" x14ac:dyDescent="0.35">
      <c r="A1471" t="str">
        <f>IF(CoverSheet!$C$9="Annual Return","AR",IF(CoverSheet!$C$9="Interim Return","IR",IF(CoverSheet!$C$9="Audited Annual Return","AAR","")))</f>
        <v/>
      </c>
      <c r="B1471" t="str">
        <f>CoverSheet!$G$7</f>
        <v>v:25-03-c</v>
      </c>
      <c r="C1471" t="str">
        <f>IF(CoverSheet!$C$29=3,"Q1",IF(CoverSheet!$C$29=6,"Q2",IF(CoverSheet!$C$29=9,"Q3",IF(AND(CoverSheet!$C$29=12,A1471="AR"),"Q4","Q4A"))))</f>
        <v>Q4A</v>
      </c>
      <c r="D1471" t="str">
        <f>CoverSheet!$C$15</f>
        <v/>
      </c>
      <c r="E1471" t="s">
        <v>750</v>
      </c>
      <c r="F1471" t="s">
        <v>3468</v>
      </c>
      <c r="G1471" t="s">
        <v>3469</v>
      </c>
      <c r="H1471">
        <f>Input!N125*CoverSheet!C33</f>
        <v>0</v>
      </c>
    </row>
    <row r="1472" spans="1:8" x14ac:dyDescent="0.35">
      <c r="A1472" t="str">
        <f>IF(CoverSheet!$C$9="Annual Return","AR",IF(CoverSheet!$C$9="Interim Return","IR",IF(CoverSheet!$C$9="Audited Annual Return","AAR","")))</f>
        <v/>
      </c>
      <c r="B1472" t="str">
        <f>CoverSheet!$G$7</f>
        <v>v:25-03-c</v>
      </c>
      <c r="C1472" t="str">
        <f>IF(CoverSheet!$C$29=3,"Q1",IF(CoverSheet!$C$29=6,"Q2",IF(CoverSheet!$C$29=9,"Q3",IF(AND(CoverSheet!$C$29=12,A1472="AR"),"Q4","Q4A"))))</f>
        <v>Q4A</v>
      </c>
      <c r="D1472" t="str">
        <f>CoverSheet!$C$15</f>
        <v/>
      </c>
      <c r="E1472" t="s">
        <v>750</v>
      </c>
      <c r="F1472" t="s">
        <v>3470</v>
      </c>
      <c r="G1472" t="s">
        <v>3471</v>
      </c>
      <c r="H1472">
        <f>Input!P126*CoverSheet!C33</f>
        <v>0</v>
      </c>
    </row>
    <row r="1473" spans="1:8" x14ac:dyDescent="0.35">
      <c r="A1473" t="str">
        <f>IF(CoverSheet!$C$9="Annual Return","AR",IF(CoverSheet!$C$9="Interim Return","IR",IF(CoverSheet!$C$9="Audited Annual Return","AAR","")))</f>
        <v/>
      </c>
      <c r="B1473" t="str">
        <f>CoverSheet!$G$7</f>
        <v>v:25-03-c</v>
      </c>
      <c r="C1473" t="str">
        <f>IF(CoverSheet!$C$29=3,"Q1",IF(CoverSheet!$C$29=6,"Q2",IF(CoverSheet!$C$29=9,"Q3",IF(AND(CoverSheet!$C$29=12,A1473="AR"),"Q4","Q4A"))))</f>
        <v>Q4A</v>
      </c>
      <c r="D1473" t="str">
        <f>CoverSheet!$C$15</f>
        <v/>
      </c>
      <c r="E1473" t="s">
        <v>750</v>
      </c>
      <c r="F1473" t="s">
        <v>3472</v>
      </c>
      <c r="G1473" t="s">
        <v>3473</v>
      </c>
      <c r="H1473">
        <f>Input!L126*CoverSheet!C33</f>
        <v>0</v>
      </c>
    </row>
    <row r="1474" spans="1:8" x14ac:dyDescent="0.35">
      <c r="A1474" t="str">
        <f>IF(CoverSheet!$C$9="Annual Return","AR",IF(CoverSheet!$C$9="Interim Return","IR",IF(CoverSheet!$C$9="Audited Annual Return","AAR","")))</f>
        <v/>
      </c>
      <c r="B1474" t="str">
        <f>CoverSheet!$G$7</f>
        <v>v:25-03-c</v>
      </c>
      <c r="C1474" t="str">
        <f>IF(CoverSheet!$C$29=3,"Q1",IF(CoverSheet!$C$29=6,"Q2",IF(CoverSheet!$C$29=9,"Q3",IF(AND(CoverSheet!$C$29=12,A1474="AR"),"Q4","Q4A"))))</f>
        <v>Q4A</v>
      </c>
      <c r="D1474" t="str">
        <f>CoverSheet!$C$15</f>
        <v/>
      </c>
      <c r="E1474" t="s">
        <v>750</v>
      </c>
      <c r="F1474" t="s">
        <v>3474</v>
      </c>
      <c r="G1474" t="s">
        <v>3475</v>
      </c>
      <c r="H1474">
        <f>Input!M126*CoverSheet!C33</f>
        <v>0</v>
      </c>
    </row>
    <row r="1475" spans="1:8" x14ac:dyDescent="0.35">
      <c r="A1475" t="str">
        <f>IF(CoverSheet!$C$9="Annual Return","AR",IF(CoverSheet!$C$9="Interim Return","IR",IF(CoverSheet!$C$9="Audited Annual Return","AAR","")))</f>
        <v/>
      </c>
      <c r="B1475" t="str">
        <f>CoverSheet!$G$7</f>
        <v>v:25-03-c</v>
      </c>
      <c r="C1475" t="str">
        <f>IF(CoverSheet!$C$29=3,"Q1",IF(CoverSheet!$C$29=6,"Q2",IF(CoverSheet!$C$29=9,"Q3",IF(AND(CoverSheet!$C$29=12,A1475="AR"),"Q4","Q4A"))))</f>
        <v>Q4A</v>
      </c>
      <c r="D1475" t="str">
        <f>CoverSheet!$C$15</f>
        <v/>
      </c>
      <c r="E1475" t="s">
        <v>750</v>
      </c>
      <c r="F1475" t="s">
        <v>3476</v>
      </c>
      <c r="G1475" t="s">
        <v>3477</v>
      </c>
      <c r="H1475">
        <f>Input!N126*CoverSheet!C33</f>
        <v>0</v>
      </c>
    </row>
    <row r="1476" spans="1:8" x14ac:dyDescent="0.35">
      <c r="A1476" t="str">
        <f>IF(CoverSheet!$C$9="Annual Return","AR",IF(CoverSheet!$C$9="Interim Return","IR",IF(CoverSheet!$C$9="Audited Annual Return","AAR","")))</f>
        <v/>
      </c>
      <c r="B1476" t="str">
        <f>CoverSheet!$G$7</f>
        <v>v:25-03-c</v>
      </c>
      <c r="C1476" t="str">
        <f>IF(CoverSheet!$C$29=3,"Q1",IF(CoverSheet!$C$29=6,"Q2",IF(CoverSheet!$C$29=9,"Q3",IF(AND(CoverSheet!$C$29=12,A1476="AR"),"Q4","Q4A"))))</f>
        <v>Q4A</v>
      </c>
      <c r="D1476" t="str">
        <f>CoverSheet!$C$15</f>
        <v/>
      </c>
      <c r="E1476" t="s">
        <v>750</v>
      </c>
      <c r="F1476" t="s">
        <v>3478</v>
      </c>
      <c r="G1476" t="s">
        <v>3479</v>
      </c>
      <c r="H1476">
        <f>Input!P127*CoverSheet!C33</f>
        <v>0</v>
      </c>
    </row>
    <row r="1477" spans="1:8" x14ac:dyDescent="0.35">
      <c r="A1477" t="str">
        <f>IF(CoverSheet!$C$9="Annual Return","AR",IF(CoverSheet!$C$9="Interim Return","IR",IF(CoverSheet!$C$9="Audited Annual Return","AAR","")))</f>
        <v/>
      </c>
      <c r="B1477" t="str">
        <f>CoverSheet!$G$7</f>
        <v>v:25-03-c</v>
      </c>
      <c r="C1477" t="str">
        <f>IF(CoverSheet!$C$29=3,"Q1",IF(CoverSheet!$C$29=6,"Q2",IF(CoverSheet!$C$29=9,"Q3",IF(AND(CoverSheet!$C$29=12,A1477="AR"),"Q4","Q4A"))))</f>
        <v>Q4A</v>
      </c>
      <c r="D1477" t="str">
        <f>CoverSheet!$C$15</f>
        <v/>
      </c>
      <c r="E1477" t="s">
        <v>750</v>
      </c>
      <c r="F1477" t="s">
        <v>3480</v>
      </c>
      <c r="G1477" t="s">
        <v>3481</v>
      </c>
      <c r="H1477">
        <f>Input!L127*CoverSheet!C33</f>
        <v>0</v>
      </c>
    </row>
    <row r="1478" spans="1:8" x14ac:dyDescent="0.35">
      <c r="A1478" t="str">
        <f>IF(CoverSheet!$C$9="Annual Return","AR",IF(CoverSheet!$C$9="Interim Return","IR",IF(CoverSheet!$C$9="Audited Annual Return","AAR","")))</f>
        <v/>
      </c>
      <c r="B1478" t="str">
        <f>CoverSheet!$G$7</f>
        <v>v:25-03-c</v>
      </c>
      <c r="C1478" t="str">
        <f>IF(CoverSheet!$C$29=3,"Q1",IF(CoverSheet!$C$29=6,"Q2",IF(CoverSheet!$C$29=9,"Q3",IF(AND(CoverSheet!$C$29=12,A1478="AR"),"Q4","Q4A"))))</f>
        <v>Q4A</v>
      </c>
      <c r="D1478" t="str">
        <f>CoverSheet!$C$15</f>
        <v/>
      </c>
      <c r="E1478" t="s">
        <v>750</v>
      </c>
      <c r="F1478" t="s">
        <v>3482</v>
      </c>
      <c r="G1478" t="s">
        <v>3483</v>
      </c>
      <c r="H1478">
        <f>Input!M127*CoverSheet!C33</f>
        <v>0</v>
      </c>
    </row>
    <row r="1479" spans="1:8" x14ac:dyDescent="0.35">
      <c r="A1479" t="str">
        <f>IF(CoverSheet!$C$9="Annual Return","AR",IF(CoverSheet!$C$9="Interim Return","IR",IF(CoverSheet!$C$9="Audited Annual Return","AAR","")))</f>
        <v/>
      </c>
      <c r="B1479" t="str">
        <f>CoverSheet!$G$7</f>
        <v>v:25-03-c</v>
      </c>
      <c r="C1479" t="str">
        <f>IF(CoverSheet!$C$29=3,"Q1",IF(CoverSheet!$C$29=6,"Q2",IF(CoverSheet!$C$29=9,"Q3",IF(AND(CoverSheet!$C$29=12,A1479="AR"),"Q4","Q4A"))))</f>
        <v>Q4A</v>
      </c>
      <c r="D1479" t="str">
        <f>CoverSheet!$C$15</f>
        <v/>
      </c>
      <c r="E1479" t="s">
        <v>750</v>
      </c>
      <c r="F1479" t="s">
        <v>3484</v>
      </c>
      <c r="G1479" t="s">
        <v>3485</v>
      </c>
      <c r="H1479">
        <f>Input!N127*CoverSheet!C33</f>
        <v>0</v>
      </c>
    </row>
    <row r="1480" spans="1:8" x14ac:dyDescent="0.35">
      <c r="A1480" t="str">
        <f>IF(CoverSheet!$C$9="Annual Return","AR",IF(CoverSheet!$C$9="Interim Return","IR",IF(CoverSheet!$C$9="Audited Annual Return","AAR","")))</f>
        <v/>
      </c>
      <c r="B1480" t="str">
        <f>CoverSheet!$G$7</f>
        <v>v:25-03-c</v>
      </c>
      <c r="C1480" t="str">
        <f>IF(CoverSheet!$C$29=3,"Q1",IF(CoverSheet!$C$29=6,"Q2",IF(CoverSheet!$C$29=9,"Q3",IF(AND(CoverSheet!$C$29=12,A1480="AR"),"Q4","Q4A"))))</f>
        <v>Q4A</v>
      </c>
      <c r="D1480" t="str">
        <f>CoverSheet!$C$15</f>
        <v/>
      </c>
      <c r="E1480" t="s">
        <v>750</v>
      </c>
      <c r="F1480" t="s">
        <v>3486</v>
      </c>
      <c r="G1480" t="s">
        <v>3487</v>
      </c>
      <c r="H1480">
        <f>Input!P128*CoverSheet!C33</f>
        <v>0</v>
      </c>
    </row>
    <row r="1481" spans="1:8" x14ac:dyDescent="0.35">
      <c r="A1481" t="str">
        <f>IF(CoverSheet!$C$9="Annual Return","AR",IF(CoverSheet!$C$9="Interim Return","IR",IF(CoverSheet!$C$9="Audited Annual Return","AAR","")))</f>
        <v/>
      </c>
      <c r="B1481" t="str">
        <f>CoverSheet!$G$7</f>
        <v>v:25-03-c</v>
      </c>
      <c r="C1481" t="str">
        <f>IF(CoverSheet!$C$29=3,"Q1",IF(CoverSheet!$C$29=6,"Q2",IF(CoverSheet!$C$29=9,"Q3",IF(AND(CoverSheet!$C$29=12,A1481="AR"),"Q4","Q4A"))))</f>
        <v>Q4A</v>
      </c>
      <c r="D1481" t="str">
        <f>CoverSheet!$C$15</f>
        <v/>
      </c>
      <c r="E1481" t="s">
        <v>750</v>
      </c>
      <c r="F1481" t="s">
        <v>3488</v>
      </c>
      <c r="G1481" t="s">
        <v>3489</v>
      </c>
      <c r="H1481">
        <f>Input!P129*CoverSheet!C33</f>
        <v>0</v>
      </c>
    </row>
    <row r="1482" spans="1:8" x14ac:dyDescent="0.35">
      <c r="A1482" t="str">
        <f>IF(CoverSheet!$C$9="Annual Return","AR",IF(CoverSheet!$C$9="Interim Return","IR",IF(CoverSheet!$C$9="Audited Annual Return","AAR","")))</f>
        <v/>
      </c>
      <c r="B1482" t="str">
        <f>CoverSheet!$G$7</f>
        <v>v:25-03-c</v>
      </c>
      <c r="C1482" t="str">
        <f>IF(CoverSheet!$C$29=3,"Q1",IF(CoverSheet!$C$29=6,"Q2",IF(CoverSheet!$C$29=9,"Q3",IF(AND(CoverSheet!$C$29=12,A1482="AR"),"Q4","Q4A"))))</f>
        <v>Q4A</v>
      </c>
      <c r="D1482" t="str">
        <f>CoverSheet!$C$15</f>
        <v/>
      </c>
      <c r="E1482" t="s">
        <v>750</v>
      </c>
      <c r="F1482" t="s">
        <v>3490</v>
      </c>
      <c r="G1482" t="s">
        <v>3491</v>
      </c>
      <c r="H1482">
        <f>Input!L129*CoverSheet!C33</f>
        <v>0</v>
      </c>
    </row>
    <row r="1483" spans="1:8" x14ac:dyDescent="0.35">
      <c r="A1483" t="str">
        <f>IF(CoverSheet!$C$9="Annual Return","AR",IF(CoverSheet!$C$9="Interim Return","IR",IF(CoverSheet!$C$9="Audited Annual Return","AAR","")))</f>
        <v/>
      </c>
      <c r="B1483" t="str">
        <f>CoverSheet!$G$7</f>
        <v>v:25-03-c</v>
      </c>
      <c r="C1483" t="str">
        <f>IF(CoverSheet!$C$29=3,"Q1",IF(CoverSheet!$C$29=6,"Q2",IF(CoverSheet!$C$29=9,"Q3",IF(AND(CoverSheet!$C$29=12,A1483="AR"),"Q4","Q4A"))))</f>
        <v>Q4A</v>
      </c>
      <c r="D1483" t="str">
        <f>CoverSheet!$C$15</f>
        <v/>
      </c>
      <c r="E1483" t="s">
        <v>750</v>
      </c>
      <c r="F1483" t="s">
        <v>3492</v>
      </c>
      <c r="G1483" t="s">
        <v>3493</v>
      </c>
      <c r="H1483">
        <f>Input!M129*CoverSheet!C33</f>
        <v>0</v>
      </c>
    </row>
    <row r="1484" spans="1:8" x14ac:dyDescent="0.35">
      <c r="A1484" t="str">
        <f>IF(CoverSheet!$C$9="Annual Return","AR",IF(CoverSheet!$C$9="Interim Return","IR",IF(CoverSheet!$C$9="Audited Annual Return","AAR","")))</f>
        <v/>
      </c>
      <c r="B1484" t="str">
        <f>CoverSheet!$G$7</f>
        <v>v:25-03-c</v>
      </c>
      <c r="C1484" t="str">
        <f>IF(CoverSheet!$C$29=3,"Q1",IF(CoverSheet!$C$29=6,"Q2",IF(CoverSheet!$C$29=9,"Q3",IF(AND(CoverSheet!$C$29=12,A1484="AR"),"Q4","Q4A"))))</f>
        <v>Q4A</v>
      </c>
      <c r="D1484" t="str">
        <f>CoverSheet!$C$15</f>
        <v/>
      </c>
      <c r="E1484" t="s">
        <v>750</v>
      </c>
      <c r="F1484" t="s">
        <v>3494</v>
      </c>
      <c r="G1484" t="s">
        <v>3495</v>
      </c>
      <c r="H1484">
        <f>Input!N129*CoverSheet!C33</f>
        <v>0</v>
      </c>
    </row>
    <row r="1485" spans="1:8" x14ac:dyDescent="0.35">
      <c r="A1485" t="str">
        <f>IF(CoverSheet!$C$9="Annual Return","AR",IF(CoverSheet!$C$9="Interim Return","IR",IF(CoverSheet!$C$9="Audited Annual Return","AAR","")))</f>
        <v/>
      </c>
      <c r="B1485" t="str">
        <f>CoverSheet!$G$7</f>
        <v>v:25-03-c</v>
      </c>
      <c r="C1485" t="str">
        <f>IF(CoverSheet!$C$29=3,"Q1",IF(CoverSheet!$C$29=6,"Q2",IF(CoverSheet!$C$29=9,"Q3",IF(AND(CoverSheet!$C$29=12,A1485="AR"),"Q4","Q4A"))))</f>
        <v>Q4A</v>
      </c>
      <c r="D1485" t="str">
        <f>CoverSheet!$C$15</f>
        <v/>
      </c>
      <c r="E1485" t="s">
        <v>750</v>
      </c>
      <c r="F1485" t="s">
        <v>3496</v>
      </c>
      <c r="G1485" t="s">
        <v>3497</v>
      </c>
      <c r="H1485">
        <f>Input!P130*CoverSheet!C33</f>
        <v>0</v>
      </c>
    </row>
    <row r="1486" spans="1:8" x14ac:dyDescent="0.35">
      <c r="A1486" t="str">
        <f>IF(CoverSheet!$C$9="Annual Return","AR",IF(CoverSheet!$C$9="Interim Return","IR",IF(CoverSheet!$C$9="Audited Annual Return","AAR","")))</f>
        <v/>
      </c>
      <c r="B1486" t="str">
        <f>CoverSheet!$G$7</f>
        <v>v:25-03-c</v>
      </c>
      <c r="C1486" t="str">
        <f>IF(CoverSheet!$C$29=3,"Q1",IF(CoverSheet!$C$29=6,"Q2",IF(CoverSheet!$C$29=9,"Q3",IF(AND(CoverSheet!$C$29=12,A1486="AR"),"Q4","Q4A"))))</f>
        <v>Q4A</v>
      </c>
      <c r="D1486" t="str">
        <f>CoverSheet!$C$15</f>
        <v/>
      </c>
      <c r="E1486" t="s">
        <v>750</v>
      </c>
      <c r="F1486" t="s">
        <v>3498</v>
      </c>
      <c r="G1486" t="s">
        <v>3499</v>
      </c>
      <c r="H1486">
        <f>Input!L130*CoverSheet!C33</f>
        <v>0</v>
      </c>
    </row>
    <row r="1487" spans="1:8" x14ac:dyDescent="0.35">
      <c r="A1487" t="str">
        <f>IF(CoverSheet!$C$9="Annual Return","AR",IF(CoverSheet!$C$9="Interim Return","IR",IF(CoverSheet!$C$9="Audited Annual Return","AAR","")))</f>
        <v/>
      </c>
      <c r="B1487" t="str">
        <f>CoverSheet!$G$7</f>
        <v>v:25-03-c</v>
      </c>
      <c r="C1487" t="str">
        <f>IF(CoverSheet!$C$29=3,"Q1",IF(CoverSheet!$C$29=6,"Q2",IF(CoverSheet!$C$29=9,"Q3",IF(AND(CoverSheet!$C$29=12,A1487="AR"),"Q4","Q4A"))))</f>
        <v>Q4A</v>
      </c>
      <c r="D1487" t="str">
        <f>CoverSheet!$C$15</f>
        <v/>
      </c>
      <c r="E1487" t="s">
        <v>750</v>
      </c>
      <c r="F1487" t="s">
        <v>3500</v>
      </c>
      <c r="G1487" t="s">
        <v>3501</v>
      </c>
      <c r="H1487">
        <f>Input!M130*CoverSheet!C33</f>
        <v>0</v>
      </c>
    </row>
    <row r="1488" spans="1:8" x14ac:dyDescent="0.35">
      <c r="A1488" t="str">
        <f>IF(CoverSheet!$C$9="Annual Return","AR",IF(CoverSheet!$C$9="Interim Return","IR",IF(CoverSheet!$C$9="Audited Annual Return","AAR","")))</f>
        <v/>
      </c>
      <c r="B1488" t="str">
        <f>CoverSheet!$G$7</f>
        <v>v:25-03-c</v>
      </c>
      <c r="C1488" t="str">
        <f>IF(CoverSheet!$C$29=3,"Q1",IF(CoverSheet!$C$29=6,"Q2",IF(CoverSheet!$C$29=9,"Q3",IF(AND(CoverSheet!$C$29=12,A1488="AR"),"Q4","Q4A"))))</f>
        <v>Q4A</v>
      </c>
      <c r="D1488" t="str">
        <f>CoverSheet!$C$15</f>
        <v/>
      </c>
      <c r="E1488" t="s">
        <v>750</v>
      </c>
      <c r="F1488" t="s">
        <v>3502</v>
      </c>
      <c r="G1488" t="s">
        <v>3503</v>
      </c>
      <c r="H1488">
        <f>Input!N130*CoverSheet!C33</f>
        <v>0</v>
      </c>
    </row>
    <row r="1489" spans="1:8" x14ac:dyDescent="0.35">
      <c r="A1489" t="str">
        <f>IF(CoverSheet!$C$9="Annual Return","AR",IF(CoverSheet!$C$9="Interim Return","IR",IF(CoverSheet!$C$9="Audited Annual Return","AAR","")))</f>
        <v/>
      </c>
      <c r="B1489" t="str">
        <f>CoverSheet!$G$7</f>
        <v>v:25-03-c</v>
      </c>
      <c r="C1489" t="str">
        <f>IF(CoverSheet!$C$29=3,"Q1",IF(CoverSheet!$C$29=6,"Q2",IF(CoverSheet!$C$29=9,"Q3",IF(AND(CoverSheet!$C$29=12,A1489="AR"),"Q4","Q4A"))))</f>
        <v>Q4A</v>
      </c>
      <c r="D1489" t="str">
        <f>CoverSheet!$C$15</f>
        <v/>
      </c>
      <c r="E1489" t="s">
        <v>750</v>
      </c>
      <c r="F1489" t="s">
        <v>3504</v>
      </c>
      <c r="G1489" t="s">
        <v>3505</v>
      </c>
      <c r="H1489">
        <f>Input!P131*CoverSheet!C33</f>
        <v>0</v>
      </c>
    </row>
    <row r="1490" spans="1:8" x14ac:dyDescent="0.35">
      <c r="A1490" t="str">
        <f>IF(CoverSheet!$C$9="Annual Return","AR",IF(CoverSheet!$C$9="Interim Return","IR",IF(CoverSheet!$C$9="Audited Annual Return","AAR","")))</f>
        <v/>
      </c>
      <c r="B1490" t="str">
        <f>CoverSheet!$G$7</f>
        <v>v:25-03-c</v>
      </c>
      <c r="C1490" t="str">
        <f>IF(CoverSheet!$C$29=3,"Q1",IF(CoverSheet!$C$29=6,"Q2",IF(CoverSheet!$C$29=9,"Q3",IF(AND(CoverSheet!$C$29=12,A1490="AR"),"Q4","Q4A"))))</f>
        <v>Q4A</v>
      </c>
      <c r="D1490" t="str">
        <f>CoverSheet!$C$15</f>
        <v/>
      </c>
      <c r="E1490" t="s">
        <v>750</v>
      </c>
      <c r="F1490" t="s">
        <v>3506</v>
      </c>
      <c r="G1490" t="s">
        <v>3507</v>
      </c>
      <c r="H1490">
        <f>Input!L131*CoverSheet!C33</f>
        <v>0</v>
      </c>
    </row>
    <row r="1491" spans="1:8" x14ac:dyDescent="0.35">
      <c r="A1491" t="str">
        <f>IF(CoverSheet!$C$9="Annual Return","AR",IF(CoverSheet!$C$9="Interim Return","IR",IF(CoverSheet!$C$9="Audited Annual Return","AAR","")))</f>
        <v/>
      </c>
      <c r="B1491" t="str">
        <f>CoverSheet!$G$7</f>
        <v>v:25-03-c</v>
      </c>
      <c r="C1491" t="str">
        <f>IF(CoverSheet!$C$29=3,"Q1",IF(CoverSheet!$C$29=6,"Q2",IF(CoverSheet!$C$29=9,"Q3",IF(AND(CoverSheet!$C$29=12,A1491="AR"),"Q4","Q4A"))))</f>
        <v>Q4A</v>
      </c>
      <c r="D1491" t="str">
        <f>CoverSheet!$C$15</f>
        <v/>
      </c>
      <c r="E1491" t="s">
        <v>750</v>
      </c>
      <c r="F1491" t="s">
        <v>3508</v>
      </c>
      <c r="G1491" t="s">
        <v>3509</v>
      </c>
      <c r="H1491">
        <f>Input!M131*CoverSheet!C33</f>
        <v>0</v>
      </c>
    </row>
    <row r="1492" spans="1:8" x14ac:dyDescent="0.35">
      <c r="A1492" t="str">
        <f>IF(CoverSheet!$C$9="Annual Return","AR",IF(CoverSheet!$C$9="Interim Return","IR",IF(CoverSheet!$C$9="Audited Annual Return","AAR","")))</f>
        <v/>
      </c>
      <c r="B1492" t="str">
        <f>CoverSheet!$G$7</f>
        <v>v:25-03-c</v>
      </c>
      <c r="C1492" t="str">
        <f>IF(CoverSheet!$C$29=3,"Q1",IF(CoverSheet!$C$29=6,"Q2",IF(CoverSheet!$C$29=9,"Q3",IF(AND(CoverSheet!$C$29=12,A1492="AR"),"Q4","Q4A"))))</f>
        <v>Q4A</v>
      </c>
      <c r="D1492" t="str">
        <f>CoverSheet!$C$15</f>
        <v/>
      </c>
      <c r="E1492" t="s">
        <v>750</v>
      </c>
      <c r="F1492" t="s">
        <v>3510</v>
      </c>
      <c r="G1492" t="s">
        <v>3511</v>
      </c>
      <c r="H1492">
        <f>Input!N131*CoverSheet!C33</f>
        <v>0</v>
      </c>
    </row>
    <row r="1493" spans="1:8" x14ac:dyDescent="0.35">
      <c r="A1493" t="str">
        <f>IF(CoverSheet!$C$9="Annual Return","AR",IF(CoverSheet!$C$9="Interim Return","IR",IF(CoverSheet!$C$9="Audited Annual Return","AAR","")))</f>
        <v/>
      </c>
      <c r="B1493" t="str">
        <f>CoverSheet!$G$7</f>
        <v>v:25-03-c</v>
      </c>
      <c r="C1493" t="str">
        <f>IF(CoverSheet!$C$29=3,"Q1",IF(CoverSheet!$C$29=6,"Q2",IF(CoverSheet!$C$29=9,"Q3",IF(AND(CoverSheet!$C$29=12,A1493="AR"),"Q4","Q4A"))))</f>
        <v>Q4A</v>
      </c>
      <c r="D1493" t="str">
        <f>CoverSheet!$C$15</f>
        <v/>
      </c>
      <c r="E1493" t="s">
        <v>750</v>
      </c>
      <c r="F1493" t="s">
        <v>3512</v>
      </c>
      <c r="G1493" t="s">
        <v>3513</v>
      </c>
      <c r="H1493">
        <f>Input!P132*CoverSheet!C33</f>
        <v>0</v>
      </c>
    </row>
    <row r="1494" spans="1:8" x14ac:dyDescent="0.35">
      <c r="A1494" t="str">
        <f>IF(CoverSheet!$C$9="Annual Return","AR",IF(CoverSheet!$C$9="Interim Return","IR",IF(CoverSheet!$C$9="Audited Annual Return","AAR","")))</f>
        <v/>
      </c>
      <c r="B1494" t="str">
        <f>CoverSheet!$G$7</f>
        <v>v:25-03-c</v>
      </c>
      <c r="C1494" t="str">
        <f>IF(CoverSheet!$C$29=3,"Q1",IF(CoverSheet!$C$29=6,"Q2",IF(CoverSheet!$C$29=9,"Q3",IF(AND(CoverSheet!$C$29=12,A1494="AR"),"Q4","Q4A"))))</f>
        <v>Q4A</v>
      </c>
      <c r="D1494" t="str">
        <f>CoverSheet!$C$15</f>
        <v/>
      </c>
      <c r="E1494" t="s">
        <v>750</v>
      </c>
      <c r="F1494" t="s">
        <v>3514</v>
      </c>
      <c r="G1494" t="s">
        <v>3515</v>
      </c>
      <c r="H1494">
        <f>Input!L132*CoverSheet!C33</f>
        <v>0</v>
      </c>
    </row>
    <row r="1495" spans="1:8" x14ac:dyDescent="0.35">
      <c r="A1495" t="str">
        <f>IF(CoverSheet!$C$9="Annual Return","AR",IF(CoverSheet!$C$9="Interim Return","IR",IF(CoverSheet!$C$9="Audited Annual Return","AAR","")))</f>
        <v/>
      </c>
      <c r="B1495" t="str">
        <f>CoverSheet!$G$7</f>
        <v>v:25-03-c</v>
      </c>
      <c r="C1495" t="str">
        <f>IF(CoverSheet!$C$29=3,"Q1",IF(CoverSheet!$C$29=6,"Q2",IF(CoverSheet!$C$29=9,"Q3",IF(AND(CoverSheet!$C$29=12,A1495="AR"),"Q4","Q4A"))))</f>
        <v>Q4A</v>
      </c>
      <c r="D1495" t="str">
        <f>CoverSheet!$C$15</f>
        <v/>
      </c>
      <c r="E1495" t="s">
        <v>750</v>
      </c>
      <c r="F1495" t="s">
        <v>3516</v>
      </c>
      <c r="G1495" t="s">
        <v>3517</v>
      </c>
      <c r="H1495">
        <f>Input!M132*CoverSheet!C33</f>
        <v>0</v>
      </c>
    </row>
    <row r="1496" spans="1:8" x14ac:dyDescent="0.35">
      <c r="A1496" t="str">
        <f>IF(CoverSheet!$C$9="Annual Return","AR",IF(CoverSheet!$C$9="Interim Return","IR",IF(CoverSheet!$C$9="Audited Annual Return","AAR","")))</f>
        <v/>
      </c>
      <c r="B1496" t="str">
        <f>CoverSheet!$G$7</f>
        <v>v:25-03-c</v>
      </c>
      <c r="C1496" t="str">
        <f>IF(CoverSheet!$C$29=3,"Q1",IF(CoverSheet!$C$29=6,"Q2",IF(CoverSheet!$C$29=9,"Q3",IF(AND(CoverSheet!$C$29=12,A1496="AR"),"Q4","Q4A"))))</f>
        <v>Q4A</v>
      </c>
      <c r="D1496" t="str">
        <f>CoverSheet!$C$15</f>
        <v/>
      </c>
      <c r="E1496" t="s">
        <v>750</v>
      </c>
      <c r="F1496" t="s">
        <v>3518</v>
      </c>
      <c r="G1496" t="s">
        <v>3519</v>
      </c>
      <c r="H1496">
        <f>Input!N132*CoverSheet!C33</f>
        <v>0</v>
      </c>
    </row>
    <row r="1497" spans="1:8" x14ac:dyDescent="0.35">
      <c r="A1497" t="str">
        <f>IF(CoverSheet!$C$9="Annual Return","AR",IF(CoverSheet!$C$9="Interim Return","IR",IF(CoverSheet!$C$9="Audited Annual Return","AAR","")))</f>
        <v/>
      </c>
      <c r="B1497" t="str">
        <f>CoverSheet!$G$7</f>
        <v>v:25-03-c</v>
      </c>
      <c r="C1497" t="str">
        <f>IF(CoverSheet!$C$29=3,"Q1",IF(CoverSheet!$C$29=6,"Q2",IF(CoverSheet!$C$29=9,"Q3",IF(AND(CoverSheet!$C$29=12,A1497="AR"),"Q4","Q4A"))))</f>
        <v>Q4A</v>
      </c>
      <c r="D1497" t="str">
        <f>CoverSheet!$C$15</f>
        <v/>
      </c>
      <c r="E1497" t="s">
        <v>750</v>
      </c>
      <c r="F1497" t="s">
        <v>3520</v>
      </c>
      <c r="G1497" t="s">
        <v>3521</v>
      </c>
      <c r="H1497">
        <f>Input!P133*CoverSheet!C33</f>
        <v>0</v>
      </c>
    </row>
    <row r="1498" spans="1:8" x14ac:dyDescent="0.35">
      <c r="A1498" t="str">
        <f>IF(CoverSheet!$C$9="Annual Return","AR",IF(CoverSheet!$C$9="Interim Return","IR",IF(CoverSheet!$C$9="Audited Annual Return","AAR","")))</f>
        <v/>
      </c>
      <c r="B1498" t="str">
        <f>CoverSheet!$G$7</f>
        <v>v:25-03-c</v>
      </c>
      <c r="C1498" t="str">
        <f>IF(CoverSheet!$C$29=3,"Q1",IF(CoverSheet!$C$29=6,"Q2",IF(CoverSheet!$C$29=9,"Q3",IF(AND(CoverSheet!$C$29=12,A1498="AR"),"Q4","Q4A"))))</f>
        <v>Q4A</v>
      </c>
      <c r="D1498" t="str">
        <f>CoverSheet!$C$15</f>
        <v/>
      </c>
      <c r="E1498" t="s">
        <v>750</v>
      </c>
      <c r="F1498" t="s">
        <v>3522</v>
      </c>
      <c r="G1498" t="s">
        <v>3523</v>
      </c>
      <c r="H1498">
        <f>Input!L133*CoverSheet!C33</f>
        <v>0</v>
      </c>
    </row>
    <row r="1499" spans="1:8" x14ac:dyDescent="0.35">
      <c r="A1499" t="str">
        <f>IF(CoverSheet!$C$9="Annual Return","AR",IF(CoverSheet!$C$9="Interim Return","IR",IF(CoverSheet!$C$9="Audited Annual Return","AAR","")))</f>
        <v/>
      </c>
      <c r="B1499" t="str">
        <f>CoverSheet!$G$7</f>
        <v>v:25-03-c</v>
      </c>
      <c r="C1499" t="str">
        <f>IF(CoverSheet!$C$29=3,"Q1",IF(CoverSheet!$C$29=6,"Q2",IF(CoverSheet!$C$29=9,"Q3",IF(AND(CoverSheet!$C$29=12,A1499="AR"),"Q4","Q4A"))))</f>
        <v>Q4A</v>
      </c>
      <c r="D1499" t="str">
        <f>CoverSheet!$C$15</f>
        <v/>
      </c>
      <c r="E1499" t="s">
        <v>750</v>
      </c>
      <c r="F1499" t="s">
        <v>3524</v>
      </c>
      <c r="G1499" t="s">
        <v>3525</v>
      </c>
      <c r="H1499">
        <f>Input!M133*CoverSheet!C33</f>
        <v>0</v>
      </c>
    </row>
    <row r="1500" spans="1:8" x14ac:dyDescent="0.35">
      <c r="A1500" t="str">
        <f>IF(CoverSheet!$C$9="Annual Return","AR",IF(CoverSheet!$C$9="Interim Return","IR",IF(CoverSheet!$C$9="Audited Annual Return","AAR","")))</f>
        <v/>
      </c>
      <c r="B1500" t="str">
        <f>CoverSheet!$G$7</f>
        <v>v:25-03-c</v>
      </c>
      <c r="C1500" t="str">
        <f>IF(CoverSheet!$C$29=3,"Q1",IF(CoverSheet!$C$29=6,"Q2",IF(CoverSheet!$C$29=9,"Q3",IF(AND(CoverSheet!$C$29=12,A1500="AR"),"Q4","Q4A"))))</f>
        <v>Q4A</v>
      </c>
      <c r="D1500" t="str">
        <f>CoverSheet!$C$15</f>
        <v/>
      </c>
      <c r="E1500" t="s">
        <v>750</v>
      </c>
      <c r="F1500" t="s">
        <v>3526</v>
      </c>
      <c r="G1500" t="s">
        <v>3527</v>
      </c>
      <c r="H1500">
        <f>Input!N133*CoverSheet!C33</f>
        <v>0</v>
      </c>
    </row>
    <row r="1501" spans="1:8" x14ac:dyDescent="0.35">
      <c r="A1501" t="str">
        <f>IF(CoverSheet!$C$9="Annual Return","AR",IF(CoverSheet!$C$9="Interim Return","IR",IF(CoverSheet!$C$9="Audited Annual Return","AAR","")))</f>
        <v/>
      </c>
      <c r="B1501" t="str">
        <f>CoverSheet!$G$7</f>
        <v>v:25-03-c</v>
      </c>
      <c r="C1501" t="str">
        <f>IF(CoverSheet!$C$29=3,"Q1",IF(CoverSheet!$C$29=6,"Q2",IF(CoverSheet!$C$29=9,"Q3",IF(AND(CoverSheet!$C$29=12,A1501="AR"),"Q4","Q4A"))))</f>
        <v>Q4A</v>
      </c>
      <c r="D1501" t="str">
        <f>CoverSheet!$C$15</f>
        <v/>
      </c>
      <c r="E1501" t="s">
        <v>750</v>
      </c>
      <c r="F1501" t="s">
        <v>3528</v>
      </c>
      <c r="G1501" t="s">
        <v>3529</v>
      </c>
      <c r="H1501">
        <f>Input!P134*CoverSheet!C33</f>
        <v>0</v>
      </c>
    </row>
    <row r="1502" spans="1:8" x14ac:dyDescent="0.35">
      <c r="A1502" t="str">
        <f>IF(CoverSheet!$C$9="Annual Return","AR",IF(CoverSheet!$C$9="Interim Return","IR",IF(CoverSheet!$C$9="Audited Annual Return","AAR","")))</f>
        <v/>
      </c>
      <c r="B1502" t="str">
        <f>CoverSheet!$G$7</f>
        <v>v:25-03-c</v>
      </c>
      <c r="C1502" t="str">
        <f>IF(CoverSheet!$C$29=3,"Q1",IF(CoverSheet!$C$29=6,"Q2",IF(CoverSheet!$C$29=9,"Q3",IF(AND(CoverSheet!$C$29=12,A1502="AR"),"Q4","Q4A"))))</f>
        <v>Q4A</v>
      </c>
      <c r="D1502" t="str">
        <f>CoverSheet!$C$15</f>
        <v/>
      </c>
      <c r="E1502" t="s">
        <v>750</v>
      </c>
      <c r="F1502" t="s">
        <v>3530</v>
      </c>
      <c r="G1502" t="s">
        <v>3531</v>
      </c>
      <c r="H1502">
        <f>Input!L134*CoverSheet!C33</f>
        <v>0</v>
      </c>
    </row>
    <row r="1503" spans="1:8" x14ac:dyDescent="0.35">
      <c r="A1503" t="str">
        <f>IF(CoverSheet!$C$9="Annual Return","AR",IF(CoverSheet!$C$9="Interim Return","IR",IF(CoverSheet!$C$9="Audited Annual Return","AAR","")))</f>
        <v/>
      </c>
      <c r="B1503" t="str">
        <f>CoverSheet!$G$7</f>
        <v>v:25-03-c</v>
      </c>
      <c r="C1503" t="str">
        <f>IF(CoverSheet!$C$29=3,"Q1",IF(CoverSheet!$C$29=6,"Q2",IF(CoverSheet!$C$29=9,"Q3",IF(AND(CoverSheet!$C$29=12,A1503="AR"),"Q4","Q4A"))))</f>
        <v>Q4A</v>
      </c>
      <c r="D1503" t="str">
        <f>CoverSheet!$C$15</f>
        <v/>
      </c>
      <c r="E1503" t="s">
        <v>750</v>
      </c>
      <c r="F1503" t="s">
        <v>3532</v>
      </c>
      <c r="G1503" t="s">
        <v>3533</v>
      </c>
      <c r="H1503">
        <f>Input!M134*CoverSheet!C33</f>
        <v>0</v>
      </c>
    </row>
    <row r="1504" spans="1:8" x14ac:dyDescent="0.35">
      <c r="A1504" t="str">
        <f>IF(CoverSheet!$C$9="Annual Return","AR",IF(CoverSheet!$C$9="Interim Return","IR",IF(CoverSheet!$C$9="Audited Annual Return","AAR","")))</f>
        <v/>
      </c>
      <c r="B1504" t="str">
        <f>CoverSheet!$G$7</f>
        <v>v:25-03-c</v>
      </c>
      <c r="C1504" t="str">
        <f>IF(CoverSheet!$C$29=3,"Q1",IF(CoverSheet!$C$29=6,"Q2",IF(CoverSheet!$C$29=9,"Q3",IF(AND(CoverSheet!$C$29=12,A1504="AR"),"Q4","Q4A"))))</f>
        <v>Q4A</v>
      </c>
      <c r="D1504" t="str">
        <f>CoverSheet!$C$15</f>
        <v/>
      </c>
      <c r="E1504" t="s">
        <v>750</v>
      </c>
      <c r="F1504" t="s">
        <v>3534</v>
      </c>
      <c r="G1504" t="s">
        <v>3535</v>
      </c>
      <c r="H1504">
        <f>Input!N134*CoverSheet!C33</f>
        <v>0</v>
      </c>
    </row>
    <row r="1505" spans="1:8" x14ac:dyDescent="0.35">
      <c r="A1505" t="str">
        <f>IF(CoverSheet!$C$9="Annual Return","AR",IF(CoverSheet!$C$9="Interim Return","IR",IF(CoverSheet!$C$9="Audited Annual Return","AAR","")))</f>
        <v/>
      </c>
      <c r="B1505" t="str">
        <f>CoverSheet!$G$7</f>
        <v>v:25-03-c</v>
      </c>
      <c r="C1505" t="str">
        <f>IF(CoverSheet!$C$29=3,"Q1",IF(CoverSheet!$C$29=6,"Q2",IF(CoverSheet!$C$29=9,"Q3",IF(AND(CoverSheet!$C$29=12,A1505="AR"),"Q4","Q4A"))))</f>
        <v>Q4A</v>
      </c>
      <c r="D1505" t="str">
        <f>CoverSheet!$C$15</f>
        <v/>
      </c>
      <c r="E1505" t="s">
        <v>750</v>
      </c>
      <c r="F1505" t="s">
        <v>3536</v>
      </c>
      <c r="G1505" t="s">
        <v>3537</v>
      </c>
      <c r="H1505">
        <f>Input!P135*CoverSheet!C33</f>
        <v>0</v>
      </c>
    </row>
    <row r="1506" spans="1:8" x14ac:dyDescent="0.35">
      <c r="A1506" t="str">
        <f>IF(CoverSheet!$C$9="Annual Return","AR",IF(CoverSheet!$C$9="Interim Return","IR",IF(CoverSheet!$C$9="Audited Annual Return","AAR","")))</f>
        <v/>
      </c>
      <c r="B1506" t="str">
        <f>CoverSheet!$G$7</f>
        <v>v:25-03-c</v>
      </c>
      <c r="C1506" t="str">
        <f>IF(CoverSheet!$C$29=3,"Q1",IF(CoverSheet!$C$29=6,"Q2",IF(CoverSheet!$C$29=9,"Q3",IF(AND(CoverSheet!$C$29=12,A1506="AR"),"Q4","Q4A"))))</f>
        <v>Q4A</v>
      </c>
      <c r="D1506" t="str">
        <f>CoverSheet!$C$15</f>
        <v/>
      </c>
      <c r="E1506" t="s">
        <v>750</v>
      </c>
      <c r="F1506" t="s">
        <v>3538</v>
      </c>
      <c r="G1506" t="s">
        <v>3539</v>
      </c>
      <c r="H1506">
        <f>Input!L135*CoverSheet!C33</f>
        <v>0</v>
      </c>
    </row>
    <row r="1507" spans="1:8" x14ac:dyDescent="0.35">
      <c r="A1507" t="str">
        <f>IF(CoverSheet!$C$9="Annual Return","AR",IF(CoverSheet!$C$9="Interim Return","IR",IF(CoverSheet!$C$9="Audited Annual Return","AAR","")))</f>
        <v/>
      </c>
      <c r="B1507" t="str">
        <f>CoverSheet!$G$7</f>
        <v>v:25-03-c</v>
      </c>
      <c r="C1507" t="str">
        <f>IF(CoverSheet!$C$29=3,"Q1",IF(CoverSheet!$C$29=6,"Q2",IF(CoverSheet!$C$29=9,"Q3",IF(AND(CoverSheet!$C$29=12,A1507="AR"),"Q4","Q4A"))))</f>
        <v>Q4A</v>
      </c>
      <c r="D1507" t="str">
        <f>CoverSheet!$C$15</f>
        <v/>
      </c>
      <c r="E1507" t="s">
        <v>750</v>
      </c>
      <c r="F1507" t="s">
        <v>3540</v>
      </c>
      <c r="G1507" t="s">
        <v>3541</v>
      </c>
      <c r="H1507">
        <f>Input!M135*CoverSheet!C33</f>
        <v>0</v>
      </c>
    </row>
    <row r="1508" spans="1:8" x14ac:dyDescent="0.35">
      <c r="A1508" t="str">
        <f>IF(CoverSheet!$C$9="Annual Return","AR",IF(CoverSheet!$C$9="Interim Return","IR",IF(CoverSheet!$C$9="Audited Annual Return","AAR","")))</f>
        <v/>
      </c>
      <c r="B1508" t="str">
        <f>CoverSheet!$G$7</f>
        <v>v:25-03-c</v>
      </c>
      <c r="C1508" t="str">
        <f>IF(CoverSheet!$C$29=3,"Q1",IF(CoverSheet!$C$29=6,"Q2",IF(CoverSheet!$C$29=9,"Q3",IF(AND(CoverSheet!$C$29=12,A1508="AR"),"Q4","Q4A"))))</f>
        <v>Q4A</v>
      </c>
      <c r="D1508" t="str">
        <f>CoverSheet!$C$15</f>
        <v/>
      </c>
      <c r="E1508" t="s">
        <v>750</v>
      </c>
      <c r="F1508" t="s">
        <v>3542</v>
      </c>
      <c r="G1508" t="s">
        <v>3543</v>
      </c>
      <c r="H1508">
        <f>Input!N135*CoverSheet!C33</f>
        <v>0</v>
      </c>
    </row>
    <row r="1509" spans="1:8" x14ac:dyDescent="0.35">
      <c r="A1509" t="str">
        <f>IF(CoverSheet!$C$9="Annual Return","AR",IF(CoverSheet!$C$9="Interim Return","IR",IF(CoverSheet!$C$9="Audited Annual Return","AAR","")))</f>
        <v/>
      </c>
      <c r="B1509" t="str">
        <f>CoverSheet!$G$7</f>
        <v>v:25-03-c</v>
      </c>
      <c r="C1509" t="str">
        <f>IF(CoverSheet!$C$29=3,"Q1",IF(CoverSheet!$C$29=6,"Q2",IF(CoverSheet!$C$29=9,"Q3",IF(AND(CoverSheet!$C$29=12,A1509="AR"),"Q4","Q4A"))))</f>
        <v>Q4A</v>
      </c>
      <c r="D1509" t="str">
        <f>CoverSheet!$C$15</f>
        <v/>
      </c>
      <c r="E1509" t="s">
        <v>750</v>
      </c>
      <c r="F1509" t="s">
        <v>3544</v>
      </c>
      <c r="G1509" t="s">
        <v>3545</v>
      </c>
      <c r="H1509">
        <f>Input!P136*CoverSheet!C33</f>
        <v>0</v>
      </c>
    </row>
    <row r="1510" spans="1:8" x14ac:dyDescent="0.35">
      <c r="A1510" t="str">
        <f>IF(CoverSheet!$C$9="Annual Return","AR",IF(CoverSheet!$C$9="Interim Return","IR",IF(CoverSheet!$C$9="Audited Annual Return","AAR","")))</f>
        <v/>
      </c>
      <c r="B1510" t="str">
        <f>CoverSheet!$G$7</f>
        <v>v:25-03-c</v>
      </c>
      <c r="C1510" t="str">
        <f>IF(CoverSheet!$C$29=3,"Q1",IF(CoverSheet!$C$29=6,"Q2",IF(CoverSheet!$C$29=9,"Q3",IF(AND(CoverSheet!$C$29=12,A1510="AR"),"Q4","Q4A"))))</f>
        <v>Q4A</v>
      </c>
      <c r="D1510" t="str">
        <f>CoverSheet!$C$15</f>
        <v/>
      </c>
      <c r="E1510" t="s">
        <v>750</v>
      </c>
      <c r="F1510" t="s">
        <v>3546</v>
      </c>
      <c r="G1510" t="s">
        <v>3547</v>
      </c>
      <c r="H1510">
        <f>Input!L136*CoverSheet!C33</f>
        <v>0</v>
      </c>
    </row>
    <row r="1511" spans="1:8" x14ac:dyDescent="0.35">
      <c r="A1511" t="str">
        <f>IF(CoverSheet!$C$9="Annual Return","AR",IF(CoverSheet!$C$9="Interim Return","IR",IF(CoverSheet!$C$9="Audited Annual Return","AAR","")))</f>
        <v/>
      </c>
      <c r="B1511" t="str">
        <f>CoverSheet!$G$7</f>
        <v>v:25-03-c</v>
      </c>
      <c r="C1511" t="str">
        <f>IF(CoverSheet!$C$29=3,"Q1",IF(CoverSheet!$C$29=6,"Q2",IF(CoverSheet!$C$29=9,"Q3",IF(AND(CoverSheet!$C$29=12,A1511="AR"),"Q4","Q4A"))))</f>
        <v>Q4A</v>
      </c>
      <c r="D1511" t="str">
        <f>CoverSheet!$C$15</f>
        <v/>
      </c>
      <c r="E1511" t="s">
        <v>750</v>
      </c>
      <c r="F1511" t="s">
        <v>3548</v>
      </c>
      <c r="G1511" t="s">
        <v>3549</v>
      </c>
      <c r="H1511">
        <f>Input!M136*CoverSheet!C33</f>
        <v>0</v>
      </c>
    </row>
    <row r="1512" spans="1:8" x14ac:dyDescent="0.35">
      <c r="A1512" t="str">
        <f>IF(CoverSheet!$C$9="Annual Return","AR",IF(CoverSheet!$C$9="Interim Return","IR",IF(CoverSheet!$C$9="Audited Annual Return","AAR","")))</f>
        <v/>
      </c>
      <c r="B1512" t="str">
        <f>CoverSheet!$G$7</f>
        <v>v:25-03-c</v>
      </c>
      <c r="C1512" t="str">
        <f>IF(CoverSheet!$C$29=3,"Q1",IF(CoverSheet!$C$29=6,"Q2",IF(CoverSheet!$C$29=9,"Q3",IF(AND(CoverSheet!$C$29=12,A1512="AR"),"Q4","Q4A"))))</f>
        <v>Q4A</v>
      </c>
      <c r="D1512" t="str">
        <f>CoverSheet!$C$15</f>
        <v/>
      </c>
      <c r="E1512" t="s">
        <v>750</v>
      </c>
      <c r="F1512" t="s">
        <v>3550</v>
      </c>
      <c r="G1512" t="s">
        <v>3551</v>
      </c>
      <c r="H1512">
        <f>Input!N136*CoverSheet!C33</f>
        <v>0</v>
      </c>
    </row>
    <row r="1513" spans="1:8" x14ac:dyDescent="0.35">
      <c r="A1513" t="str">
        <f>IF(CoverSheet!$C$9="Annual Return","AR",IF(CoverSheet!$C$9="Interim Return","IR",IF(CoverSheet!$C$9="Audited Annual Return","AAR","")))</f>
        <v/>
      </c>
      <c r="B1513" t="str">
        <f>CoverSheet!$G$7</f>
        <v>v:25-03-c</v>
      </c>
      <c r="C1513" t="str">
        <f>IF(CoverSheet!$C$29=3,"Q1",IF(CoverSheet!$C$29=6,"Q2",IF(CoverSheet!$C$29=9,"Q3",IF(AND(CoverSheet!$C$29=12,A1513="AR"),"Q4","Q4A"))))</f>
        <v>Q4A</v>
      </c>
      <c r="D1513" t="str">
        <f>CoverSheet!$C$15</f>
        <v/>
      </c>
      <c r="E1513" t="s">
        <v>750</v>
      </c>
      <c r="F1513" t="s">
        <v>3552</v>
      </c>
      <c r="G1513" t="s">
        <v>3553</v>
      </c>
      <c r="H1513">
        <f>Input!P137*CoverSheet!C33</f>
        <v>0</v>
      </c>
    </row>
    <row r="1514" spans="1:8" x14ac:dyDescent="0.35">
      <c r="A1514" t="str">
        <f>IF(CoverSheet!$C$9="Annual Return","AR",IF(CoverSheet!$C$9="Interim Return","IR",IF(CoverSheet!$C$9="Audited Annual Return","AAR","")))</f>
        <v/>
      </c>
      <c r="B1514" t="str">
        <f>CoverSheet!$G$7</f>
        <v>v:25-03-c</v>
      </c>
      <c r="C1514" t="str">
        <f>IF(CoverSheet!$C$29=3,"Q1",IF(CoverSheet!$C$29=6,"Q2",IF(CoverSheet!$C$29=9,"Q3",IF(AND(CoverSheet!$C$29=12,A1514="AR"),"Q4","Q4A"))))</f>
        <v>Q4A</v>
      </c>
      <c r="D1514" t="str">
        <f>CoverSheet!$C$15</f>
        <v/>
      </c>
      <c r="E1514" t="s">
        <v>750</v>
      </c>
      <c r="F1514" t="s">
        <v>3554</v>
      </c>
      <c r="G1514" t="s">
        <v>3555</v>
      </c>
      <c r="H1514">
        <f>Input!L137*CoverSheet!C33</f>
        <v>0</v>
      </c>
    </row>
    <row r="1515" spans="1:8" x14ac:dyDescent="0.35">
      <c r="A1515" t="str">
        <f>IF(CoverSheet!$C$9="Annual Return","AR",IF(CoverSheet!$C$9="Interim Return","IR",IF(CoverSheet!$C$9="Audited Annual Return","AAR","")))</f>
        <v/>
      </c>
      <c r="B1515" t="str">
        <f>CoverSheet!$G$7</f>
        <v>v:25-03-c</v>
      </c>
      <c r="C1515" t="str">
        <f>IF(CoverSheet!$C$29=3,"Q1",IF(CoverSheet!$C$29=6,"Q2",IF(CoverSheet!$C$29=9,"Q3",IF(AND(CoverSheet!$C$29=12,A1515="AR"),"Q4","Q4A"))))</f>
        <v>Q4A</v>
      </c>
      <c r="D1515" t="str">
        <f>CoverSheet!$C$15</f>
        <v/>
      </c>
      <c r="E1515" t="s">
        <v>750</v>
      </c>
      <c r="F1515" t="s">
        <v>3556</v>
      </c>
      <c r="G1515" t="s">
        <v>3557</v>
      </c>
      <c r="H1515">
        <f>Input!M137*CoverSheet!C33</f>
        <v>0</v>
      </c>
    </row>
    <row r="1516" spans="1:8" x14ac:dyDescent="0.35">
      <c r="A1516" t="str">
        <f>IF(CoverSheet!$C$9="Annual Return","AR",IF(CoverSheet!$C$9="Interim Return","IR",IF(CoverSheet!$C$9="Audited Annual Return","AAR","")))</f>
        <v/>
      </c>
      <c r="B1516" t="str">
        <f>CoverSheet!$G$7</f>
        <v>v:25-03-c</v>
      </c>
      <c r="C1516" t="str">
        <f>IF(CoverSheet!$C$29=3,"Q1",IF(CoverSheet!$C$29=6,"Q2",IF(CoverSheet!$C$29=9,"Q3",IF(AND(CoverSheet!$C$29=12,A1516="AR"),"Q4","Q4A"))))</f>
        <v>Q4A</v>
      </c>
      <c r="D1516" t="str">
        <f>CoverSheet!$C$15</f>
        <v/>
      </c>
      <c r="E1516" t="s">
        <v>750</v>
      </c>
      <c r="F1516" t="s">
        <v>3558</v>
      </c>
      <c r="G1516" t="s">
        <v>3559</v>
      </c>
      <c r="H1516">
        <f>Input!N137*CoverSheet!C33</f>
        <v>0</v>
      </c>
    </row>
    <row r="1517" spans="1:8" x14ac:dyDescent="0.35">
      <c r="A1517" t="str">
        <f>IF(CoverSheet!$C$9="Annual Return","AR",IF(CoverSheet!$C$9="Interim Return","IR",IF(CoverSheet!$C$9="Audited Annual Return","AAR","")))</f>
        <v/>
      </c>
      <c r="B1517" t="str">
        <f>CoverSheet!$G$7</f>
        <v>v:25-03-c</v>
      </c>
      <c r="C1517" t="str">
        <f>IF(CoverSheet!$C$29=3,"Q1",IF(CoverSheet!$C$29=6,"Q2",IF(CoverSheet!$C$29=9,"Q3",IF(AND(CoverSheet!$C$29=12,A1517="AR"),"Q4","Q4A"))))</f>
        <v>Q4A</v>
      </c>
      <c r="D1517" t="str">
        <f>CoverSheet!$C$15</f>
        <v/>
      </c>
      <c r="E1517" t="s">
        <v>750</v>
      </c>
      <c r="F1517" t="s">
        <v>3560</v>
      </c>
      <c r="G1517" t="s">
        <v>3561</v>
      </c>
      <c r="H1517">
        <f>Input!P138*CoverSheet!C33</f>
        <v>0</v>
      </c>
    </row>
    <row r="1518" spans="1:8" x14ac:dyDescent="0.35">
      <c r="A1518" t="str">
        <f>IF(CoverSheet!$C$9="Annual Return","AR",IF(CoverSheet!$C$9="Interim Return","IR",IF(CoverSheet!$C$9="Audited Annual Return","AAR","")))</f>
        <v/>
      </c>
      <c r="B1518" t="str">
        <f>CoverSheet!$G$7</f>
        <v>v:25-03-c</v>
      </c>
      <c r="C1518" t="str">
        <f>IF(CoverSheet!$C$29=3,"Q1",IF(CoverSheet!$C$29=6,"Q2",IF(CoverSheet!$C$29=9,"Q3",IF(AND(CoverSheet!$C$29=12,A1518="AR"),"Q4","Q4A"))))</f>
        <v>Q4A</v>
      </c>
      <c r="D1518" t="str">
        <f>CoverSheet!$C$15</f>
        <v/>
      </c>
      <c r="E1518" t="s">
        <v>750</v>
      </c>
      <c r="F1518" t="s">
        <v>3562</v>
      </c>
      <c r="G1518" t="s">
        <v>3563</v>
      </c>
      <c r="H1518">
        <f>Input!L138*CoverSheet!C33</f>
        <v>0</v>
      </c>
    </row>
    <row r="1519" spans="1:8" x14ac:dyDescent="0.35">
      <c r="A1519" t="str">
        <f>IF(CoverSheet!$C$9="Annual Return","AR",IF(CoverSheet!$C$9="Interim Return","IR",IF(CoverSheet!$C$9="Audited Annual Return","AAR","")))</f>
        <v/>
      </c>
      <c r="B1519" t="str">
        <f>CoverSheet!$G$7</f>
        <v>v:25-03-c</v>
      </c>
      <c r="C1519" t="str">
        <f>IF(CoverSheet!$C$29=3,"Q1",IF(CoverSheet!$C$29=6,"Q2",IF(CoverSheet!$C$29=9,"Q3",IF(AND(CoverSheet!$C$29=12,A1519="AR"),"Q4","Q4A"))))</f>
        <v>Q4A</v>
      </c>
      <c r="D1519" t="str">
        <f>CoverSheet!$C$15</f>
        <v/>
      </c>
      <c r="E1519" t="s">
        <v>750</v>
      </c>
      <c r="F1519" t="s">
        <v>3564</v>
      </c>
      <c r="G1519" t="s">
        <v>3565</v>
      </c>
      <c r="H1519">
        <f>Input!M138*CoverSheet!C33</f>
        <v>0</v>
      </c>
    </row>
    <row r="1520" spans="1:8" x14ac:dyDescent="0.35">
      <c r="A1520" t="str">
        <f>IF(CoverSheet!$C$9="Annual Return","AR",IF(CoverSheet!$C$9="Interim Return","IR",IF(CoverSheet!$C$9="Audited Annual Return","AAR","")))</f>
        <v/>
      </c>
      <c r="B1520" t="str">
        <f>CoverSheet!$G$7</f>
        <v>v:25-03-c</v>
      </c>
      <c r="C1520" t="str">
        <f>IF(CoverSheet!$C$29=3,"Q1",IF(CoverSheet!$C$29=6,"Q2",IF(CoverSheet!$C$29=9,"Q3",IF(AND(CoverSheet!$C$29=12,A1520="AR"),"Q4","Q4A"))))</f>
        <v>Q4A</v>
      </c>
      <c r="D1520" t="str">
        <f>CoverSheet!$C$15</f>
        <v/>
      </c>
      <c r="E1520" t="s">
        <v>750</v>
      </c>
      <c r="F1520" t="s">
        <v>3566</v>
      </c>
      <c r="G1520" t="s">
        <v>3567</v>
      </c>
      <c r="H1520">
        <f>Input!N128*CoverSheet!C33</f>
        <v>0</v>
      </c>
    </row>
    <row r="1521" spans="1:8" x14ac:dyDescent="0.35">
      <c r="A1521" t="str">
        <f>IF(CoverSheet!$C$9="Annual Return","AR",IF(CoverSheet!$C$9="Interim Return","IR",IF(CoverSheet!$C$9="Audited Annual Return","AAR","")))</f>
        <v/>
      </c>
      <c r="B1521" t="str">
        <f>CoverSheet!$G$7</f>
        <v>v:25-03-c</v>
      </c>
      <c r="C1521" t="str">
        <f>IF(CoverSheet!$C$29=3,"Q1",IF(CoverSheet!$C$29=6,"Q2",IF(CoverSheet!$C$29=9,"Q3",IF(AND(CoverSheet!$C$29=12,A1521="AR"),"Q4","Q4A"))))</f>
        <v>Q4A</v>
      </c>
      <c r="D1521" t="str">
        <f>CoverSheet!$C$15</f>
        <v/>
      </c>
      <c r="E1521" t="s">
        <v>750</v>
      </c>
      <c r="F1521" t="s">
        <v>3568</v>
      </c>
      <c r="G1521" t="s">
        <v>3569</v>
      </c>
      <c r="H1521">
        <f>Input!P140*CoverSheet!C33</f>
        <v>0</v>
      </c>
    </row>
    <row r="1522" spans="1:8" x14ac:dyDescent="0.35">
      <c r="A1522" t="str">
        <f>IF(CoverSheet!$C$9="Annual Return","AR",IF(CoverSheet!$C$9="Interim Return","IR",IF(CoverSheet!$C$9="Audited Annual Return","AAR","")))</f>
        <v/>
      </c>
      <c r="B1522" t="str">
        <f>CoverSheet!$G$7</f>
        <v>v:25-03-c</v>
      </c>
      <c r="C1522" t="str">
        <f>IF(CoverSheet!$C$29=3,"Q1",IF(CoverSheet!$C$29=6,"Q2",IF(CoverSheet!$C$29=9,"Q3",IF(AND(CoverSheet!$C$29=12,A1522="AR"),"Q4","Q4A"))))</f>
        <v>Q4A</v>
      </c>
      <c r="D1522" t="str">
        <f>CoverSheet!$C$15</f>
        <v/>
      </c>
      <c r="E1522" t="s">
        <v>750</v>
      </c>
      <c r="F1522" t="s">
        <v>3570</v>
      </c>
      <c r="G1522" t="s">
        <v>3571</v>
      </c>
      <c r="H1522">
        <f>Input!L140*CoverSheet!C33</f>
        <v>0</v>
      </c>
    </row>
    <row r="1523" spans="1:8" x14ac:dyDescent="0.35">
      <c r="A1523" t="str">
        <f>IF(CoverSheet!$C$9="Annual Return","AR",IF(CoverSheet!$C$9="Interim Return","IR",IF(CoverSheet!$C$9="Audited Annual Return","AAR","")))</f>
        <v/>
      </c>
      <c r="B1523" t="str">
        <f>CoverSheet!$G$7</f>
        <v>v:25-03-c</v>
      </c>
      <c r="C1523" t="str">
        <f>IF(CoverSheet!$C$29=3,"Q1",IF(CoverSheet!$C$29=6,"Q2",IF(CoverSheet!$C$29=9,"Q3",IF(AND(CoverSheet!$C$29=12,A1523="AR"),"Q4","Q4A"))))</f>
        <v>Q4A</v>
      </c>
      <c r="D1523" t="str">
        <f>CoverSheet!$C$15</f>
        <v/>
      </c>
      <c r="E1523" t="s">
        <v>750</v>
      </c>
      <c r="F1523" t="s">
        <v>3572</v>
      </c>
      <c r="G1523" t="s">
        <v>3573</v>
      </c>
      <c r="H1523">
        <f>Input!M140*CoverSheet!C33</f>
        <v>0</v>
      </c>
    </row>
    <row r="1524" spans="1:8" x14ac:dyDescent="0.35">
      <c r="A1524" t="str">
        <f>IF(CoverSheet!$C$9="Annual Return","AR",IF(CoverSheet!$C$9="Interim Return","IR",IF(CoverSheet!$C$9="Audited Annual Return","AAR","")))</f>
        <v/>
      </c>
      <c r="B1524" t="str">
        <f>CoverSheet!$G$7</f>
        <v>v:25-03-c</v>
      </c>
      <c r="C1524" t="str">
        <f>IF(CoverSheet!$C$29=3,"Q1",IF(CoverSheet!$C$29=6,"Q2",IF(CoverSheet!$C$29=9,"Q3",IF(AND(CoverSheet!$C$29=12,A1524="AR"),"Q4","Q4A"))))</f>
        <v>Q4A</v>
      </c>
      <c r="D1524" t="str">
        <f>CoverSheet!$C$15</f>
        <v/>
      </c>
      <c r="E1524" t="s">
        <v>750</v>
      </c>
      <c r="F1524" t="s">
        <v>3574</v>
      </c>
      <c r="G1524" t="s">
        <v>3575</v>
      </c>
      <c r="H1524">
        <f>Input!N140*CoverSheet!C33</f>
        <v>0</v>
      </c>
    </row>
    <row r="1525" spans="1:8" x14ac:dyDescent="0.35">
      <c r="A1525" t="str">
        <f>IF(CoverSheet!$C$9="Annual Return","AR",IF(CoverSheet!$C$9="Interim Return","IR",IF(CoverSheet!$C$9="Audited Annual Return","AAR","")))</f>
        <v/>
      </c>
      <c r="B1525" t="str">
        <f>CoverSheet!$G$7</f>
        <v>v:25-03-c</v>
      </c>
      <c r="C1525" t="str">
        <f>IF(CoverSheet!$C$29=3,"Q1",IF(CoverSheet!$C$29=6,"Q2",IF(CoverSheet!$C$29=9,"Q3",IF(AND(CoverSheet!$C$29=12,A1525="AR"),"Q4","Q4A"))))</f>
        <v>Q4A</v>
      </c>
      <c r="D1525" t="str">
        <f>CoverSheet!$C$15</f>
        <v/>
      </c>
      <c r="E1525" t="s">
        <v>750</v>
      </c>
      <c r="F1525" t="s">
        <v>3576</v>
      </c>
      <c r="G1525" t="s">
        <v>3577</v>
      </c>
      <c r="H1525">
        <f>Input!P141*CoverSheet!C33</f>
        <v>0</v>
      </c>
    </row>
    <row r="1526" spans="1:8" x14ac:dyDescent="0.35">
      <c r="A1526" t="str">
        <f>IF(CoverSheet!$C$9="Annual Return","AR",IF(CoverSheet!$C$9="Interim Return","IR",IF(CoverSheet!$C$9="Audited Annual Return","AAR","")))</f>
        <v/>
      </c>
      <c r="B1526" t="str">
        <f>CoverSheet!$G$7</f>
        <v>v:25-03-c</v>
      </c>
      <c r="C1526" t="str">
        <f>IF(CoverSheet!$C$29=3,"Q1",IF(CoverSheet!$C$29=6,"Q2",IF(CoverSheet!$C$29=9,"Q3",IF(AND(CoverSheet!$C$29=12,A1526="AR"),"Q4","Q4A"))))</f>
        <v>Q4A</v>
      </c>
      <c r="D1526" t="str">
        <f>CoverSheet!$C$15</f>
        <v/>
      </c>
      <c r="E1526" t="s">
        <v>750</v>
      </c>
      <c r="F1526" t="s">
        <v>3578</v>
      </c>
      <c r="G1526" t="s">
        <v>3579</v>
      </c>
      <c r="H1526">
        <f>Input!L141*CoverSheet!C33</f>
        <v>0</v>
      </c>
    </row>
    <row r="1527" spans="1:8" x14ac:dyDescent="0.35">
      <c r="A1527" t="str">
        <f>IF(CoverSheet!$C$9="Annual Return","AR",IF(CoverSheet!$C$9="Interim Return","IR",IF(CoverSheet!$C$9="Audited Annual Return","AAR","")))</f>
        <v/>
      </c>
      <c r="B1527" t="str">
        <f>CoverSheet!$G$7</f>
        <v>v:25-03-c</v>
      </c>
      <c r="C1527" t="str">
        <f>IF(CoverSheet!$C$29=3,"Q1",IF(CoverSheet!$C$29=6,"Q2",IF(CoverSheet!$C$29=9,"Q3",IF(AND(CoverSheet!$C$29=12,A1527="AR"),"Q4","Q4A"))))</f>
        <v>Q4A</v>
      </c>
      <c r="D1527" t="str">
        <f>CoverSheet!$C$15</f>
        <v/>
      </c>
      <c r="E1527" t="s">
        <v>750</v>
      </c>
      <c r="F1527" t="s">
        <v>3580</v>
      </c>
      <c r="G1527" t="s">
        <v>3581</v>
      </c>
      <c r="H1527">
        <f>Input!M141*CoverSheet!C33</f>
        <v>0</v>
      </c>
    </row>
    <row r="1528" spans="1:8" x14ac:dyDescent="0.35">
      <c r="A1528" t="str">
        <f>IF(CoverSheet!$C$9="Annual Return","AR",IF(CoverSheet!$C$9="Interim Return","IR",IF(CoverSheet!$C$9="Audited Annual Return","AAR","")))</f>
        <v/>
      </c>
      <c r="B1528" t="str">
        <f>CoverSheet!$G$7</f>
        <v>v:25-03-c</v>
      </c>
      <c r="C1528" t="str">
        <f>IF(CoverSheet!$C$29=3,"Q1",IF(CoverSheet!$C$29=6,"Q2",IF(CoverSheet!$C$29=9,"Q3",IF(AND(CoverSheet!$C$29=12,A1528="AR"),"Q4","Q4A"))))</f>
        <v>Q4A</v>
      </c>
      <c r="D1528" t="str">
        <f>CoverSheet!$C$15</f>
        <v/>
      </c>
      <c r="E1528" t="s">
        <v>750</v>
      </c>
      <c r="F1528" t="s">
        <v>3582</v>
      </c>
      <c r="G1528" t="s">
        <v>3583</v>
      </c>
      <c r="H1528">
        <f>Input!N141*CoverSheet!C33</f>
        <v>0</v>
      </c>
    </row>
    <row r="1529" spans="1:8" x14ac:dyDescent="0.35">
      <c r="A1529" t="str">
        <f>IF(CoverSheet!$C$9="Annual Return","AR",IF(CoverSheet!$C$9="Interim Return","IR",IF(CoverSheet!$C$9="Audited Annual Return","AAR","")))</f>
        <v/>
      </c>
      <c r="B1529" t="str">
        <f>CoverSheet!$G$7</f>
        <v>v:25-03-c</v>
      </c>
      <c r="C1529" t="str">
        <f>IF(CoverSheet!$C$29=3,"Q1",IF(CoverSheet!$C$29=6,"Q2",IF(CoverSheet!$C$29=9,"Q3",IF(AND(CoverSheet!$C$29=12,A1529="AR"),"Q4","Q4A"))))</f>
        <v>Q4A</v>
      </c>
      <c r="D1529" t="str">
        <f>CoverSheet!$C$15</f>
        <v/>
      </c>
      <c r="E1529" t="s">
        <v>750</v>
      </c>
      <c r="F1529" t="s">
        <v>3584</v>
      </c>
      <c r="G1529" t="s">
        <v>3585</v>
      </c>
      <c r="H1529">
        <f>Input!P142*CoverSheet!C33</f>
        <v>0</v>
      </c>
    </row>
    <row r="1530" spans="1:8" x14ac:dyDescent="0.35">
      <c r="A1530" t="str">
        <f>IF(CoverSheet!$C$9="Annual Return","AR",IF(CoverSheet!$C$9="Interim Return","IR",IF(CoverSheet!$C$9="Audited Annual Return","AAR","")))</f>
        <v/>
      </c>
      <c r="B1530" t="str">
        <f>CoverSheet!$G$7</f>
        <v>v:25-03-c</v>
      </c>
      <c r="C1530" t="str">
        <f>IF(CoverSheet!$C$29=3,"Q1",IF(CoverSheet!$C$29=6,"Q2",IF(CoverSheet!$C$29=9,"Q3",IF(AND(CoverSheet!$C$29=12,A1530="AR"),"Q4","Q4A"))))</f>
        <v>Q4A</v>
      </c>
      <c r="D1530" t="str">
        <f>CoverSheet!$C$15</f>
        <v/>
      </c>
      <c r="E1530" t="s">
        <v>750</v>
      </c>
      <c r="F1530" t="s">
        <v>3586</v>
      </c>
      <c r="G1530" t="s">
        <v>3587</v>
      </c>
      <c r="H1530">
        <f>Input!L142*CoverSheet!C33</f>
        <v>0</v>
      </c>
    </row>
    <row r="1531" spans="1:8" x14ac:dyDescent="0.35">
      <c r="A1531" t="str">
        <f>IF(CoverSheet!$C$9="Annual Return","AR",IF(CoverSheet!$C$9="Interim Return","IR",IF(CoverSheet!$C$9="Audited Annual Return","AAR","")))</f>
        <v/>
      </c>
      <c r="B1531" t="str">
        <f>CoverSheet!$G$7</f>
        <v>v:25-03-c</v>
      </c>
      <c r="C1531" t="str">
        <f>IF(CoverSheet!$C$29=3,"Q1",IF(CoverSheet!$C$29=6,"Q2",IF(CoverSheet!$C$29=9,"Q3",IF(AND(CoverSheet!$C$29=12,A1531="AR"),"Q4","Q4A"))))</f>
        <v>Q4A</v>
      </c>
      <c r="D1531" t="str">
        <f>CoverSheet!$C$15</f>
        <v/>
      </c>
      <c r="E1531" t="s">
        <v>750</v>
      </c>
      <c r="F1531" t="s">
        <v>3588</v>
      </c>
      <c r="G1531" t="s">
        <v>3589</v>
      </c>
      <c r="H1531">
        <f>Input!M142*CoverSheet!C33</f>
        <v>0</v>
      </c>
    </row>
    <row r="1532" spans="1:8" x14ac:dyDescent="0.35">
      <c r="A1532" t="str">
        <f>IF(CoverSheet!$C$9="Annual Return","AR",IF(CoverSheet!$C$9="Interim Return","IR",IF(CoverSheet!$C$9="Audited Annual Return","AAR","")))</f>
        <v/>
      </c>
      <c r="B1532" t="str">
        <f>CoverSheet!$G$7</f>
        <v>v:25-03-c</v>
      </c>
      <c r="C1532" t="str">
        <f>IF(CoverSheet!$C$29=3,"Q1",IF(CoverSheet!$C$29=6,"Q2",IF(CoverSheet!$C$29=9,"Q3",IF(AND(CoverSheet!$C$29=12,A1532="AR"),"Q4","Q4A"))))</f>
        <v>Q4A</v>
      </c>
      <c r="D1532" t="str">
        <f>CoverSheet!$C$15</f>
        <v/>
      </c>
      <c r="E1532" t="s">
        <v>750</v>
      </c>
      <c r="F1532" t="s">
        <v>3590</v>
      </c>
      <c r="G1532" t="s">
        <v>3591</v>
      </c>
      <c r="H1532">
        <f>Input!N142*CoverSheet!C33</f>
        <v>0</v>
      </c>
    </row>
    <row r="1533" spans="1:8" x14ac:dyDescent="0.35">
      <c r="A1533" t="str">
        <f>IF(CoverSheet!$C$9="Annual Return","AR",IF(CoverSheet!$C$9="Interim Return","IR",IF(CoverSheet!$C$9="Audited Annual Return","AAR","")))</f>
        <v/>
      </c>
      <c r="B1533" t="str">
        <f>CoverSheet!$G$7</f>
        <v>v:25-03-c</v>
      </c>
      <c r="C1533" t="str">
        <f>IF(CoverSheet!$C$29=3,"Q1",IF(CoverSheet!$C$29=6,"Q2",IF(CoverSheet!$C$29=9,"Q3",IF(AND(CoverSheet!$C$29=12,A1533="AR"),"Q4","Q4A"))))</f>
        <v>Q4A</v>
      </c>
      <c r="D1533" t="str">
        <f>CoverSheet!$C$15</f>
        <v/>
      </c>
      <c r="E1533" t="s">
        <v>750</v>
      </c>
      <c r="F1533" t="s">
        <v>3592</v>
      </c>
      <c r="G1533" t="s">
        <v>3593</v>
      </c>
      <c r="H1533">
        <f>Input!P143*CoverSheet!C33</f>
        <v>0</v>
      </c>
    </row>
    <row r="1534" spans="1:8" x14ac:dyDescent="0.35">
      <c r="A1534" t="str">
        <f>IF(CoverSheet!$C$9="Annual Return","AR",IF(CoverSheet!$C$9="Interim Return","IR",IF(CoverSheet!$C$9="Audited Annual Return","AAR","")))</f>
        <v/>
      </c>
      <c r="B1534" t="str">
        <f>CoverSheet!$G$7</f>
        <v>v:25-03-c</v>
      </c>
      <c r="C1534" t="str">
        <f>IF(CoverSheet!$C$29=3,"Q1",IF(CoverSheet!$C$29=6,"Q2",IF(CoverSheet!$C$29=9,"Q3",IF(AND(CoverSheet!$C$29=12,A1534="AR"),"Q4","Q4A"))))</f>
        <v>Q4A</v>
      </c>
      <c r="D1534" t="str">
        <f>CoverSheet!$C$15</f>
        <v/>
      </c>
      <c r="E1534" t="s">
        <v>750</v>
      </c>
      <c r="F1534" t="s">
        <v>3594</v>
      </c>
      <c r="G1534" t="s">
        <v>3595</v>
      </c>
      <c r="H1534">
        <f>Input!L143*CoverSheet!C33</f>
        <v>0</v>
      </c>
    </row>
    <row r="1535" spans="1:8" x14ac:dyDescent="0.35">
      <c r="A1535" t="str">
        <f>IF(CoverSheet!$C$9="Annual Return","AR",IF(CoverSheet!$C$9="Interim Return","IR",IF(CoverSheet!$C$9="Audited Annual Return","AAR","")))</f>
        <v/>
      </c>
      <c r="B1535" t="str">
        <f>CoverSheet!$G$7</f>
        <v>v:25-03-c</v>
      </c>
      <c r="C1535" t="str">
        <f>IF(CoverSheet!$C$29=3,"Q1",IF(CoverSheet!$C$29=6,"Q2",IF(CoverSheet!$C$29=9,"Q3",IF(AND(CoverSheet!$C$29=12,A1535="AR"),"Q4","Q4A"))))</f>
        <v>Q4A</v>
      </c>
      <c r="D1535" t="str">
        <f>CoverSheet!$C$15</f>
        <v/>
      </c>
      <c r="E1535" t="s">
        <v>750</v>
      </c>
      <c r="F1535" t="s">
        <v>3596</v>
      </c>
      <c r="G1535" t="s">
        <v>3597</v>
      </c>
      <c r="H1535">
        <f>Input!M143*CoverSheet!C33</f>
        <v>0</v>
      </c>
    </row>
    <row r="1536" spans="1:8" x14ac:dyDescent="0.35">
      <c r="A1536" t="str">
        <f>IF(CoverSheet!$C$9="Annual Return","AR",IF(CoverSheet!$C$9="Interim Return","IR",IF(CoverSheet!$C$9="Audited Annual Return","AAR","")))</f>
        <v/>
      </c>
      <c r="B1536" t="str">
        <f>CoverSheet!$G$7</f>
        <v>v:25-03-c</v>
      </c>
      <c r="C1536" t="str">
        <f>IF(CoverSheet!$C$29=3,"Q1",IF(CoverSheet!$C$29=6,"Q2",IF(CoverSheet!$C$29=9,"Q3",IF(AND(CoverSheet!$C$29=12,A1536="AR"),"Q4","Q4A"))))</f>
        <v>Q4A</v>
      </c>
      <c r="D1536" t="str">
        <f>CoverSheet!$C$15</f>
        <v/>
      </c>
      <c r="E1536" t="s">
        <v>750</v>
      </c>
      <c r="F1536" t="s">
        <v>3598</v>
      </c>
      <c r="G1536" t="s">
        <v>3599</v>
      </c>
      <c r="H1536">
        <f>Input!N143*CoverSheet!C33</f>
        <v>0</v>
      </c>
    </row>
    <row r="1537" spans="1:8" x14ac:dyDescent="0.35">
      <c r="A1537" t="str">
        <f>IF(CoverSheet!$C$9="Annual Return","AR",IF(CoverSheet!$C$9="Interim Return","IR",IF(CoverSheet!$C$9="Audited Annual Return","AAR","")))</f>
        <v/>
      </c>
      <c r="B1537" t="str">
        <f>CoverSheet!$G$7</f>
        <v>v:25-03-c</v>
      </c>
      <c r="C1537" t="str">
        <f>IF(CoverSheet!$C$29=3,"Q1",IF(CoverSheet!$C$29=6,"Q2",IF(CoverSheet!$C$29=9,"Q3",IF(AND(CoverSheet!$C$29=12,A1537="AR"),"Q4","Q4A"))))</f>
        <v>Q4A</v>
      </c>
      <c r="D1537" t="str">
        <f>CoverSheet!$C$15</f>
        <v/>
      </c>
      <c r="E1537" t="s">
        <v>750</v>
      </c>
      <c r="F1537" t="s">
        <v>3600</v>
      </c>
      <c r="G1537" t="s">
        <v>3601</v>
      </c>
      <c r="H1537">
        <f>Input!P144*CoverSheet!C33</f>
        <v>0</v>
      </c>
    </row>
    <row r="1538" spans="1:8" x14ac:dyDescent="0.35">
      <c r="A1538" t="str">
        <f>IF(CoverSheet!$C$9="Annual Return","AR",IF(CoverSheet!$C$9="Interim Return","IR",IF(CoverSheet!$C$9="Audited Annual Return","AAR","")))</f>
        <v/>
      </c>
      <c r="B1538" t="str">
        <f>CoverSheet!$G$7</f>
        <v>v:25-03-c</v>
      </c>
      <c r="C1538" t="str">
        <f>IF(CoverSheet!$C$29=3,"Q1",IF(CoverSheet!$C$29=6,"Q2",IF(CoverSheet!$C$29=9,"Q3",IF(AND(CoverSheet!$C$29=12,A1538="AR"),"Q4","Q4A"))))</f>
        <v>Q4A</v>
      </c>
      <c r="D1538" t="str">
        <f>CoverSheet!$C$15</f>
        <v/>
      </c>
      <c r="E1538" t="s">
        <v>750</v>
      </c>
      <c r="F1538" t="s">
        <v>3602</v>
      </c>
      <c r="G1538" t="s">
        <v>3603</v>
      </c>
      <c r="H1538">
        <f>Input!L144*CoverSheet!C33</f>
        <v>0</v>
      </c>
    </row>
    <row r="1539" spans="1:8" x14ac:dyDescent="0.35">
      <c r="A1539" t="str">
        <f>IF(CoverSheet!$C$9="Annual Return","AR",IF(CoverSheet!$C$9="Interim Return","IR",IF(CoverSheet!$C$9="Audited Annual Return","AAR","")))</f>
        <v/>
      </c>
      <c r="B1539" t="str">
        <f>CoverSheet!$G$7</f>
        <v>v:25-03-c</v>
      </c>
      <c r="C1539" t="str">
        <f>IF(CoverSheet!$C$29=3,"Q1",IF(CoverSheet!$C$29=6,"Q2",IF(CoverSheet!$C$29=9,"Q3",IF(AND(CoverSheet!$C$29=12,A1539="AR"),"Q4","Q4A"))))</f>
        <v>Q4A</v>
      </c>
      <c r="D1539" t="str">
        <f>CoverSheet!$C$15</f>
        <v/>
      </c>
      <c r="E1539" t="s">
        <v>750</v>
      </c>
      <c r="F1539" t="s">
        <v>3604</v>
      </c>
      <c r="G1539" t="s">
        <v>3605</v>
      </c>
      <c r="H1539">
        <f>Input!M144*CoverSheet!C33</f>
        <v>0</v>
      </c>
    </row>
    <row r="1540" spans="1:8" x14ac:dyDescent="0.35">
      <c r="A1540" t="str">
        <f>IF(CoverSheet!$C$9="Annual Return","AR",IF(CoverSheet!$C$9="Interim Return","IR",IF(CoverSheet!$C$9="Audited Annual Return","AAR","")))</f>
        <v/>
      </c>
      <c r="B1540" t="str">
        <f>CoverSheet!$G$7</f>
        <v>v:25-03-c</v>
      </c>
      <c r="C1540" t="str">
        <f>IF(CoverSheet!$C$29=3,"Q1",IF(CoverSheet!$C$29=6,"Q2",IF(CoverSheet!$C$29=9,"Q3",IF(AND(CoverSheet!$C$29=12,A1540="AR"),"Q4","Q4A"))))</f>
        <v>Q4A</v>
      </c>
      <c r="D1540" t="str">
        <f>CoverSheet!$C$15</f>
        <v/>
      </c>
      <c r="E1540" t="s">
        <v>750</v>
      </c>
      <c r="F1540" t="s">
        <v>3606</v>
      </c>
      <c r="G1540" t="s">
        <v>3607</v>
      </c>
      <c r="H1540">
        <f>Input!N144*CoverSheet!C33</f>
        <v>0</v>
      </c>
    </row>
    <row r="1541" spans="1:8" x14ac:dyDescent="0.35">
      <c r="A1541" t="str">
        <f>IF(CoverSheet!$C$9="Annual Return","AR",IF(CoverSheet!$C$9="Interim Return","IR",IF(CoverSheet!$C$9="Audited Annual Return","AAR","")))</f>
        <v/>
      </c>
      <c r="B1541" t="str">
        <f>CoverSheet!$G$7</f>
        <v>v:25-03-c</v>
      </c>
      <c r="C1541" t="str">
        <f>IF(CoverSheet!$C$29=3,"Q1",IF(CoverSheet!$C$29=6,"Q2",IF(CoverSheet!$C$29=9,"Q3",IF(AND(CoverSheet!$C$29=12,A1541="AR"),"Q4","Q4A"))))</f>
        <v>Q4A</v>
      </c>
      <c r="D1541" t="str">
        <f>CoverSheet!$C$15</f>
        <v/>
      </c>
      <c r="E1541" t="s">
        <v>750</v>
      </c>
      <c r="F1541" t="s">
        <v>3608</v>
      </c>
      <c r="G1541" t="s">
        <v>3609</v>
      </c>
      <c r="H1541">
        <f>Input!P145*CoverSheet!C33</f>
        <v>0</v>
      </c>
    </row>
    <row r="1542" spans="1:8" x14ac:dyDescent="0.35">
      <c r="A1542" t="str">
        <f>IF(CoverSheet!$C$9="Annual Return","AR",IF(CoverSheet!$C$9="Interim Return","IR",IF(CoverSheet!$C$9="Audited Annual Return","AAR","")))</f>
        <v/>
      </c>
      <c r="B1542" t="str">
        <f>CoverSheet!$G$7</f>
        <v>v:25-03-c</v>
      </c>
      <c r="C1542" t="str">
        <f>IF(CoverSheet!$C$29=3,"Q1",IF(CoverSheet!$C$29=6,"Q2",IF(CoverSheet!$C$29=9,"Q3",IF(AND(CoverSheet!$C$29=12,A1542="AR"),"Q4","Q4A"))))</f>
        <v>Q4A</v>
      </c>
      <c r="D1542" t="str">
        <f>CoverSheet!$C$15</f>
        <v/>
      </c>
      <c r="E1542" t="s">
        <v>750</v>
      </c>
      <c r="F1542" t="s">
        <v>3610</v>
      </c>
      <c r="G1542" t="s">
        <v>3611</v>
      </c>
      <c r="H1542">
        <f>Input!L145*CoverSheet!C33</f>
        <v>0</v>
      </c>
    </row>
    <row r="1543" spans="1:8" x14ac:dyDescent="0.35">
      <c r="A1543" t="str">
        <f>IF(CoverSheet!$C$9="Annual Return","AR",IF(CoverSheet!$C$9="Interim Return","IR",IF(CoverSheet!$C$9="Audited Annual Return","AAR","")))</f>
        <v/>
      </c>
      <c r="B1543" t="str">
        <f>CoverSheet!$G$7</f>
        <v>v:25-03-c</v>
      </c>
      <c r="C1543" t="str">
        <f>IF(CoverSheet!$C$29=3,"Q1",IF(CoverSheet!$C$29=6,"Q2",IF(CoverSheet!$C$29=9,"Q3",IF(AND(CoverSheet!$C$29=12,A1543="AR"),"Q4","Q4A"))))</f>
        <v>Q4A</v>
      </c>
      <c r="D1543" t="str">
        <f>CoverSheet!$C$15</f>
        <v/>
      </c>
      <c r="E1543" t="s">
        <v>750</v>
      </c>
      <c r="F1543" t="s">
        <v>3612</v>
      </c>
      <c r="G1543" t="s">
        <v>3613</v>
      </c>
      <c r="H1543">
        <f>Input!M145*CoverSheet!C33</f>
        <v>0</v>
      </c>
    </row>
    <row r="1544" spans="1:8" x14ac:dyDescent="0.35">
      <c r="A1544" t="str">
        <f>IF(CoverSheet!$C$9="Annual Return","AR",IF(CoverSheet!$C$9="Interim Return","IR",IF(CoverSheet!$C$9="Audited Annual Return","AAR","")))</f>
        <v/>
      </c>
      <c r="B1544" t="str">
        <f>CoverSheet!$G$7</f>
        <v>v:25-03-c</v>
      </c>
      <c r="C1544" t="str">
        <f>IF(CoverSheet!$C$29=3,"Q1",IF(CoverSheet!$C$29=6,"Q2",IF(CoverSheet!$C$29=9,"Q3",IF(AND(CoverSheet!$C$29=12,A1544="AR"),"Q4","Q4A"))))</f>
        <v>Q4A</v>
      </c>
      <c r="D1544" t="str">
        <f>CoverSheet!$C$15</f>
        <v/>
      </c>
      <c r="E1544" t="s">
        <v>750</v>
      </c>
      <c r="F1544" t="s">
        <v>3614</v>
      </c>
      <c r="G1544" t="s">
        <v>3615</v>
      </c>
      <c r="H1544">
        <f>Input!N145*CoverSheet!C33</f>
        <v>0</v>
      </c>
    </row>
    <row r="1545" spans="1:8" x14ac:dyDescent="0.35">
      <c r="A1545" t="str">
        <f>IF(CoverSheet!$C$9="Annual Return","AR",IF(CoverSheet!$C$9="Interim Return","IR",IF(CoverSheet!$C$9="Audited Annual Return","AAR","")))</f>
        <v/>
      </c>
      <c r="B1545" t="str">
        <f>CoverSheet!$G$7</f>
        <v>v:25-03-c</v>
      </c>
      <c r="C1545" t="str">
        <f>IF(CoverSheet!$C$29=3,"Q1",IF(CoverSheet!$C$29=6,"Q2",IF(CoverSheet!$C$29=9,"Q3",IF(AND(CoverSheet!$C$29=12,A1545="AR"),"Q4","Q4A"))))</f>
        <v>Q4A</v>
      </c>
      <c r="D1545" t="str">
        <f>CoverSheet!$C$15</f>
        <v/>
      </c>
      <c r="E1545" t="s">
        <v>750</v>
      </c>
      <c r="F1545" t="s">
        <v>3616</v>
      </c>
      <c r="G1545" t="s">
        <v>3617</v>
      </c>
      <c r="H1545">
        <f>Input!P146*CoverSheet!C33</f>
        <v>0</v>
      </c>
    </row>
    <row r="1546" spans="1:8" x14ac:dyDescent="0.35">
      <c r="A1546" t="str">
        <f>IF(CoverSheet!$C$9="Annual Return","AR",IF(CoverSheet!$C$9="Interim Return","IR",IF(CoverSheet!$C$9="Audited Annual Return","AAR","")))</f>
        <v/>
      </c>
      <c r="B1546" t="str">
        <f>CoverSheet!$G$7</f>
        <v>v:25-03-c</v>
      </c>
      <c r="C1546" t="str">
        <f>IF(CoverSheet!$C$29=3,"Q1",IF(CoverSheet!$C$29=6,"Q2",IF(CoverSheet!$C$29=9,"Q3",IF(AND(CoverSheet!$C$29=12,A1546="AR"),"Q4","Q4A"))))</f>
        <v>Q4A</v>
      </c>
      <c r="D1546" t="str">
        <f>CoverSheet!$C$15</f>
        <v/>
      </c>
      <c r="E1546" t="s">
        <v>750</v>
      </c>
      <c r="F1546" t="s">
        <v>3618</v>
      </c>
      <c r="G1546" t="s">
        <v>3619</v>
      </c>
      <c r="H1546">
        <f>Input!L146*CoverSheet!C33</f>
        <v>0</v>
      </c>
    </row>
    <row r="1547" spans="1:8" x14ac:dyDescent="0.35">
      <c r="A1547" t="str">
        <f>IF(CoverSheet!$C$9="Annual Return","AR",IF(CoverSheet!$C$9="Interim Return","IR",IF(CoverSheet!$C$9="Audited Annual Return","AAR","")))</f>
        <v/>
      </c>
      <c r="B1547" t="str">
        <f>CoverSheet!$G$7</f>
        <v>v:25-03-c</v>
      </c>
      <c r="C1547" t="str">
        <f>IF(CoverSheet!$C$29=3,"Q1",IF(CoverSheet!$C$29=6,"Q2",IF(CoverSheet!$C$29=9,"Q3",IF(AND(CoverSheet!$C$29=12,A1547="AR"),"Q4","Q4A"))))</f>
        <v>Q4A</v>
      </c>
      <c r="D1547" t="str">
        <f>CoverSheet!$C$15</f>
        <v/>
      </c>
      <c r="E1547" t="s">
        <v>750</v>
      </c>
      <c r="F1547" t="s">
        <v>3620</v>
      </c>
      <c r="G1547" t="s">
        <v>3621</v>
      </c>
      <c r="H1547">
        <f>Input!M146*CoverSheet!C33</f>
        <v>0</v>
      </c>
    </row>
    <row r="1548" spans="1:8" x14ac:dyDescent="0.35">
      <c r="A1548" t="str">
        <f>IF(CoverSheet!$C$9="Annual Return","AR",IF(CoverSheet!$C$9="Interim Return","IR",IF(CoverSheet!$C$9="Audited Annual Return","AAR","")))</f>
        <v/>
      </c>
      <c r="B1548" t="str">
        <f>CoverSheet!$G$7</f>
        <v>v:25-03-c</v>
      </c>
      <c r="C1548" t="str">
        <f>IF(CoverSheet!$C$29=3,"Q1",IF(CoverSheet!$C$29=6,"Q2",IF(CoverSheet!$C$29=9,"Q3",IF(AND(CoverSheet!$C$29=12,A1548="AR"),"Q4","Q4A"))))</f>
        <v>Q4A</v>
      </c>
      <c r="D1548" t="str">
        <f>CoverSheet!$C$15</f>
        <v/>
      </c>
      <c r="E1548" t="s">
        <v>750</v>
      </c>
      <c r="F1548" t="s">
        <v>3622</v>
      </c>
      <c r="G1548" t="s">
        <v>3623</v>
      </c>
      <c r="H1548">
        <f>Input!N146*CoverSheet!C33</f>
        <v>0</v>
      </c>
    </row>
    <row r="1549" spans="1:8" x14ac:dyDescent="0.35">
      <c r="A1549" t="str">
        <f>IF(CoverSheet!$C$9="Annual Return","AR",IF(CoverSheet!$C$9="Interim Return","IR",IF(CoverSheet!$C$9="Audited Annual Return","AAR","")))</f>
        <v/>
      </c>
      <c r="B1549" t="str">
        <f>CoverSheet!$G$7</f>
        <v>v:25-03-c</v>
      </c>
      <c r="C1549" t="str">
        <f>IF(CoverSheet!$C$29=3,"Q1",IF(CoverSheet!$C$29=6,"Q2",IF(CoverSheet!$C$29=9,"Q3",IF(AND(CoverSheet!$C$29=12,A1549="AR"),"Q4","Q4A"))))</f>
        <v>Q4A</v>
      </c>
      <c r="D1549" t="str">
        <f>CoverSheet!$C$15</f>
        <v/>
      </c>
      <c r="E1549" t="s">
        <v>750</v>
      </c>
      <c r="F1549" t="s">
        <v>3624</v>
      </c>
      <c r="G1549" t="s">
        <v>3625</v>
      </c>
      <c r="H1549">
        <f>Input!P147*CoverSheet!C33</f>
        <v>0</v>
      </c>
    </row>
    <row r="1550" spans="1:8" x14ac:dyDescent="0.35">
      <c r="A1550" t="str">
        <f>IF(CoverSheet!$C$9="Annual Return","AR",IF(CoverSheet!$C$9="Interim Return","IR",IF(CoverSheet!$C$9="Audited Annual Return","AAR","")))</f>
        <v/>
      </c>
      <c r="B1550" t="str">
        <f>CoverSheet!$G$7</f>
        <v>v:25-03-c</v>
      </c>
      <c r="C1550" t="str">
        <f>IF(CoverSheet!$C$29=3,"Q1",IF(CoverSheet!$C$29=6,"Q2",IF(CoverSheet!$C$29=9,"Q3",IF(AND(CoverSheet!$C$29=12,A1550="AR"),"Q4","Q4A"))))</f>
        <v>Q4A</v>
      </c>
      <c r="D1550" t="str">
        <f>CoverSheet!$C$15</f>
        <v/>
      </c>
      <c r="E1550" t="s">
        <v>750</v>
      </c>
      <c r="F1550" t="s">
        <v>3626</v>
      </c>
      <c r="G1550" t="s">
        <v>3627</v>
      </c>
      <c r="H1550">
        <f>Input!L147*CoverSheet!C33</f>
        <v>0</v>
      </c>
    </row>
    <row r="1551" spans="1:8" x14ac:dyDescent="0.35">
      <c r="A1551" t="str">
        <f>IF(CoverSheet!$C$9="Annual Return","AR",IF(CoverSheet!$C$9="Interim Return","IR",IF(CoverSheet!$C$9="Audited Annual Return","AAR","")))</f>
        <v/>
      </c>
      <c r="B1551" t="str">
        <f>CoverSheet!$G$7</f>
        <v>v:25-03-c</v>
      </c>
      <c r="C1551" t="str">
        <f>IF(CoverSheet!$C$29=3,"Q1",IF(CoverSheet!$C$29=6,"Q2",IF(CoverSheet!$C$29=9,"Q3",IF(AND(CoverSheet!$C$29=12,A1551="AR"),"Q4","Q4A"))))</f>
        <v>Q4A</v>
      </c>
      <c r="D1551" t="str">
        <f>CoverSheet!$C$15</f>
        <v/>
      </c>
      <c r="E1551" t="s">
        <v>750</v>
      </c>
      <c r="F1551" t="s">
        <v>3628</v>
      </c>
      <c r="G1551" t="s">
        <v>3629</v>
      </c>
      <c r="H1551">
        <f>Input!M147*CoverSheet!C33</f>
        <v>0</v>
      </c>
    </row>
    <row r="1552" spans="1:8" x14ac:dyDescent="0.35">
      <c r="A1552" t="str">
        <f>IF(CoverSheet!$C$9="Annual Return","AR",IF(CoverSheet!$C$9="Interim Return","IR",IF(CoverSheet!$C$9="Audited Annual Return","AAR","")))</f>
        <v/>
      </c>
      <c r="B1552" t="str">
        <f>CoverSheet!$G$7</f>
        <v>v:25-03-c</v>
      </c>
      <c r="C1552" t="str">
        <f>IF(CoverSheet!$C$29=3,"Q1",IF(CoverSheet!$C$29=6,"Q2",IF(CoverSheet!$C$29=9,"Q3",IF(AND(CoverSheet!$C$29=12,A1552="AR"),"Q4","Q4A"))))</f>
        <v>Q4A</v>
      </c>
      <c r="D1552" t="str">
        <f>CoverSheet!$C$15</f>
        <v/>
      </c>
      <c r="E1552" t="s">
        <v>750</v>
      </c>
      <c r="F1552" t="s">
        <v>3630</v>
      </c>
      <c r="G1552" t="s">
        <v>3631</v>
      </c>
      <c r="H1552">
        <f>-Input!N147*CoverSheet!C33</f>
        <v>0</v>
      </c>
    </row>
    <row r="1553" spans="1:8" x14ac:dyDescent="0.35">
      <c r="A1553" t="str">
        <f>IF(CoverSheet!$C$9="Annual Return","AR",IF(CoverSheet!$C$9="Interim Return","IR",IF(CoverSheet!$C$9="Audited Annual Return","AAR","")))</f>
        <v/>
      </c>
      <c r="B1553" t="str">
        <f>CoverSheet!$G$7</f>
        <v>v:25-03-c</v>
      </c>
      <c r="C1553" t="str">
        <f>IF(CoverSheet!$C$29=3,"Q1",IF(CoverSheet!$C$29=6,"Q2",IF(CoverSheet!$C$29=9,"Q3",IF(AND(CoverSheet!$C$29=12,A1553="AR"),"Q4","Q4A"))))</f>
        <v>Q4A</v>
      </c>
      <c r="D1553" t="str">
        <f>CoverSheet!$C$15</f>
        <v/>
      </c>
      <c r="E1553" t="s">
        <v>750</v>
      </c>
      <c r="F1553" t="s">
        <v>3632</v>
      </c>
      <c r="G1553" t="s">
        <v>3633</v>
      </c>
      <c r="H1553">
        <f>Input!P148*CoverSheet!C33</f>
        <v>0</v>
      </c>
    </row>
    <row r="1554" spans="1:8" x14ac:dyDescent="0.35">
      <c r="A1554" t="str">
        <f>IF(CoverSheet!$C$9="Annual Return","AR",IF(CoverSheet!$C$9="Interim Return","IR",IF(CoverSheet!$C$9="Audited Annual Return","AAR","")))</f>
        <v/>
      </c>
      <c r="B1554" t="str">
        <f>CoverSheet!$G$7</f>
        <v>v:25-03-c</v>
      </c>
      <c r="C1554" t="str">
        <f>IF(CoverSheet!$C$29=3,"Q1",IF(CoverSheet!$C$29=6,"Q2",IF(CoverSheet!$C$29=9,"Q3",IF(AND(CoverSheet!$C$29=12,A1554="AR"),"Q4","Q4A"))))</f>
        <v>Q4A</v>
      </c>
      <c r="D1554" t="str">
        <f>CoverSheet!$C$15</f>
        <v/>
      </c>
      <c r="E1554" t="s">
        <v>750</v>
      </c>
      <c r="F1554" t="s">
        <v>3634</v>
      </c>
      <c r="G1554" t="s">
        <v>3635</v>
      </c>
      <c r="H1554">
        <f>Input!L148*CoverSheet!C33</f>
        <v>0</v>
      </c>
    </row>
    <row r="1555" spans="1:8" x14ac:dyDescent="0.35">
      <c r="A1555" t="str">
        <f>IF(CoverSheet!$C$9="Annual Return","AR",IF(CoverSheet!$C$9="Interim Return","IR",IF(CoverSheet!$C$9="Audited Annual Return","AAR","")))</f>
        <v/>
      </c>
      <c r="B1555" t="str">
        <f>CoverSheet!$G$7</f>
        <v>v:25-03-c</v>
      </c>
      <c r="C1555" t="str">
        <f>IF(CoverSheet!$C$29=3,"Q1",IF(CoverSheet!$C$29=6,"Q2",IF(CoverSheet!$C$29=9,"Q3",IF(AND(CoverSheet!$C$29=12,A1555="AR"),"Q4","Q4A"))))</f>
        <v>Q4A</v>
      </c>
      <c r="D1555" t="str">
        <f>CoverSheet!$C$15</f>
        <v/>
      </c>
      <c r="E1555" t="s">
        <v>750</v>
      </c>
      <c r="F1555" t="s">
        <v>3636</v>
      </c>
      <c r="G1555" t="s">
        <v>3637</v>
      </c>
      <c r="H1555">
        <f>Input!M148*CoverSheet!C33</f>
        <v>0</v>
      </c>
    </row>
    <row r="1556" spans="1:8" x14ac:dyDescent="0.35">
      <c r="A1556" t="str">
        <f>IF(CoverSheet!$C$9="Annual Return","AR",IF(CoverSheet!$C$9="Interim Return","IR",IF(CoverSheet!$C$9="Audited Annual Return","AAR","")))</f>
        <v/>
      </c>
      <c r="B1556" t="str">
        <f>CoverSheet!$G$7</f>
        <v>v:25-03-c</v>
      </c>
      <c r="C1556" t="str">
        <f>IF(CoverSheet!$C$29=3,"Q1",IF(CoverSheet!$C$29=6,"Q2",IF(CoverSheet!$C$29=9,"Q3",IF(AND(CoverSheet!$C$29=12,A1556="AR"),"Q4","Q4A"))))</f>
        <v>Q4A</v>
      </c>
      <c r="D1556" t="str">
        <f>CoverSheet!$C$15</f>
        <v/>
      </c>
      <c r="E1556" t="s">
        <v>750</v>
      </c>
      <c r="F1556" t="s">
        <v>3638</v>
      </c>
      <c r="G1556" t="s">
        <v>3639</v>
      </c>
      <c r="H1556">
        <f>Input!N148*CoverSheet!C33</f>
        <v>0</v>
      </c>
    </row>
    <row r="1557" spans="1:8" x14ac:dyDescent="0.35">
      <c r="A1557" t="str">
        <f>IF(CoverSheet!$C$9="Annual Return","AR",IF(CoverSheet!$C$9="Interim Return","IR",IF(CoverSheet!$C$9="Audited Annual Return","AAR","")))</f>
        <v/>
      </c>
      <c r="B1557" t="str">
        <f>CoverSheet!$G$7</f>
        <v>v:25-03-c</v>
      </c>
      <c r="C1557" t="str">
        <f>IF(CoverSheet!$C$29=3,"Q1",IF(CoverSheet!$C$29=6,"Q2",IF(CoverSheet!$C$29=9,"Q3",IF(AND(CoverSheet!$C$29=12,A1557="AR"),"Q4","Q4A"))))</f>
        <v>Q4A</v>
      </c>
      <c r="D1557" t="str">
        <f>CoverSheet!$C$15</f>
        <v/>
      </c>
      <c r="E1557" t="s">
        <v>750</v>
      </c>
      <c r="F1557" t="s">
        <v>3640</v>
      </c>
      <c r="G1557" t="s">
        <v>3641</v>
      </c>
      <c r="H1557">
        <f>Input!P149*CoverSheet!C33</f>
        <v>0</v>
      </c>
    </row>
    <row r="1558" spans="1:8" x14ac:dyDescent="0.35">
      <c r="A1558" t="str">
        <f>IF(CoverSheet!$C$9="Annual Return","AR",IF(CoverSheet!$C$9="Interim Return","IR",IF(CoverSheet!$C$9="Audited Annual Return","AAR","")))</f>
        <v/>
      </c>
      <c r="B1558" t="str">
        <f>CoverSheet!$G$7</f>
        <v>v:25-03-c</v>
      </c>
      <c r="C1558" t="str">
        <f>IF(CoverSheet!$C$29=3,"Q1",IF(CoverSheet!$C$29=6,"Q2",IF(CoverSheet!$C$29=9,"Q3",IF(AND(CoverSheet!$C$29=12,A1558="AR"),"Q4","Q4A"))))</f>
        <v>Q4A</v>
      </c>
      <c r="D1558" t="str">
        <f>CoverSheet!$C$15</f>
        <v/>
      </c>
      <c r="E1558" t="s">
        <v>750</v>
      </c>
      <c r="F1558" t="s">
        <v>3642</v>
      </c>
      <c r="G1558" t="s">
        <v>3643</v>
      </c>
      <c r="H1558">
        <f>Input!L149*CoverSheet!C33</f>
        <v>0</v>
      </c>
    </row>
    <row r="1559" spans="1:8" x14ac:dyDescent="0.35">
      <c r="A1559" t="str">
        <f>IF(CoverSheet!$C$9="Annual Return","AR",IF(CoverSheet!$C$9="Interim Return","IR",IF(CoverSheet!$C$9="Audited Annual Return","AAR","")))</f>
        <v/>
      </c>
      <c r="B1559" t="str">
        <f>CoverSheet!$G$7</f>
        <v>v:25-03-c</v>
      </c>
      <c r="C1559" t="str">
        <f>IF(CoverSheet!$C$29=3,"Q1",IF(CoverSheet!$C$29=6,"Q2",IF(CoverSheet!$C$29=9,"Q3",IF(AND(CoverSheet!$C$29=12,A1559="AR"),"Q4","Q4A"))))</f>
        <v>Q4A</v>
      </c>
      <c r="D1559" t="str">
        <f>CoverSheet!$C$15</f>
        <v/>
      </c>
      <c r="E1559" t="s">
        <v>750</v>
      </c>
      <c r="F1559" t="s">
        <v>3644</v>
      </c>
      <c r="G1559" t="s">
        <v>3645</v>
      </c>
      <c r="H1559">
        <f>Input!M149*CoverSheet!C33</f>
        <v>0</v>
      </c>
    </row>
    <row r="1560" spans="1:8" x14ac:dyDescent="0.35">
      <c r="A1560" t="str">
        <f>IF(CoverSheet!$C$9="Annual Return","AR",IF(CoverSheet!$C$9="Interim Return","IR",IF(CoverSheet!$C$9="Audited Annual Return","AAR","")))</f>
        <v/>
      </c>
      <c r="B1560" t="str">
        <f>CoverSheet!$G$7</f>
        <v>v:25-03-c</v>
      </c>
      <c r="C1560" t="str">
        <f>IF(CoverSheet!$C$29=3,"Q1",IF(CoverSheet!$C$29=6,"Q2",IF(CoverSheet!$C$29=9,"Q3",IF(AND(CoverSheet!$C$29=12,A1560="AR"),"Q4","Q4A"))))</f>
        <v>Q4A</v>
      </c>
      <c r="D1560" t="str">
        <f>CoverSheet!$C$15</f>
        <v/>
      </c>
      <c r="E1560" t="s">
        <v>750</v>
      </c>
      <c r="F1560" t="s">
        <v>3646</v>
      </c>
      <c r="G1560" t="s">
        <v>3647</v>
      </c>
      <c r="H1560">
        <f>Input!N149*CoverSheet!C33</f>
        <v>0</v>
      </c>
    </row>
    <row r="1561" spans="1:8" x14ac:dyDescent="0.35">
      <c r="A1561" t="str">
        <f>IF(CoverSheet!$C$9="Annual Return","AR",IF(CoverSheet!$C$9="Interim Return","IR",IF(CoverSheet!$C$9="Audited Annual Return","AAR","")))</f>
        <v/>
      </c>
      <c r="B1561" t="str">
        <f>CoverSheet!$G$7</f>
        <v>v:25-03-c</v>
      </c>
      <c r="C1561" t="str">
        <f>IF(CoverSheet!$C$29=3,"Q1",IF(CoverSheet!$C$29=6,"Q2",IF(CoverSheet!$C$29=9,"Q3",IF(AND(CoverSheet!$C$29=12,A1561="AR"),"Q4","Q4A"))))</f>
        <v>Q4A</v>
      </c>
      <c r="D1561" t="str">
        <f>CoverSheet!$C$15</f>
        <v/>
      </c>
      <c r="E1561" t="s">
        <v>750</v>
      </c>
      <c r="F1561" t="s">
        <v>3648</v>
      </c>
      <c r="G1561" t="s">
        <v>3649</v>
      </c>
      <c r="H1561">
        <f>Input!P150*CoverSheet!C33</f>
        <v>0</v>
      </c>
    </row>
    <row r="1562" spans="1:8" x14ac:dyDescent="0.35">
      <c r="A1562" t="str">
        <f>IF(CoverSheet!$C$9="Annual Return","AR",IF(CoverSheet!$C$9="Interim Return","IR",IF(CoverSheet!$C$9="Audited Annual Return","AAR","")))</f>
        <v/>
      </c>
      <c r="B1562" t="str">
        <f>CoverSheet!$G$7</f>
        <v>v:25-03-c</v>
      </c>
      <c r="C1562" t="str">
        <f>IF(CoverSheet!$C$29=3,"Q1",IF(CoverSheet!$C$29=6,"Q2",IF(CoverSheet!$C$29=9,"Q3",IF(AND(CoverSheet!$C$29=12,A1562="AR"),"Q4","Q4A"))))</f>
        <v>Q4A</v>
      </c>
      <c r="D1562" t="str">
        <f>CoverSheet!$C$15</f>
        <v/>
      </c>
      <c r="E1562" t="s">
        <v>750</v>
      </c>
      <c r="F1562" t="s">
        <v>3650</v>
      </c>
      <c r="G1562" t="s">
        <v>3651</v>
      </c>
      <c r="H1562">
        <f>Input!L150*CoverSheet!C33</f>
        <v>0</v>
      </c>
    </row>
    <row r="1563" spans="1:8" x14ac:dyDescent="0.35">
      <c r="A1563" t="str">
        <f>IF(CoverSheet!$C$9="Annual Return","AR",IF(CoverSheet!$C$9="Interim Return","IR",IF(CoverSheet!$C$9="Audited Annual Return","AAR","")))</f>
        <v/>
      </c>
      <c r="B1563" t="str">
        <f>CoverSheet!$G$7</f>
        <v>v:25-03-c</v>
      </c>
      <c r="C1563" t="str">
        <f>IF(CoverSheet!$C$29=3,"Q1",IF(CoverSheet!$C$29=6,"Q2",IF(CoverSheet!$C$29=9,"Q3",IF(AND(CoverSheet!$C$29=12,A1563="AR"),"Q4","Q4A"))))</f>
        <v>Q4A</v>
      </c>
      <c r="D1563" t="str">
        <f>CoverSheet!$C$15</f>
        <v/>
      </c>
      <c r="E1563" t="s">
        <v>750</v>
      </c>
      <c r="F1563" t="s">
        <v>3652</v>
      </c>
      <c r="G1563" t="s">
        <v>3653</v>
      </c>
      <c r="H1563">
        <f>Input!M150*CoverSheet!C33</f>
        <v>0</v>
      </c>
    </row>
    <row r="1564" spans="1:8" x14ac:dyDescent="0.35">
      <c r="A1564" t="str">
        <f>IF(CoverSheet!$C$9="Annual Return","AR",IF(CoverSheet!$C$9="Interim Return","IR",IF(CoverSheet!$C$9="Audited Annual Return","AAR","")))</f>
        <v/>
      </c>
      <c r="B1564" t="str">
        <f>CoverSheet!$G$7</f>
        <v>v:25-03-c</v>
      </c>
      <c r="C1564" t="str">
        <f>IF(CoverSheet!$C$29=3,"Q1",IF(CoverSheet!$C$29=6,"Q2",IF(CoverSheet!$C$29=9,"Q3",IF(AND(CoverSheet!$C$29=12,A1564="AR"),"Q4","Q4A"))))</f>
        <v>Q4A</v>
      </c>
      <c r="D1564" t="str">
        <f>CoverSheet!$C$15</f>
        <v/>
      </c>
      <c r="E1564" t="s">
        <v>750</v>
      </c>
      <c r="F1564" t="s">
        <v>3654</v>
      </c>
      <c r="G1564" t="s">
        <v>3655</v>
      </c>
      <c r="H1564">
        <f>Input!N150*CoverSheet!C33</f>
        <v>0</v>
      </c>
    </row>
    <row r="1565" spans="1:8" x14ac:dyDescent="0.35">
      <c r="A1565" t="str">
        <f>IF(CoverSheet!$C$9="Annual Return","AR",IF(CoverSheet!$C$9="Interim Return","IR",IF(CoverSheet!$C$9="Audited Annual Return","AAR","")))</f>
        <v/>
      </c>
      <c r="B1565" t="str">
        <f>CoverSheet!$G$7</f>
        <v>v:25-03-c</v>
      </c>
      <c r="C1565" t="str">
        <f>IF(CoverSheet!$C$29=3,"Q1",IF(CoverSheet!$C$29=6,"Q2",IF(CoverSheet!$C$29=9,"Q3",IF(AND(CoverSheet!$C$29=12,A1565="AR"),"Q4","Q4A"))))</f>
        <v>Q4A</v>
      </c>
      <c r="D1565" t="str">
        <f>CoverSheet!$C$15</f>
        <v/>
      </c>
      <c r="E1565" t="s">
        <v>750</v>
      </c>
      <c r="F1565" t="s">
        <v>3656</v>
      </c>
      <c r="G1565" t="s">
        <v>3657</v>
      </c>
      <c r="H1565">
        <f>Input!P151*CoverSheet!C33</f>
        <v>0</v>
      </c>
    </row>
    <row r="1566" spans="1:8" x14ac:dyDescent="0.35">
      <c r="A1566" t="str">
        <f>IF(CoverSheet!$C$9="Annual Return","AR",IF(CoverSheet!$C$9="Interim Return","IR",IF(CoverSheet!$C$9="Audited Annual Return","AAR","")))</f>
        <v/>
      </c>
      <c r="B1566" t="str">
        <f>CoverSheet!$G$7</f>
        <v>v:25-03-c</v>
      </c>
      <c r="C1566" t="str">
        <f>IF(CoverSheet!$C$29=3,"Q1",IF(CoverSheet!$C$29=6,"Q2",IF(CoverSheet!$C$29=9,"Q3",IF(AND(CoverSheet!$C$29=12,A1566="AR"),"Q4","Q4A"))))</f>
        <v>Q4A</v>
      </c>
      <c r="D1566" t="str">
        <f>CoverSheet!$C$15</f>
        <v/>
      </c>
      <c r="E1566" t="s">
        <v>750</v>
      </c>
      <c r="F1566" t="s">
        <v>3658</v>
      </c>
      <c r="G1566" t="s">
        <v>3659</v>
      </c>
      <c r="H1566">
        <f>Input!L151*CoverSheet!C33</f>
        <v>0</v>
      </c>
    </row>
    <row r="1567" spans="1:8" x14ac:dyDescent="0.35">
      <c r="A1567" t="str">
        <f>IF(CoverSheet!$C$9="Annual Return","AR",IF(CoverSheet!$C$9="Interim Return","IR",IF(CoverSheet!$C$9="Audited Annual Return","AAR","")))</f>
        <v/>
      </c>
      <c r="B1567" t="str">
        <f>CoverSheet!$G$7</f>
        <v>v:25-03-c</v>
      </c>
      <c r="C1567" t="str">
        <f>IF(CoverSheet!$C$29=3,"Q1",IF(CoverSheet!$C$29=6,"Q2",IF(CoverSheet!$C$29=9,"Q3",IF(AND(CoverSheet!$C$29=12,A1567="AR"),"Q4","Q4A"))))</f>
        <v>Q4A</v>
      </c>
      <c r="D1567" t="str">
        <f>CoverSheet!$C$15</f>
        <v/>
      </c>
      <c r="E1567" t="s">
        <v>750</v>
      </c>
      <c r="F1567" t="s">
        <v>3660</v>
      </c>
      <c r="G1567" t="s">
        <v>3661</v>
      </c>
      <c r="H1567">
        <f>Input!M151*CoverSheet!C33</f>
        <v>0</v>
      </c>
    </row>
    <row r="1568" spans="1:8" x14ac:dyDescent="0.35">
      <c r="A1568" t="str">
        <f>IF(CoverSheet!$C$9="Annual Return","AR",IF(CoverSheet!$C$9="Interim Return","IR",IF(CoverSheet!$C$9="Audited Annual Return","AAR","")))</f>
        <v/>
      </c>
      <c r="B1568" t="str">
        <f>CoverSheet!$G$7</f>
        <v>v:25-03-c</v>
      </c>
      <c r="C1568" t="str">
        <f>IF(CoverSheet!$C$29=3,"Q1",IF(CoverSheet!$C$29=6,"Q2",IF(CoverSheet!$C$29=9,"Q3",IF(AND(CoverSheet!$C$29=12,A1568="AR"),"Q4","Q4A"))))</f>
        <v>Q4A</v>
      </c>
      <c r="D1568" t="str">
        <f>CoverSheet!$C$15</f>
        <v/>
      </c>
      <c r="E1568" t="s">
        <v>750</v>
      </c>
      <c r="F1568" t="s">
        <v>3662</v>
      </c>
      <c r="G1568" t="s">
        <v>3663</v>
      </c>
      <c r="H1568">
        <f>Input!N151*CoverSheet!C33</f>
        <v>0</v>
      </c>
    </row>
    <row r="1569" spans="1:8" x14ac:dyDescent="0.35">
      <c r="A1569" t="str">
        <f>IF(CoverSheet!$C$9="Annual Return","AR",IF(CoverSheet!$C$9="Interim Return","IR",IF(CoverSheet!$C$9="Audited Annual Return","AAR","")))</f>
        <v/>
      </c>
      <c r="B1569" t="str">
        <f>CoverSheet!$G$7</f>
        <v>v:25-03-c</v>
      </c>
      <c r="C1569" t="str">
        <f>IF(CoverSheet!$C$29=3,"Q1",IF(CoverSheet!$C$29=6,"Q2",IF(CoverSheet!$C$29=9,"Q3",IF(AND(CoverSheet!$C$29=12,A1569="AR"),"Q4","Q4A"))))</f>
        <v>Q4A</v>
      </c>
      <c r="D1569" t="str">
        <f>CoverSheet!$C$15</f>
        <v/>
      </c>
      <c r="E1569" t="s">
        <v>750</v>
      </c>
      <c r="F1569" t="s">
        <v>3664</v>
      </c>
      <c r="G1569" t="s">
        <v>3665</v>
      </c>
      <c r="H1569">
        <f>Input!P152*CoverSheet!C33</f>
        <v>0</v>
      </c>
    </row>
    <row r="1570" spans="1:8" x14ac:dyDescent="0.35">
      <c r="A1570" t="str">
        <f>IF(CoverSheet!$C$9="Annual Return","AR",IF(CoverSheet!$C$9="Interim Return","IR",IF(CoverSheet!$C$9="Audited Annual Return","AAR","")))</f>
        <v/>
      </c>
      <c r="B1570" t="str">
        <f>CoverSheet!$G$7</f>
        <v>v:25-03-c</v>
      </c>
      <c r="C1570" t="str">
        <f>IF(CoverSheet!$C$29=3,"Q1",IF(CoverSheet!$C$29=6,"Q2",IF(CoverSheet!$C$29=9,"Q3",IF(AND(CoverSheet!$C$29=12,A1570="AR"),"Q4","Q4A"))))</f>
        <v>Q4A</v>
      </c>
      <c r="D1570" t="str">
        <f>CoverSheet!$C$15</f>
        <v/>
      </c>
      <c r="E1570" t="s">
        <v>750</v>
      </c>
      <c r="F1570" t="s">
        <v>3666</v>
      </c>
      <c r="G1570" t="s">
        <v>3667</v>
      </c>
      <c r="H1570">
        <f>Input!L152*CoverSheet!C33</f>
        <v>0</v>
      </c>
    </row>
    <row r="1571" spans="1:8" x14ac:dyDescent="0.35">
      <c r="A1571" t="str">
        <f>IF(CoverSheet!$C$9="Annual Return","AR",IF(CoverSheet!$C$9="Interim Return","IR",IF(CoverSheet!$C$9="Audited Annual Return","AAR","")))</f>
        <v/>
      </c>
      <c r="B1571" t="str">
        <f>CoverSheet!$G$7</f>
        <v>v:25-03-c</v>
      </c>
      <c r="C1571" t="str">
        <f>IF(CoverSheet!$C$29=3,"Q1",IF(CoverSheet!$C$29=6,"Q2",IF(CoverSheet!$C$29=9,"Q3",IF(AND(CoverSheet!$C$29=12,A1571="AR"),"Q4","Q4A"))))</f>
        <v>Q4A</v>
      </c>
      <c r="D1571" t="str">
        <f>CoverSheet!$C$15</f>
        <v/>
      </c>
      <c r="E1571" t="s">
        <v>750</v>
      </c>
      <c r="F1571" t="s">
        <v>3668</v>
      </c>
      <c r="G1571" t="s">
        <v>3669</v>
      </c>
      <c r="H1571">
        <f>Input!M152*CoverSheet!C33</f>
        <v>0</v>
      </c>
    </row>
    <row r="1572" spans="1:8" x14ac:dyDescent="0.35">
      <c r="A1572" t="str">
        <f>IF(CoverSheet!$C$9="Annual Return","AR",IF(CoverSheet!$C$9="Interim Return","IR",IF(CoverSheet!$C$9="Audited Annual Return","AAR","")))</f>
        <v/>
      </c>
      <c r="B1572" t="str">
        <f>CoverSheet!$G$7</f>
        <v>v:25-03-c</v>
      </c>
      <c r="C1572" t="str">
        <f>IF(CoverSheet!$C$29=3,"Q1",IF(CoverSheet!$C$29=6,"Q2",IF(CoverSheet!$C$29=9,"Q3",IF(AND(CoverSheet!$C$29=12,A1572="AR"),"Q4","Q4A"))))</f>
        <v>Q4A</v>
      </c>
      <c r="D1572" t="str">
        <f>CoverSheet!$C$15</f>
        <v/>
      </c>
      <c r="E1572" t="s">
        <v>750</v>
      </c>
      <c r="F1572" t="s">
        <v>3670</v>
      </c>
      <c r="G1572" t="s">
        <v>3671</v>
      </c>
      <c r="H1572">
        <f>Input!N152*CoverSheet!C33</f>
        <v>0</v>
      </c>
    </row>
    <row r="1573" spans="1:8" x14ac:dyDescent="0.35">
      <c r="A1573" t="str">
        <f>IF(CoverSheet!$C$9="Annual Return","AR",IF(CoverSheet!$C$9="Interim Return","IR",IF(CoverSheet!$C$9="Audited Annual Return","AAR","")))</f>
        <v/>
      </c>
      <c r="B1573" t="str">
        <f>CoverSheet!$G$7</f>
        <v>v:25-03-c</v>
      </c>
      <c r="C1573" t="str">
        <f>IF(CoverSheet!$C$29=3,"Q1",IF(CoverSheet!$C$29=6,"Q2",IF(CoverSheet!$C$29=9,"Q3",IF(AND(CoverSheet!$C$29=12,A1573="AR"),"Q4","Q4A"))))</f>
        <v>Q4A</v>
      </c>
      <c r="D1573" t="str">
        <f>CoverSheet!$C$15</f>
        <v/>
      </c>
      <c r="E1573" t="s">
        <v>750</v>
      </c>
      <c r="F1573" t="s">
        <v>3672</v>
      </c>
      <c r="G1573" t="s">
        <v>3673</v>
      </c>
      <c r="H1573">
        <f>Input!P152*CoverSheet!C33</f>
        <v>0</v>
      </c>
    </row>
    <row r="1574" spans="1:8" x14ac:dyDescent="0.35">
      <c r="A1574" t="str">
        <f>IF(CoverSheet!$C$9="Annual Return","AR",IF(CoverSheet!$C$9="Interim Return","IR",IF(CoverSheet!$C$9="Audited Annual Return","AAR","")))</f>
        <v/>
      </c>
      <c r="B1574" t="str">
        <f>CoverSheet!$G$7</f>
        <v>v:25-03-c</v>
      </c>
      <c r="C1574" t="str">
        <f>IF(CoverSheet!$C$29=3,"Q1",IF(CoverSheet!$C$29=6,"Q2",IF(CoverSheet!$C$29=9,"Q3",IF(AND(CoverSheet!$C$29=12,A1574="AR"),"Q4","Q4A"))))</f>
        <v>Q4A</v>
      </c>
      <c r="D1574" t="str">
        <f>CoverSheet!$C$15</f>
        <v/>
      </c>
      <c r="E1574" t="s">
        <v>750</v>
      </c>
      <c r="F1574" t="s">
        <v>3674</v>
      </c>
      <c r="G1574" t="s">
        <v>3675</v>
      </c>
      <c r="H1574">
        <f>Input!L153*CoverSheet!C33</f>
        <v>0</v>
      </c>
    </row>
    <row r="1575" spans="1:8" x14ac:dyDescent="0.35">
      <c r="A1575" t="str">
        <f>IF(CoverSheet!$C$9="Annual Return","AR",IF(CoverSheet!$C$9="Interim Return","IR",IF(CoverSheet!$C$9="Audited Annual Return","AAR","")))</f>
        <v/>
      </c>
      <c r="B1575" t="str">
        <f>CoverSheet!$G$7</f>
        <v>v:25-03-c</v>
      </c>
      <c r="C1575" t="str">
        <f>IF(CoverSheet!$C$29=3,"Q1",IF(CoverSheet!$C$29=6,"Q2",IF(CoverSheet!$C$29=9,"Q3",IF(AND(CoverSheet!$C$29=12,A1575="AR"),"Q4","Q4A"))))</f>
        <v>Q4A</v>
      </c>
      <c r="D1575" t="str">
        <f>CoverSheet!$C$15</f>
        <v/>
      </c>
      <c r="E1575" t="s">
        <v>750</v>
      </c>
      <c r="F1575" t="s">
        <v>3676</v>
      </c>
      <c r="G1575" t="s">
        <v>3677</v>
      </c>
      <c r="H1575">
        <f>Input!M153*CoverSheet!C33</f>
        <v>0</v>
      </c>
    </row>
    <row r="1576" spans="1:8" x14ac:dyDescent="0.35">
      <c r="A1576" t="str">
        <f>IF(CoverSheet!$C$9="Annual Return","AR",IF(CoverSheet!$C$9="Interim Return","IR",IF(CoverSheet!$C$9="Audited Annual Return","AAR","")))</f>
        <v/>
      </c>
      <c r="B1576" t="str">
        <f>CoverSheet!$G$7</f>
        <v>v:25-03-c</v>
      </c>
      <c r="C1576" t="str">
        <f>IF(CoverSheet!$C$29=3,"Q1",IF(CoverSheet!$C$29=6,"Q2",IF(CoverSheet!$C$29=9,"Q3",IF(AND(CoverSheet!$C$29=12,A1576="AR"),"Q4","Q4A"))))</f>
        <v>Q4A</v>
      </c>
      <c r="D1576" t="str">
        <f>CoverSheet!$C$15</f>
        <v/>
      </c>
      <c r="E1576" t="s">
        <v>750</v>
      </c>
      <c r="F1576" t="s">
        <v>3678</v>
      </c>
      <c r="G1576" t="s">
        <v>3679</v>
      </c>
      <c r="H1576">
        <f>Input!N153*CoverSheet!C33</f>
        <v>0</v>
      </c>
    </row>
    <row r="1577" spans="1:8" x14ac:dyDescent="0.35">
      <c r="A1577" t="str">
        <f>IF(CoverSheet!$C$9="Annual Return","AR",IF(CoverSheet!$C$9="Interim Return","IR",IF(CoverSheet!$C$9="Audited Annual Return","AAR","")))</f>
        <v/>
      </c>
      <c r="B1577" t="str">
        <f>CoverSheet!$G$7</f>
        <v>v:25-03-c</v>
      </c>
      <c r="C1577" t="str">
        <f>IF(CoverSheet!$C$29=3,"Q1",IF(CoverSheet!$C$29=6,"Q2",IF(CoverSheet!$C$29=9,"Q3",IF(AND(CoverSheet!$C$29=12,A1577="AR"),"Q4","Q4A"))))</f>
        <v>Q4A</v>
      </c>
      <c r="D1577" t="str">
        <f>CoverSheet!$C$15</f>
        <v/>
      </c>
      <c r="E1577" t="s">
        <v>750</v>
      </c>
      <c r="F1577" t="s">
        <v>3680</v>
      </c>
      <c r="G1577" t="s">
        <v>3681</v>
      </c>
      <c r="H1577">
        <f>Input!P155*CoverSheet!C33</f>
        <v>0</v>
      </c>
    </row>
    <row r="1578" spans="1:8" x14ac:dyDescent="0.35">
      <c r="A1578" t="str">
        <f>IF(CoverSheet!$C$9="Annual Return","AR",IF(CoverSheet!$C$9="Interim Return","IR",IF(CoverSheet!$C$9="Audited Annual Return","AAR","")))</f>
        <v/>
      </c>
      <c r="B1578" t="str">
        <f>CoverSheet!$G$7</f>
        <v>v:25-03-c</v>
      </c>
      <c r="C1578" t="str">
        <f>IF(CoverSheet!$C$29=3,"Q1",IF(CoverSheet!$C$29=6,"Q2",IF(CoverSheet!$C$29=9,"Q3",IF(AND(CoverSheet!$C$29=12,A1578="AR"),"Q4","Q4A"))))</f>
        <v>Q4A</v>
      </c>
      <c r="D1578" t="str">
        <f>CoverSheet!$C$15</f>
        <v/>
      </c>
      <c r="E1578" t="s">
        <v>750</v>
      </c>
      <c r="F1578" t="s">
        <v>3682</v>
      </c>
      <c r="G1578" t="s">
        <v>3683</v>
      </c>
      <c r="H1578">
        <f>Input!L155*CoverSheet!C33</f>
        <v>0</v>
      </c>
    </row>
    <row r="1579" spans="1:8" x14ac:dyDescent="0.35">
      <c r="A1579" t="str">
        <f>IF(CoverSheet!$C$9="Annual Return","AR",IF(CoverSheet!$C$9="Interim Return","IR",IF(CoverSheet!$C$9="Audited Annual Return","AAR","")))</f>
        <v/>
      </c>
      <c r="B1579" t="str">
        <f>CoverSheet!$G$7</f>
        <v>v:25-03-c</v>
      </c>
      <c r="C1579" t="str">
        <f>IF(CoverSheet!$C$29=3,"Q1",IF(CoverSheet!$C$29=6,"Q2",IF(CoverSheet!$C$29=9,"Q3",IF(AND(CoverSheet!$C$29=12,A1579="AR"),"Q4","Q4A"))))</f>
        <v>Q4A</v>
      </c>
      <c r="D1579" t="str">
        <f>CoverSheet!$C$15</f>
        <v/>
      </c>
      <c r="E1579" t="s">
        <v>750</v>
      </c>
      <c r="F1579" t="s">
        <v>3684</v>
      </c>
      <c r="G1579" t="s">
        <v>3685</v>
      </c>
      <c r="H1579">
        <f>Input!M155*CoverSheet!C33</f>
        <v>0</v>
      </c>
    </row>
    <row r="1580" spans="1:8" x14ac:dyDescent="0.35">
      <c r="A1580" t="str">
        <f>IF(CoverSheet!$C$9="Annual Return","AR",IF(CoverSheet!$C$9="Interim Return","IR",IF(CoverSheet!$C$9="Audited Annual Return","AAR","")))</f>
        <v/>
      </c>
      <c r="B1580" t="str">
        <f>CoverSheet!$G$7</f>
        <v>v:25-03-c</v>
      </c>
      <c r="C1580" t="str">
        <f>IF(CoverSheet!$C$29=3,"Q1",IF(CoverSheet!$C$29=6,"Q2",IF(CoverSheet!$C$29=9,"Q3",IF(AND(CoverSheet!$C$29=12,A1580="AR"),"Q4","Q4A"))))</f>
        <v>Q4A</v>
      </c>
      <c r="D1580" t="str">
        <f>CoverSheet!$C$15</f>
        <v/>
      </c>
      <c r="E1580" t="s">
        <v>750</v>
      </c>
      <c r="F1580" t="s">
        <v>3686</v>
      </c>
      <c r="G1580" t="s">
        <v>3687</v>
      </c>
      <c r="H1580">
        <f>Input!N155*CoverSheet!C33</f>
        <v>0</v>
      </c>
    </row>
    <row r="1581" spans="1:8" x14ac:dyDescent="0.35">
      <c r="A1581" t="str">
        <f>IF(CoverSheet!$C$9="Annual Return","AR",IF(CoverSheet!$C$9="Interim Return","IR",IF(CoverSheet!$C$9="Audited Annual Return","AAR","")))</f>
        <v/>
      </c>
      <c r="B1581" t="str">
        <f>CoverSheet!$G$7</f>
        <v>v:25-03-c</v>
      </c>
      <c r="C1581" t="str">
        <f>IF(CoverSheet!$C$29=3,"Q1",IF(CoverSheet!$C$29=6,"Q2",IF(CoverSheet!$C$29=9,"Q3",IF(AND(CoverSheet!$C$29=12,A1581="AR"),"Q4","Q4A"))))</f>
        <v>Q4A</v>
      </c>
      <c r="D1581" t="str">
        <f>CoverSheet!$C$15</f>
        <v/>
      </c>
      <c r="E1581" t="s">
        <v>750</v>
      </c>
      <c r="F1581" t="s">
        <v>3688</v>
      </c>
      <c r="G1581" t="s">
        <v>3689</v>
      </c>
      <c r="H1581">
        <f>Input!P156*CoverSheet!C33</f>
        <v>0</v>
      </c>
    </row>
    <row r="1582" spans="1:8" x14ac:dyDescent="0.35">
      <c r="A1582" t="str">
        <f>IF(CoverSheet!$C$9="Annual Return","AR",IF(CoverSheet!$C$9="Interim Return","IR",IF(CoverSheet!$C$9="Audited Annual Return","AAR","")))</f>
        <v/>
      </c>
      <c r="B1582" t="str">
        <f>CoverSheet!$G$7</f>
        <v>v:25-03-c</v>
      </c>
      <c r="C1582" t="str">
        <f>IF(CoverSheet!$C$29=3,"Q1",IF(CoverSheet!$C$29=6,"Q2",IF(CoverSheet!$C$29=9,"Q3",IF(AND(CoverSheet!$C$29=12,A1582="AR"),"Q4","Q4A"))))</f>
        <v>Q4A</v>
      </c>
      <c r="D1582" t="str">
        <f>CoverSheet!$C$15</f>
        <v/>
      </c>
      <c r="E1582" t="s">
        <v>750</v>
      </c>
      <c r="F1582" t="s">
        <v>3690</v>
      </c>
      <c r="G1582" t="s">
        <v>3691</v>
      </c>
      <c r="H1582">
        <f>Input!L156*CoverSheet!C33</f>
        <v>0</v>
      </c>
    </row>
    <row r="1583" spans="1:8" x14ac:dyDescent="0.35">
      <c r="A1583" t="str">
        <f>IF(CoverSheet!$C$9="Annual Return","AR",IF(CoverSheet!$C$9="Interim Return","IR",IF(CoverSheet!$C$9="Audited Annual Return","AAR","")))</f>
        <v/>
      </c>
      <c r="B1583" t="str">
        <f>CoverSheet!$G$7</f>
        <v>v:25-03-c</v>
      </c>
      <c r="C1583" t="str">
        <f>IF(CoverSheet!$C$29=3,"Q1",IF(CoverSheet!$C$29=6,"Q2",IF(CoverSheet!$C$29=9,"Q3",IF(AND(CoverSheet!$C$29=12,A1583="AR"),"Q4","Q4A"))))</f>
        <v>Q4A</v>
      </c>
      <c r="D1583" t="str">
        <f>CoverSheet!$C$15</f>
        <v/>
      </c>
      <c r="E1583" t="s">
        <v>750</v>
      </c>
      <c r="F1583" t="s">
        <v>3692</v>
      </c>
      <c r="G1583" t="s">
        <v>3693</v>
      </c>
      <c r="H1583">
        <f>Input!M156*CoverSheet!C33</f>
        <v>0</v>
      </c>
    </row>
    <row r="1584" spans="1:8" x14ac:dyDescent="0.35">
      <c r="A1584" t="str">
        <f>IF(CoverSheet!$C$9="Annual Return","AR",IF(CoverSheet!$C$9="Interim Return","IR",IF(CoverSheet!$C$9="Audited Annual Return","AAR","")))</f>
        <v/>
      </c>
      <c r="B1584" t="str">
        <f>CoverSheet!$G$7</f>
        <v>v:25-03-c</v>
      </c>
      <c r="C1584" t="str">
        <f>IF(CoverSheet!$C$29=3,"Q1",IF(CoverSheet!$C$29=6,"Q2",IF(CoverSheet!$C$29=9,"Q3",IF(AND(CoverSheet!$C$29=12,A1584="AR"),"Q4","Q4A"))))</f>
        <v>Q4A</v>
      </c>
      <c r="D1584" t="str">
        <f>CoverSheet!$C$15</f>
        <v/>
      </c>
      <c r="E1584" t="s">
        <v>750</v>
      </c>
      <c r="F1584" t="s">
        <v>3694</v>
      </c>
      <c r="G1584" t="s">
        <v>3695</v>
      </c>
      <c r="H1584">
        <f>Input!N156*CoverSheet!C33</f>
        <v>0</v>
      </c>
    </row>
    <row r="1585" spans="1:8" x14ac:dyDescent="0.35">
      <c r="A1585" t="str">
        <f>IF(CoverSheet!$C$9="Annual Return","AR",IF(CoverSheet!$C$9="Interim Return","IR",IF(CoverSheet!$C$9="Audited Annual Return","AAR","")))</f>
        <v/>
      </c>
      <c r="B1585" t="str">
        <f>CoverSheet!$G$7</f>
        <v>v:25-03-c</v>
      </c>
      <c r="C1585" t="str">
        <f>IF(CoverSheet!$C$29=3,"Q1",IF(CoverSheet!$C$29=6,"Q2",IF(CoverSheet!$C$29=9,"Q3",IF(AND(CoverSheet!$C$29=12,A1585="AR"),"Q4","Q4A"))))</f>
        <v>Q4A</v>
      </c>
      <c r="D1585" t="str">
        <f>CoverSheet!$C$15</f>
        <v/>
      </c>
      <c r="E1585" t="s">
        <v>750</v>
      </c>
      <c r="F1585" t="s">
        <v>3696</v>
      </c>
      <c r="G1585" t="s">
        <v>3697</v>
      </c>
      <c r="H1585">
        <f>Input!P157*CoverSheet!C33</f>
        <v>0</v>
      </c>
    </row>
    <row r="1586" spans="1:8" x14ac:dyDescent="0.35">
      <c r="A1586" t="str">
        <f>IF(CoverSheet!$C$9="Annual Return","AR",IF(CoverSheet!$C$9="Interim Return","IR",IF(CoverSheet!$C$9="Audited Annual Return","AAR","")))</f>
        <v/>
      </c>
      <c r="B1586" t="str">
        <f>CoverSheet!$G$7</f>
        <v>v:25-03-c</v>
      </c>
      <c r="C1586" t="str">
        <f>IF(CoverSheet!$C$29=3,"Q1",IF(CoverSheet!$C$29=6,"Q2",IF(CoverSheet!$C$29=9,"Q3",IF(AND(CoverSheet!$C$29=12,A1586="AR"),"Q4","Q4A"))))</f>
        <v>Q4A</v>
      </c>
      <c r="D1586" t="str">
        <f>CoverSheet!$C$15</f>
        <v/>
      </c>
      <c r="E1586" t="s">
        <v>750</v>
      </c>
      <c r="F1586" t="s">
        <v>3698</v>
      </c>
      <c r="G1586" t="s">
        <v>3699</v>
      </c>
      <c r="H1586">
        <f>Input!L157*CoverSheet!C33</f>
        <v>0</v>
      </c>
    </row>
    <row r="1587" spans="1:8" x14ac:dyDescent="0.35">
      <c r="A1587" t="str">
        <f>IF(CoverSheet!$C$9="Annual Return","AR",IF(CoverSheet!$C$9="Interim Return","IR",IF(CoverSheet!$C$9="Audited Annual Return","AAR","")))</f>
        <v/>
      </c>
      <c r="B1587" t="str">
        <f>CoverSheet!$G$7</f>
        <v>v:25-03-c</v>
      </c>
      <c r="C1587" t="str">
        <f>IF(CoverSheet!$C$29=3,"Q1",IF(CoverSheet!$C$29=6,"Q2",IF(CoverSheet!$C$29=9,"Q3",IF(AND(CoverSheet!$C$29=12,A1587="AR"),"Q4","Q4A"))))</f>
        <v>Q4A</v>
      </c>
      <c r="D1587" t="str">
        <f>CoverSheet!$C$15</f>
        <v/>
      </c>
      <c r="E1587" t="s">
        <v>750</v>
      </c>
      <c r="F1587" t="s">
        <v>3700</v>
      </c>
      <c r="G1587" t="s">
        <v>3701</v>
      </c>
      <c r="H1587">
        <f>Input!M157*CoverSheet!C33</f>
        <v>0</v>
      </c>
    </row>
    <row r="1588" spans="1:8" x14ac:dyDescent="0.35">
      <c r="A1588" t="str">
        <f>IF(CoverSheet!$C$9="Annual Return","AR",IF(CoverSheet!$C$9="Interim Return","IR",IF(CoverSheet!$C$9="Audited Annual Return","AAR","")))</f>
        <v/>
      </c>
      <c r="B1588" t="str">
        <f>CoverSheet!$G$7</f>
        <v>v:25-03-c</v>
      </c>
      <c r="C1588" t="str">
        <f>IF(CoverSheet!$C$29=3,"Q1",IF(CoverSheet!$C$29=6,"Q2",IF(CoverSheet!$C$29=9,"Q3",IF(AND(CoverSheet!$C$29=12,A1588="AR"),"Q4","Q4A"))))</f>
        <v>Q4A</v>
      </c>
      <c r="D1588" t="str">
        <f>CoverSheet!$C$15</f>
        <v/>
      </c>
      <c r="E1588" t="s">
        <v>750</v>
      </c>
      <c r="F1588" t="s">
        <v>3702</v>
      </c>
      <c r="G1588" t="s">
        <v>3703</v>
      </c>
      <c r="H1588">
        <f>Input!N157*CoverSheet!C33</f>
        <v>0</v>
      </c>
    </row>
    <row r="1589" spans="1:8" x14ac:dyDescent="0.35">
      <c r="A1589" t="str">
        <f>IF(CoverSheet!$C$9="Annual Return","AR",IF(CoverSheet!$C$9="Interim Return","IR",IF(CoverSheet!$C$9="Audited Annual Return","AAR","")))</f>
        <v/>
      </c>
      <c r="B1589" t="str">
        <f>CoverSheet!$G$7</f>
        <v>v:25-03-c</v>
      </c>
      <c r="C1589" t="str">
        <f>IF(CoverSheet!$C$29=3,"Q1",IF(CoverSheet!$C$29=6,"Q2",IF(CoverSheet!$C$29=9,"Q3",IF(AND(CoverSheet!$C$29=12,A1589="AR"),"Q4","Q4A"))))</f>
        <v>Q4A</v>
      </c>
      <c r="D1589" t="str">
        <f>CoverSheet!$C$15</f>
        <v/>
      </c>
      <c r="E1589" t="s">
        <v>750</v>
      </c>
      <c r="F1589" t="s">
        <v>3704</v>
      </c>
      <c r="G1589" t="s">
        <v>3705</v>
      </c>
      <c r="H1589">
        <f>Input!P162*CoverSheet!C33</f>
        <v>0</v>
      </c>
    </row>
    <row r="1590" spans="1:8" x14ac:dyDescent="0.35">
      <c r="A1590" t="str">
        <f>IF(CoverSheet!$C$9="Annual Return","AR",IF(CoverSheet!$C$9="Interim Return","IR",IF(CoverSheet!$C$9="Audited Annual Return","AAR","")))</f>
        <v/>
      </c>
      <c r="B1590" t="str">
        <f>CoverSheet!$G$7</f>
        <v>v:25-03-c</v>
      </c>
      <c r="C1590" t="str">
        <f>IF(CoverSheet!$C$29=3,"Q1",IF(CoverSheet!$C$29=6,"Q2",IF(CoverSheet!$C$29=9,"Q3",IF(AND(CoverSheet!$C$29=12,A1590="AR"),"Q4","Q4A"))))</f>
        <v>Q4A</v>
      </c>
      <c r="D1590" t="str">
        <f>CoverSheet!$C$15</f>
        <v/>
      </c>
      <c r="E1590" t="s">
        <v>750</v>
      </c>
      <c r="F1590" t="s">
        <v>3706</v>
      </c>
      <c r="G1590" t="s">
        <v>3707</v>
      </c>
      <c r="H1590">
        <f>Input!L162*CoverSheet!C33</f>
        <v>0</v>
      </c>
    </row>
    <row r="1591" spans="1:8" x14ac:dyDescent="0.35">
      <c r="A1591" t="str">
        <f>IF(CoverSheet!$C$9="Annual Return","AR",IF(CoverSheet!$C$9="Interim Return","IR",IF(CoverSheet!$C$9="Audited Annual Return","AAR","")))</f>
        <v/>
      </c>
      <c r="B1591" t="str">
        <f>CoverSheet!$G$7</f>
        <v>v:25-03-c</v>
      </c>
      <c r="C1591" t="str">
        <f>IF(CoverSheet!$C$29=3,"Q1",IF(CoverSheet!$C$29=6,"Q2",IF(CoverSheet!$C$29=9,"Q3",IF(AND(CoverSheet!$C$29=12,A1591="AR"),"Q4","Q4A"))))</f>
        <v>Q4A</v>
      </c>
      <c r="D1591" t="str">
        <f>CoverSheet!$C$15</f>
        <v/>
      </c>
      <c r="E1591" t="s">
        <v>750</v>
      </c>
      <c r="F1591" t="s">
        <v>3708</v>
      </c>
      <c r="G1591" t="s">
        <v>3709</v>
      </c>
      <c r="H1591">
        <f>Input!M162*CoverSheet!C33</f>
        <v>0</v>
      </c>
    </row>
    <row r="1592" spans="1:8" x14ac:dyDescent="0.35">
      <c r="A1592" t="str">
        <f>IF(CoverSheet!$C$9="Annual Return","AR",IF(CoverSheet!$C$9="Interim Return","IR",IF(CoverSheet!$C$9="Audited Annual Return","AAR","")))</f>
        <v/>
      </c>
      <c r="B1592" t="str">
        <f>CoverSheet!$G$7</f>
        <v>v:25-03-c</v>
      </c>
      <c r="C1592" t="str">
        <f>IF(CoverSheet!$C$29=3,"Q1",IF(CoverSheet!$C$29=6,"Q2",IF(CoverSheet!$C$29=9,"Q3",IF(AND(CoverSheet!$C$29=12,A1592="AR"),"Q4","Q4A"))))</f>
        <v>Q4A</v>
      </c>
      <c r="D1592" t="str">
        <f>CoverSheet!$C$15</f>
        <v/>
      </c>
      <c r="E1592" t="s">
        <v>750</v>
      </c>
      <c r="F1592" t="s">
        <v>3710</v>
      </c>
      <c r="G1592" t="s">
        <v>3711</v>
      </c>
      <c r="H1592">
        <f>Input!N162*CoverSheet!C33</f>
        <v>0</v>
      </c>
    </row>
    <row r="1593" spans="1:8" x14ac:dyDescent="0.35">
      <c r="A1593" t="str">
        <f>IF(CoverSheet!$C$9="Annual Return","AR",IF(CoverSheet!$C$9="Interim Return","IR",IF(CoverSheet!$C$9="Audited Annual Return","AAR","")))</f>
        <v/>
      </c>
      <c r="B1593" t="str">
        <f>CoverSheet!$G$7</f>
        <v>v:25-03-c</v>
      </c>
      <c r="C1593" t="str">
        <f>IF(CoverSheet!$C$29=3,"Q1",IF(CoverSheet!$C$29=6,"Q2",IF(CoverSheet!$C$29=9,"Q3",IF(AND(CoverSheet!$C$29=12,A1593="AR"),"Q4","Q4A"))))</f>
        <v>Q4A</v>
      </c>
      <c r="D1593" t="str">
        <f>CoverSheet!$C$15</f>
        <v/>
      </c>
      <c r="E1593" t="s">
        <v>750</v>
      </c>
      <c r="F1593" t="s">
        <v>3712</v>
      </c>
      <c r="G1593" t="s">
        <v>3713</v>
      </c>
      <c r="H1593">
        <f>Input!P163*CoverSheet!C33</f>
        <v>0</v>
      </c>
    </row>
    <row r="1594" spans="1:8" x14ac:dyDescent="0.35">
      <c r="A1594" t="str">
        <f>IF(CoverSheet!$C$9="Annual Return","AR",IF(CoverSheet!$C$9="Interim Return","IR",IF(CoverSheet!$C$9="Audited Annual Return","AAR","")))</f>
        <v/>
      </c>
      <c r="B1594" t="str">
        <f>CoverSheet!$G$7</f>
        <v>v:25-03-c</v>
      </c>
      <c r="C1594" t="str">
        <f>IF(CoverSheet!$C$29=3,"Q1",IF(CoverSheet!$C$29=6,"Q2",IF(CoverSheet!$C$29=9,"Q3",IF(AND(CoverSheet!$C$29=12,A1594="AR"),"Q4","Q4A"))))</f>
        <v>Q4A</v>
      </c>
      <c r="D1594" t="str">
        <f>CoverSheet!$C$15</f>
        <v/>
      </c>
      <c r="E1594" t="s">
        <v>750</v>
      </c>
      <c r="F1594" t="s">
        <v>3714</v>
      </c>
      <c r="G1594" t="s">
        <v>3715</v>
      </c>
      <c r="H1594">
        <f>Input!L163*CoverSheet!C33</f>
        <v>0</v>
      </c>
    </row>
    <row r="1595" spans="1:8" x14ac:dyDescent="0.35">
      <c r="A1595" t="str">
        <f>IF(CoverSheet!$C$9="Annual Return","AR",IF(CoverSheet!$C$9="Interim Return","IR",IF(CoverSheet!$C$9="Audited Annual Return","AAR","")))</f>
        <v/>
      </c>
      <c r="B1595" t="str">
        <f>CoverSheet!$G$7</f>
        <v>v:25-03-c</v>
      </c>
      <c r="C1595" t="str">
        <f>IF(CoverSheet!$C$29=3,"Q1",IF(CoverSheet!$C$29=6,"Q2",IF(CoverSheet!$C$29=9,"Q3",IF(AND(CoverSheet!$C$29=12,A1595="AR"),"Q4","Q4A"))))</f>
        <v>Q4A</v>
      </c>
      <c r="D1595" t="str">
        <f>CoverSheet!$C$15</f>
        <v/>
      </c>
      <c r="E1595" t="s">
        <v>750</v>
      </c>
      <c r="F1595" t="s">
        <v>3716</v>
      </c>
      <c r="G1595" t="s">
        <v>3717</v>
      </c>
      <c r="H1595">
        <f>Input!M163*CoverSheet!C33</f>
        <v>0</v>
      </c>
    </row>
    <row r="1596" spans="1:8" x14ac:dyDescent="0.35">
      <c r="A1596" t="str">
        <f>IF(CoverSheet!$C$9="Annual Return","AR",IF(CoverSheet!$C$9="Interim Return","IR",IF(CoverSheet!$C$9="Audited Annual Return","AAR","")))</f>
        <v/>
      </c>
      <c r="B1596" t="str">
        <f>CoverSheet!$G$7</f>
        <v>v:25-03-c</v>
      </c>
      <c r="C1596" t="str">
        <f>IF(CoverSheet!$C$29=3,"Q1",IF(CoverSheet!$C$29=6,"Q2",IF(CoverSheet!$C$29=9,"Q3",IF(AND(CoverSheet!$C$29=12,A1596="AR"),"Q4","Q4A"))))</f>
        <v>Q4A</v>
      </c>
      <c r="D1596" t="str">
        <f>CoverSheet!$C$15</f>
        <v/>
      </c>
      <c r="E1596" t="s">
        <v>750</v>
      </c>
      <c r="F1596" t="s">
        <v>3718</v>
      </c>
      <c r="G1596" t="s">
        <v>3719</v>
      </c>
      <c r="H1596">
        <f>Input!N163*CoverSheet!C33</f>
        <v>0</v>
      </c>
    </row>
    <row r="1597" spans="1:8" x14ac:dyDescent="0.35">
      <c r="A1597" t="str">
        <f>IF(CoverSheet!$C$9="Annual Return","AR",IF(CoverSheet!$C$9="Interim Return","IR",IF(CoverSheet!$C$9="Audited Annual Return","AAR","")))</f>
        <v/>
      </c>
      <c r="B1597" t="str">
        <f>CoverSheet!$G$7</f>
        <v>v:25-03-c</v>
      </c>
      <c r="C1597" t="str">
        <f>IF(CoverSheet!$C$29=3,"Q1",IF(CoverSheet!$C$29=6,"Q2",IF(CoverSheet!$C$29=9,"Q3",IF(AND(CoverSheet!$C$29=12,A1597="AR"),"Q4","Q4A"))))</f>
        <v>Q4A</v>
      </c>
      <c r="D1597" t="str">
        <f>CoverSheet!$C$15</f>
        <v/>
      </c>
      <c r="E1597" t="s">
        <v>750</v>
      </c>
      <c r="F1597" t="s">
        <v>3720</v>
      </c>
      <c r="G1597" t="s">
        <v>3721</v>
      </c>
      <c r="H1597">
        <f>Input!P164*CoverSheet!C33</f>
        <v>0</v>
      </c>
    </row>
    <row r="1598" spans="1:8" x14ac:dyDescent="0.35">
      <c r="A1598" t="str">
        <f>IF(CoverSheet!$C$9="Annual Return","AR",IF(CoverSheet!$C$9="Interim Return","IR",IF(CoverSheet!$C$9="Audited Annual Return","AAR","")))</f>
        <v/>
      </c>
      <c r="B1598" t="str">
        <f>CoverSheet!$G$7</f>
        <v>v:25-03-c</v>
      </c>
      <c r="C1598" t="str">
        <f>IF(CoverSheet!$C$29=3,"Q1",IF(CoverSheet!$C$29=6,"Q2",IF(CoverSheet!$C$29=9,"Q3",IF(AND(CoverSheet!$C$29=12,A1598="AR"),"Q4","Q4A"))))</f>
        <v>Q4A</v>
      </c>
      <c r="D1598" t="str">
        <f>CoverSheet!$C$15</f>
        <v/>
      </c>
      <c r="E1598" t="s">
        <v>750</v>
      </c>
      <c r="F1598" t="s">
        <v>3722</v>
      </c>
      <c r="G1598" t="s">
        <v>3723</v>
      </c>
      <c r="H1598">
        <f>Input!L164*CoverSheet!C33</f>
        <v>0</v>
      </c>
    </row>
    <row r="1599" spans="1:8" x14ac:dyDescent="0.35">
      <c r="A1599" t="str">
        <f>IF(CoverSheet!$C$9="Annual Return","AR",IF(CoverSheet!$C$9="Interim Return","IR",IF(CoverSheet!$C$9="Audited Annual Return","AAR","")))</f>
        <v/>
      </c>
      <c r="B1599" t="str">
        <f>CoverSheet!$G$7</f>
        <v>v:25-03-c</v>
      </c>
      <c r="C1599" t="str">
        <f>IF(CoverSheet!$C$29=3,"Q1",IF(CoverSheet!$C$29=6,"Q2",IF(CoverSheet!$C$29=9,"Q3",IF(AND(CoverSheet!$C$29=12,A1599="AR"),"Q4","Q4A"))))</f>
        <v>Q4A</v>
      </c>
      <c r="D1599" t="str">
        <f>CoverSheet!$C$15</f>
        <v/>
      </c>
      <c r="E1599" t="s">
        <v>750</v>
      </c>
      <c r="F1599" t="s">
        <v>3724</v>
      </c>
      <c r="G1599" t="s">
        <v>3725</v>
      </c>
      <c r="H1599">
        <f>Input!M164*CoverSheet!C33</f>
        <v>0</v>
      </c>
    </row>
    <row r="1600" spans="1:8" x14ac:dyDescent="0.35">
      <c r="A1600" t="str">
        <f>IF(CoverSheet!$C$9="Annual Return","AR",IF(CoverSheet!$C$9="Interim Return","IR",IF(CoverSheet!$C$9="Audited Annual Return","AAR","")))</f>
        <v/>
      </c>
      <c r="B1600" t="str">
        <f>CoverSheet!$G$7</f>
        <v>v:25-03-c</v>
      </c>
      <c r="C1600" t="str">
        <f>IF(CoverSheet!$C$29=3,"Q1",IF(CoverSheet!$C$29=6,"Q2",IF(CoverSheet!$C$29=9,"Q3",IF(AND(CoverSheet!$C$29=12,A1600="AR"),"Q4","Q4A"))))</f>
        <v>Q4A</v>
      </c>
      <c r="D1600" t="str">
        <f>CoverSheet!$C$15</f>
        <v/>
      </c>
      <c r="E1600" t="s">
        <v>750</v>
      </c>
      <c r="F1600" t="s">
        <v>3726</v>
      </c>
      <c r="G1600" t="s">
        <v>3727</v>
      </c>
      <c r="H1600">
        <f>Input!N164*CoverSheet!C33</f>
        <v>0</v>
      </c>
    </row>
    <row r="1601" spans="1:8" x14ac:dyDescent="0.35">
      <c r="A1601" t="str">
        <f>IF(CoverSheet!$C$9="Annual Return","AR",IF(CoverSheet!$C$9="Interim Return","IR",IF(CoverSheet!$C$9="Audited Annual Return","AAR","")))</f>
        <v/>
      </c>
      <c r="B1601" t="str">
        <f>CoverSheet!$G$7</f>
        <v>v:25-03-c</v>
      </c>
      <c r="C1601" t="str">
        <f>IF(CoverSheet!$C$29=3,"Q1",IF(CoverSheet!$C$29=6,"Q2",IF(CoverSheet!$C$29=9,"Q3",IF(AND(CoverSheet!$C$29=12,A1601="AR"),"Q4","Q4A"))))</f>
        <v>Q4A</v>
      </c>
      <c r="D1601" t="str">
        <f>CoverSheet!$C$15</f>
        <v/>
      </c>
      <c r="E1601" t="s">
        <v>750</v>
      </c>
      <c r="F1601" t="s">
        <v>3728</v>
      </c>
      <c r="G1601" t="s">
        <v>3729</v>
      </c>
      <c r="H1601">
        <f>Input!P169*CoverSheet!C33</f>
        <v>0</v>
      </c>
    </row>
    <row r="1602" spans="1:8" x14ac:dyDescent="0.35">
      <c r="A1602" t="str">
        <f>IF(CoverSheet!$C$9="Annual Return","AR",IF(CoverSheet!$C$9="Interim Return","IR",IF(CoverSheet!$C$9="Audited Annual Return","AAR","")))</f>
        <v/>
      </c>
      <c r="B1602" t="str">
        <f>CoverSheet!$G$7</f>
        <v>v:25-03-c</v>
      </c>
      <c r="C1602" t="str">
        <f>IF(CoverSheet!$C$29=3,"Q1",IF(CoverSheet!$C$29=6,"Q2",IF(CoverSheet!$C$29=9,"Q3",IF(AND(CoverSheet!$C$29=12,A1602="AR"),"Q4","Q4A"))))</f>
        <v>Q4A</v>
      </c>
      <c r="D1602" t="str">
        <f>CoverSheet!$C$15</f>
        <v/>
      </c>
      <c r="E1602" t="s">
        <v>750</v>
      </c>
      <c r="F1602" t="s">
        <v>3730</v>
      </c>
      <c r="G1602" t="s">
        <v>3731</v>
      </c>
      <c r="H1602">
        <f>Input!P170*CoverSheet!C33</f>
        <v>0</v>
      </c>
    </row>
    <row r="1603" spans="1:8" x14ac:dyDescent="0.35">
      <c r="A1603" t="str">
        <f>IF(CoverSheet!$C$9="Annual Return","AR",IF(CoverSheet!$C$9="Interim Return","IR",IF(CoverSheet!$C$9="Audited Annual Return","AAR","")))</f>
        <v/>
      </c>
      <c r="B1603" t="str">
        <f>CoverSheet!$G$7</f>
        <v>v:25-03-c</v>
      </c>
      <c r="C1603" t="str">
        <f>IF(CoverSheet!$C$29=3,"Q1",IF(CoverSheet!$C$29=6,"Q2",IF(CoverSheet!$C$29=9,"Q3",IF(AND(CoverSheet!$C$29=12,A1603="AR"),"Q4","Q4A"))))</f>
        <v>Q4A</v>
      </c>
      <c r="D1603" t="str">
        <f>CoverSheet!$C$15</f>
        <v/>
      </c>
      <c r="E1603" t="s">
        <v>750</v>
      </c>
      <c r="F1603" t="s">
        <v>3732</v>
      </c>
      <c r="G1603" t="s">
        <v>3733</v>
      </c>
      <c r="H1603">
        <f>Input!P171*CoverSheet!C33</f>
        <v>0</v>
      </c>
    </row>
    <row r="1604" spans="1:8" x14ac:dyDescent="0.35">
      <c r="A1604" t="str">
        <f>IF(CoverSheet!$C$9="Annual Return","AR",IF(CoverSheet!$C$9="Interim Return","IR",IF(CoverSheet!$C$9="Audited Annual Return","AAR","")))</f>
        <v/>
      </c>
      <c r="B1604" t="str">
        <f>CoverSheet!$G$7</f>
        <v>v:25-03-c</v>
      </c>
      <c r="C1604" t="str">
        <f>IF(CoverSheet!$C$29=3,"Q1",IF(CoverSheet!$C$29=6,"Q2",IF(CoverSheet!$C$29=9,"Q3",IF(AND(CoverSheet!$C$29=12,A1604="AR"),"Q4","Q4A"))))</f>
        <v>Q4A</v>
      </c>
      <c r="D1604" t="str">
        <f>CoverSheet!$C$15</f>
        <v/>
      </c>
      <c r="E1604" t="s">
        <v>750</v>
      </c>
      <c r="F1604" t="s">
        <v>3734</v>
      </c>
      <c r="G1604" t="s">
        <v>3735</v>
      </c>
      <c r="H1604">
        <f>Input!P172*CoverSheet!C33</f>
        <v>0</v>
      </c>
    </row>
    <row r="1605" spans="1:8" x14ac:dyDescent="0.35">
      <c r="A1605" t="str">
        <f>IF(CoverSheet!$C$9="Annual Return","AR",IF(CoverSheet!$C$9="Interim Return","IR",IF(CoverSheet!$C$9="Audited Annual Return","AAR","")))</f>
        <v/>
      </c>
      <c r="B1605" t="str">
        <f>CoverSheet!$G$7</f>
        <v>v:25-03-c</v>
      </c>
      <c r="C1605" t="str">
        <f>IF(CoverSheet!$C$29=3,"Q1",IF(CoverSheet!$C$29=6,"Q2",IF(CoverSheet!$C$29=9,"Q3",IF(AND(CoverSheet!$C$29=12,A1605="AR"),"Q4","Q4A"))))</f>
        <v>Q4A</v>
      </c>
      <c r="D1605" t="str">
        <f>CoverSheet!$C$15</f>
        <v/>
      </c>
      <c r="E1605" t="s">
        <v>750</v>
      </c>
      <c r="F1605" t="s">
        <v>3736</v>
      </c>
      <c r="G1605" t="s">
        <v>3737</v>
      </c>
      <c r="H1605">
        <f>Input!P173*CoverSheet!C33</f>
        <v>0</v>
      </c>
    </row>
    <row r="1606" spans="1:8" x14ac:dyDescent="0.35">
      <c r="A1606" t="str">
        <f>IF(CoverSheet!$C$9="Annual Return","AR",IF(CoverSheet!$C$9="Interim Return","IR",IF(CoverSheet!$C$9="Audited Annual Return","AAR","")))</f>
        <v/>
      </c>
      <c r="B1606" t="str">
        <f>CoverSheet!$G$7</f>
        <v>v:25-03-c</v>
      </c>
      <c r="C1606" t="str">
        <f>IF(CoverSheet!$C$29=3,"Q1",IF(CoverSheet!$C$29=6,"Q2",IF(CoverSheet!$C$29=9,"Q3",IF(AND(CoverSheet!$C$29=12,A1606="AR"),"Q4","Q4A"))))</f>
        <v>Q4A</v>
      </c>
      <c r="D1606" t="str">
        <f>CoverSheet!$C$15</f>
        <v/>
      </c>
      <c r="E1606" t="s">
        <v>750</v>
      </c>
      <c r="F1606" t="s">
        <v>3738</v>
      </c>
      <c r="G1606" t="s">
        <v>3739</v>
      </c>
      <c r="H1606">
        <f>Input!P174*CoverSheet!C33</f>
        <v>0</v>
      </c>
    </row>
    <row r="1607" spans="1:8" x14ac:dyDescent="0.35">
      <c r="A1607" t="str">
        <f>IF(CoverSheet!$C$9="Annual Return","AR",IF(CoverSheet!$C$9="Interim Return","IR",IF(CoverSheet!$C$9="Audited Annual Return","AAR","")))</f>
        <v/>
      </c>
      <c r="B1607" t="str">
        <f>CoverSheet!$G$7</f>
        <v>v:25-03-c</v>
      </c>
      <c r="C1607" t="str">
        <f>IF(CoverSheet!$C$29=3,"Q1",IF(CoverSheet!$C$29=6,"Q2",IF(CoverSheet!$C$29=9,"Q3",IF(AND(CoverSheet!$C$29=12,A1607="AR"),"Q4","Q4A"))))</f>
        <v>Q4A</v>
      </c>
      <c r="D1607" t="str">
        <f>CoverSheet!$C$15</f>
        <v/>
      </c>
      <c r="E1607" t="s">
        <v>750</v>
      </c>
      <c r="F1607" t="s">
        <v>3740</v>
      </c>
      <c r="G1607" t="s">
        <v>3741</v>
      </c>
      <c r="H1607">
        <f>Input!P175*CoverSheet!C33</f>
        <v>0</v>
      </c>
    </row>
    <row r="1608" spans="1:8" x14ac:dyDescent="0.35">
      <c r="A1608" t="str">
        <f>IF(CoverSheet!$C$9="Annual Return","AR",IF(CoverSheet!$C$9="Interim Return","IR",IF(CoverSheet!$C$9="Audited Annual Return","AAR","")))</f>
        <v/>
      </c>
      <c r="B1608" t="str">
        <f>CoverSheet!$G$7</f>
        <v>v:25-03-c</v>
      </c>
      <c r="C1608" t="str">
        <f>IF(CoverSheet!$C$29=3,"Q1",IF(CoverSheet!$C$29=6,"Q2",IF(CoverSheet!$C$29=9,"Q3",IF(AND(CoverSheet!$C$29=12,A1608="AR"),"Q4","Q4A"))))</f>
        <v>Q4A</v>
      </c>
      <c r="D1608" t="str">
        <f>CoverSheet!$C$15</f>
        <v/>
      </c>
      <c r="E1608" t="s">
        <v>750</v>
      </c>
      <c r="F1608" t="s">
        <v>3742</v>
      </c>
      <c r="G1608" t="s">
        <v>3743</v>
      </c>
      <c r="H1608">
        <f>Input!P176*CoverSheet!C33</f>
        <v>0</v>
      </c>
    </row>
    <row r="1609" spans="1:8" x14ac:dyDescent="0.35">
      <c r="A1609" t="str">
        <f>IF(CoverSheet!$C$9="Annual Return","AR",IF(CoverSheet!$C$9="Interim Return","IR",IF(CoverSheet!$C$9="Audited Annual Return","AAR","")))</f>
        <v/>
      </c>
      <c r="B1609" t="str">
        <f>CoverSheet!$G$7</f>
        <v>v:25-03-c</v>
      </c>
      <c r="C1609" t="str">
        <f>IF(CoverSheet!$C$29=3,"Q1",IF(CoverSheet!$C$29=6,"Q2",IF(CoverSheet!$C$29=9,"Q3",IF(AND(CoverSheet!$C$29=12,A1609="AR"),"Q4","Q4A"))))</f>
        <v>Q4A</v>
      </c>
      <c r="D1609" t="str">
        <f>CoverSheet!$C$15</f>
        <v/>
      </c>
      <c r="E1609" t="s">
        <v>750</v>
      </c>
      <c r="F1609" t="s">
        <v>3744</v>
      </c>
      <c r="G1609" t="s">
        <v>3745</v>
      </c>
      <c r="H1609">
        <f>Input!P181*CoverSheet!C33</f>
        <v>0</v>
      </c>
    </row>
    <row r="1610" spans="1:8" x14ac:dyDescent="0.35">
      <c r="A1610" t="str">
        <f>IF(CoverSheet!$C$9="Annual Return","AR",IF(CoverSheet!$C$9="Interim Return","IR",IF(CoverSheet!$C$9="Audited Annual Return","AAR","")))</f>
        <v/>
      </c>
      <c r="B1610" t="str">
        <f>CoverSheet!$G$7</f>
        <v>v:25-03-c</v>
      </c>
      <c r="C1610" t="str">
        <f>IF(CoverSheet!$C$29=3,"Q1",IF(CoverSheet!$C$29=6,"Q2",IF(CoverSheet!$C$29=9,"Q3",IF(AND(CoverSheet!$C$29=12,A1610="AR"),"Q4","Q4A"))))</f>
        <v>Q4A</v>
      </c>
      <c r="D1610" t="str">
        <f>CoverSheet!$C$15</f>
        <v/>
      </c>
      <c r="E1610" t="s">
        <v>750</v>
      </c>
      <c r="F1610" t="s">
        <v>3746</v>
      </c>
      <c r="G1610" t="s">
        <v>3747</v>
      </c>
      <c r="H1610">
        <f>Input!L181*CoverSheet!C33</f>
        <v>0</v>
      </c>
    </row>
    <row r="1611" spans="1:8" x14ac:dyDescent="0.35">
      <c r="A1611" t="str">
        <f>IF(CoverSheet!$C$9="Annual Return","AR",IF(CoverSheet!$C$9="Interim Return","IR",IF(CoverSheet!$C$9="Audited Annual Return","AAR","")))</f>
        <v/>
      </c>
      <c r="B1611" t="str">
        <f>CoverSheet!$G$7</f>
        <v>v:25-03-c</v>
      </c>
      <c r="C1611" t="str">
        <f>IF(CoverSheet!$C$29=3,"Q1",IF(CoverSheet!$C$29=6,"Q2",IF(CoverSheet!$C$29=9,"Q3",IF(AND(CoverSheet!$C$29=12,A1611="AR"),"Q4","Q4A"))))</f>
        <v>Q4A</v>
      </c>
      <c r="D1611" t="str">
        <f>CoverSheet!$C$15</f>
        <v/>
      </c>
      <c r="E1611" t="s">
        <v>750</v>
      </c>
      <c r="F1611" t="s">
        <v>3748</v>
      </c>
      <c r="G1611" t="s">
        <v>3749</v>
      </c>
      <c r="H1611">
        <f>Input!M181*CoverSheet!C33</f>
        <v>0</v>
      </c>
    </row>
    <row r="1612" spans="1:8" x14ac:dyDescent="0.35">
      <c r="A1612" t="str">
        <f>IF(CoverSheet!$C$9="Annual Return","AR",IF(CoverSheet!$C$9="Interim Return","IR",IF(CoverSheet!$C$9="Audited Annual Return","AAR","")))</f>
        <v/>
      </c>
      <c r="B1612" t="str">
        <f>CoverSheet!$G$7</f>
        <v>v:25-03-c</v>
      </c>
      <c r="C1612" t="str">
        <f>IF(CoverSheet!$C$29=3,"Q1",IF(CoverSheet!$C$29=6,"Q2",IF(CoverSheet!$C$29=9,"Q3",IF(AND(CoverSheet!$C$29=12,A1612="AR"),"Q4","Q4A"))))</f>
        <v>Q4A</v>
      </c>
      <c r="D1612" t="str">
        <f>CoverSheet!$C$15</f>
        <v/>
      </c>
      <c r="E1612" t="s">
        <v>750</v>
      </c>
      <c r="F1612" t="s">
        <v>3750</v>
      </c>
      <c r="G1612" t="s">
        <v>3751</v>
      </c>
      <c r="H1612">
        <f>Input!N181*CoverSheet!C33</f>
        <v>0</v>
      </c>
    </row>
    <row r="1613" spans="1:8" x14ac:dyDescent="0.35">
      <c r="A1613" t="str">
        <f>IF(CoverSheet!$C$9="Annual Return","AR",IF(CoverSheet!$C$9="Interim Return","IR",IF(CoverSheet!$C$9="Audited Annual Return","AAR","")))</f>
        <v/>
      </c>
      <c r="B1613" t="str">
        <f>CoverSheet!$G$7</f>
        <v>v:25-03-c</v>
      </c>
      <c r="C1613" t="str">
        <f>IF(CoverSheet!$C$29=3,"Q1",IF(CoverSheet!$C$29=6,"Q2",IF(CoverSheet!$C$29=9,"Q3",IF(AND(CoverSheet!$C$29=12,A1613="AR"),"Q4","Q4A"))))</f>
        <v>Q4A</v>
      </c>
      <c r="D1613" t="str">
        <f>CoverSheet!$C$15</f>
        <v/>
      </c>
      <c r="E1613" t="s">
        <v>750</v>
      </c>
      <c r="F1613" t="s">
        <v>3752</v>
      </c>
      <c r="G1613" t="s">
        <v>3753</v>
      </c>
      <c r="H1613">
        <f>Input!P182*CoverSheet!C33</f>
        <v>0</v>
      </c>
    </row>
    <row r="1614" spans="1:8" x14ac:dyDescent="0.35">
      <c r="A1614" t="str">
        <f>IF(CoverSheet!$C$9="Annual Return","AR",IF(CoverSheet!$C$9="Interim Return","IR",IF(CoverSheet!$C$9="Audited Annual Return","AAR","")))</f>
        <v/>
      </c>
      <c r="B1614" t="str">
        <f>CoverSheet!$G$7</f>
        <v>v:25-03-c</v>
      </c>
      <c r="C1614" t="str">
        <f>IF(CoverSheet!$C$29=3,"Q1",IF(CoverSheet!$C$29=6,"Q2",IF(CoverSheet!$C$29=9,"Q3",IF(AND(CoverSheet!$C$29=12,A1614="AR"),"Q4","Q4A"))))</f>
        <v>Q4A</v>
      </c>
      <c r="D1614" t="str">
        <f>CoverSheet!$C$15</f>
        <v/>
      </c>
      <c r="E1614" t="s">
        <v>750</v>
      </c>
      <c r="F1614" t="s">
        <v>3754</v>
      </c>
      <c r="G1614" t="s">
        <v>3755</v>
      </c>
      <c r="H1614">
        <f>Input!L182*CoverSheet!C33</f>
        <v>0</v>
      </c>
    </row>
    <row r="1615" spans="1:8" x14ac:dyDescent="0.35">
      <c r="A1615" t="str">
        <f>IF(CoverSheet!$C$9="Annual Return","AR",IF(CoverSheet!$C$9="Interim Return","IR",IF(CoverSheet!$C$9="Audited Annual Return","AAR","")))</f>
        <v/>
      </c>
      <c r="B1615" t="str">
        <f>CoverSheet!$G$7</f>
        <v>v:25-03-c</v>
      </c>
      <c r="C1615" t="str">
        <f>IF(CoverSheet!$C$29=3,"Q1",IF(CoverSheet!$C$29=6,"Q2",IF(CoverSheet!$C$29=9,"Q3",IF(AND(CoverSheet!$C$29=12,A1615="AR"),"Q4","Q4A"))))</f>
        <v>Q4A</v>
      </c>
      <c r="D1615" t="str">
        <f>CoverSheet!$C$15</f>
        <v/>
      </c>
      <c r="E1615" t="s">
        <v>750</v>
      </c>
      <c r="F1615" t="s">
        <v>3756</v>
      </c>
      <c r="G1615" t="s">
        <v>3757</v>
      </c>
      <c r="H1615">
        <f>Input!M182*CoverSheet!C33</f>
        <v>0</v>
      </c>
    </row>
    <row r="1616" spans="1:8" x14ac:dyDescent="0.35">
      <c r="A1616" t="str">
        <f>IF(CoverSheet!$C$9="Annual Return","AR",IF(CoverSheet!$C$9="Interim Return","IR",IF(CoverSheet!$C$9="Audited Annual Return","AAR","")))</f>
        <v/>
      </c>
      <c r="B1616" t="str">
        <f>CoverSheet!$G$7</f>
        <v>v:25-03-c</v>
      </c>
      <c r="C1616" t="str">
        <f>IF(CoverSheet!$C$29=3,"Q1",IF(CoverSheet!$C$29=6,"Q2",IF(CoverSheet!$C$29=9,"Q3",IF(AND(CoverSheet!$C$29=12,A1616="AR"),"Q4","Q4A"))))</f>
        <v>Q4A</v>
      </c>
      <c r="D1616" t="str">
        <f>CoverSheet!$C$15</f>
        <v/>
      </c>
      <c r="E1616" t="s">
        <v>750</v>
      </c>
      <c r="F1616" t="s">
        <v>3758</v>
      </c>
      <c r="G1616" t="s">
        <v>3759</v>
      </c>
      <c r="H1616">
        <f>Input!N182*CoverSheet!C33</f>
        <v>0</v>
      </c>
    </row>
    <row r="1617" spans="1:8" x14ac:dyDescent="0.35">
      <c r="A1617" t="str">
        <f>IF(CoverSheet!$C$9="Annual Return","AR",IF(CoverSheet!$C$9="Interim Return","IR",IF(CoverSheet!$C$9="Audited Annual Return","AAR","")))</f>
        <v/>
      </c>
      <c r="B1617" t="str">
        <f>CoverSheet!$G$7</f>
        <v>v:25-03-c</v>
      </c>
      <c r="C1617" t="str">
        <f>IF(CoverSheet!$C$29=3,"Q1",IF(CoverSheet!$C$29=6,"Q2",IF(CoverSheet!$C$29=9,"Q3",IF(AND(CoverSheet!$C$29=12,A1617="AR"),"Q4","Q4A"))))</f>
        <v>Q4A</v>
      </c>
      <c r="D1617" t="str">
        <f>CoverSheet!$C$15</f>
        <v/>
      </c>
      <c r="E1617" t="s">
        <v>750</v>
      </c>
      <c r="F1617" t="s">
        <v>3760</v>
      </c>
      <c r="G1617" t="s">
        <v>3761</v>
      </c>
      <c r="H1617">
        <f>Input!P183*CoverSheet!C33</f>
        <v>0</v>
      </c>
    </row>
    <row r="1618" spans="1:8" x14ac:dyDescent="0.35">
      <c r="A1618" t="str">
        <f>IF(CoverSheet!$C$9="Annual Return","AR",IF(CoverSheet!$C$9="Interim Return","IR",IF(CoverSheet!$C$9="Audited Annual Return","AAR","")))</f>
        <v/>
      </c>
      <c r="B1618" t="str">
        <f>CoverSheet!$G$7</f>
        <v>v:25-03-c</v>
      </c>
      <c r="C1618" t="str">
        <f>IF(CoverSheet!$C$29=3,"Q1",IF(CoverSheet!$C$29=6,"Q2",IF(CoverSheet!$C$29=9,"Q3",IF(AND(CoverSheet!$C$29=12,A1618="AR"),"Q4","Q4A"))))</f>
        <v>Q4A</v>
      </c>
      <c r="D1618" t="str">
        <f>CoverSheet!$C$15</f>
        <v/>
      </c>
      <c r="E1618" t="s">
        <v>750</v>
      </c>
      <c r="F1618" t="s">
        <v>3762</v>
      </c>
      <c r="G1618" t="s">
        <v>3763</v>
      </c>
      <c r="H1618">
        <f>Input!L183*CoverSheet!C33</f>
        <v>0</v>
      </c>
    </row>
    <row r="1619" spans="1:8" x14ac:dyDescent="0.35">
      <c r="A1619" t="str">
        <f>IF(CoverSheet!$C$9="Annual Return","AR",IF(CoverSheet!$C$9="Interim Return","IR",IF(CoverSheet!$C$9="Audited Annual Return","AAR","")))</f>
        <v/>
      </c>
      <c r="B1619" t="str">
        <f>CoverSheet!$G$7</f>
        <v>v:25-03-c</v>
      </c>
      <c r="C1619" t="str">
        <f>IF(CoverSheet!$C$29=3,"Q1",IF(CoverSheet!$C$29=6,"Q2",IF(CoverSheet!$C$29=9,"Q3",IF(AND(CoverSheet!$C$29=12,A1619="AR"),"Q4","Q4A"))))</f>
        <v>Q4A</v>
      </c>
      <c r="D1619" t="str">
        <f>CoverSheet!$C$15</f>
        <v/>
      </c>
      <c r="E1619" t="s">
        <v>750</v>
      </c>
      <c r="F1619" t="s">
        <v>3764</v>
      </c>
      <c r="G1619" t="s">
        <v>3765</v>
      </c>
      <c r="H1619">
        <f>Input!M183*CoverSheet!C33</f>
        <v>0</v>
      </c>
    </row>
    <row r="1620" spans="1:8" x14ac:dyDescent="0.35">
      <c r="A1620" t="str">
        <f>IF(CoverSheet!$C$9="Annual Return","AR",IF(CoverSheet!$C$9="Interim Return","IR",IF(CoverSheet!$C$9="Audited Annual Return","AAR","")))</f>
        <v/>
      </c>
      <c r="B1620" t="str">
        <f>CoverSheet!$G$7</f>
        <v>v:25-03-c</v>
      </c>
      <c r="C1620" t="str">
        <f>IF(CoverSheet!$C$29=3,"Q1",IF(CoverSheet!$C$29=6,"Q2",IF(CoverSheet!$C$29=9,"Q3",IF(AND(CoverSheet!$C$29=12,A1620="AR"),"Q4","Q4A"))))</f>
        <v>Q4A</v>
      </c>
      <c r="D1620" t="str">
        <f>CoverSheet!$C$15</f>
        <v/>
      </c>
      <c r="E1620" t="s">
        <v>750</v>
      </c>
      <c r="F1620" t="s">
        <v>3766</v>
      </c>
      <c r="G1620" t="s">
        <v>3767</v>
      </c>
      <c r="H1620">
        <f>Input!N183*CoverSheet!C33</f>
        <v>0</v>
      </c>
    </row>
    <row r="1621" spans="1:8" x14ac:dyDescent="0.35">
      <c r="A1621" t="str">
        <f>IF(CoverSheet!$C$9="Annual Return","AR",IF(CoverSheet!$C$9="Interim Return","IR",IF(CoverSheet!$C$9="Audited Annual Return","AAR","")))</f>
        <v/>
      </c>
      <c r="B1621" t="str">
        <f>CoverSheet!$G$7</f>
        <v>v:25-03-c</v>
      </c>
      <c r="C1621" t="str">
        <f>IF(CoverSheet!$C$29=3,"Q1",IF(CoverSheet!$C$29=6,"Q2",IF(CoverSheet!$C$29=9,"Q3",IF(AND(CoverSheet!$C$29=12,A1621="AR"),"Q4","Q4A"))))</f>
        <v>Q4A</v>
      </c>
      <c r="D1621" t="str">
        <f>CoverSheet!$C$15</f>
        <v/>
      </c>
      <c r="E1621" t="s">
        <v>750</v>
      </c>
      <c r="F1621" t="s">
        <v>3768</v>
      </c>
      <c r="G1621" t="s">
        <v>3769</v>
      </c>
      <c r="H1621">
        <f>Input!P184*CoverSheet!C33</f>
        <v>0</v>
      </c>
    </row>
    <row r="1622" spans="1:8" x14ac:dyDescent="0.35">
      <c r="A1622" t="str">
        <f>IF(CoverSheet!$C$9="Annual Return","AR",IF(CoverSheet!$C$9="Interim Return","IR",IF(CoverSheet!$C$9="Audited Annual Return","AAR","")))</f>
        <v/>
      </c>
      <c r="B1622" t="str">
        <f>CoverSheet!$G$7</f>
        <v>v:25-03-c</v>
      </c>
      <c r="C1622" t="str">
        <f>IF(CoverSheet!$C$29=3,"Q1",IF(CoverSheet!$C$29=6,"Q2",IF(CoverSheet!$C$29=9,"Q3",IF(AND(CoverSheet!$C$29=12,A1622="AR"),"Q4","Q4A"))))</f>
        <v>Q4A</v>
      </c>
      <c r="D1622" t="str">
        <f>CoverSheet!$C$15</f>
        <v/>
      </c>
      <c r="E1622" t="s">
        <v>750</v>
      </c>
      <c r="F1622" t="s">
        <v>3770</v>
      </c>
      <c r="G1622" t="s">
        <v>3771</v>
      </c>
      <c r="H1622">
        <f>Input!L184*CoverSheet!C33</f>
        <v>0</v>
      </c>
    </row>
    <row r="1623" spans="1:8" x14ac:dyDescent="0.35">
      <c r="A1623" t="str">
        <f>IF(CoverSheet!$C$9="Annual Return","AR",IF(CoverSheet!$C$9="Interim Return","IR",IF(CoverSheet!$C$9="Audited Annual Return","AAR","")))</f>
        <v/>
      </c>
      <c r="B1623" t="str">
        <f>CoverSheet!$G$7</f>
        <v>v:25-03-c</v>
      </c>
      <c r="C1623" t="str">
        <f>IF(CoverSheet!$C$29=3,"Q1",IF(CoverSheet!$C$29=6,"Q2",IF(CoverSheet!$C$29=9,"Q3",IF(AND(CoverSheet!$C$29=12,A1623="AR"),"Q4","Q4A"))))</f>
        <v>Q4A</v>
      </c>
      <c r="D1623" t="str">
        <f>CoverSheet!$C$15</f>
        <v/>
      </c>
      <c r="E1623" t="s">
        <v>750</v>
      </c>
      <c r="F1623" t="s">
        <v>3772</v>
      </c>
      <c r="G1623" t="s">
        <v>3773</v>
      </c>
      <c r="H1623">
        <f>Input!M184*CoverSheet!C33</f>
        <v>0</v>
      </c>
    </row>
    <row r="1624" spans="1:8" x14ac:dyDescent="0.35">
      <c r="A1624" t="str">
        <f>IF(CoverSheet!$C$9="Annual Return","AR",IF(CoverSheet!$C$9="Interim Return","IR",IF(CoverSheet!$C$9="Audited Annual Return","AAR","")))</f>
        <v/>
      </c>
      <c r="B1624" t="str">
        <f>CoverSheet!$G$7</f>
        <v>v:25-03-c</v>
      </c>
      <c r="C1624" t="str">
        <f>IF(CoverSheet!$C$29=3,"Q1",IF(CoverSheet!$C$29=6,"Q2",IF(CoverSheet!$C$29=9,"Q3",IF(AND(CoverSheet!$C$29=12,A1624="AR"),"Q4","Q4A"))))</f>
        <v>Q4A</v>
      </c>
      <c r="D1624" t="str">
        <f>CoverSheet!$C$15</f>
        <v/>
      </c>
      <c r="E1624" t="s">
        <v>750</v>
      </c>
      <c r="F1624" t="s">
        <v>3774</v>
      </c>
      <c r="G1624" t="s">
        <v>3775</v>
      </c>
      <c r="H1624">
        <f>Input!N184*CoverSheet!C33</f>
        <v>0</v>
      </c>
    </row>
    <row r="1625" spans="1:8" x14ac:dyDescent="0.35">
      <c r="A1625" t="str">
        <f>IF(CoverSheet!$C$9="Annual Return","AR",IF(CoverSheet!$C$9="Interim Return","IR",IF(CoverSheet!$C$9="Audited Annual Return","AAR","")))</f>
        <v/>
      </c>
      <c r="B1625" t="str">
        <f>CoverSheet!$G$7</f>
        <v>v:25-03-c</v>
      </c>
      <c r="C1625" t="str">
        <f>IF(CoverSheet!$C$29=3,"Q1",IF(CoverSheet!$C$29=6,"Q2",IF(CoverSheet!$C$29=9,"Q3",IF(AND(CoverSheet!$C$29=12,A1625="AR"),"Q4","Q4A"))))</f>
        <v>Q4A</v>
      </c>
      <c r="D1625" t="str">
        <f>CoverSheet!$C$15</f>
        <v/>
      </c>
      <c r="E1625" t="s">
        <v>750</v>
      </c>
      <c r="F1625" t="s">
        <v>3776</v>
      </c>
      <c r="G1625" t="s">
        <v>3777</v>
      </c>
      <c r="H1625">
        <f>Input!P186*CoverSheet!C33</f>
        <v>0</v>
      </c>
    </row>
    <row r="1626" spans="1:8" x14ac:dyDescent="0.35">
      <c r="A1626" t="str">
        <f>IF(CoverSheet!$C$9="Annual Return","AR",IF(CoverSheet!$C$9="Interim Return","IR",IF(CoverSheet!$C$9="Audited Annual Return","AAR","")))</f>
        <v/>
      </c>
      <c r="B1626" t="str">
        <f>CoverSheet!$G$7</f>
        <v>v:25-03-c</v>
      </c>
      <c r="C1626" t="str">
        <f>IF(CoverSheet!$C$29=3,"Q1",IF(CoverSheet!$C$29=6,"Q2",IF(CoverSheet!$C$29=9,"Q3",IF(AND(CoverSheet!$C$29=12,A1626="AR"),"Q4","Q4A"))))</f>
        <v>Q4A</v>
      </c>
      <c r="D1626" t="str">
        <f>CoverSheet!$C$15</f>
        <v/>
      </c>
      <c r="E1626" t="s">
        <v>750</v>
      </c>
      <c r="F1626" t="s">
        <v>3778</v>
      </c>
      <c r="G1626" t="s">
        <v>3779</v>
      </c>
      <c r="H1626">
        <f>Input!L186*CoverSheet!C33</f>
        <v>0</v>
      </c>
    </row>
    <row r="1627" spans="1:8" x14ac:dyDescent="0.35">
      <c r="A1627" t="str">
        <f>IF(CoverSheet!$C$9="Annual Return","AR",IF(CoverSheet!$C$9="Interim Return","IR",IF(CoverSheet!$C$9="Audited Annual Return","AAR","")))</f>
        <v/>
      </c>
      <c r="B1627" t="str">
        <f>CoverSheet!$G$7</f>
        <v>v:25-03-c</v>
      </c>
      <c r="C1627" t="str">
        <f>IF(CoverSheet!$C$29=3,"Q1",IF(CoverSheet!$C$29=6,"Q2",IF(CoverSheet!$C$29=9,"Q3",IF(AND(CoverSheet!$C$29=12,A1627="AR"),"Q4","Q4A"))))</f>
        <v>Q4A</v>
      </c>
      <c r="D1627" t="str">
        <f>CoverSheet!$C$15</f>
        <v/>
      </c>
      <c r="E1627" t="s">
        <v>750</v>
      </c>
      <c r="F1627" t="s">
        <v>3780</v>
      </c>
      <c r="G1627" t="s">
        <v>3781</v>
      </c>
      <c r="H1627">
        <f>Input!M186*CoverSheet!C33</f>
        <v>0</v>
      </c>
    </row>
    <row r="1628" spans="1:8" x14ac:dyDescent="0.35">
      <c r="A1628" t="str">
        <f>IF(CoverSheet!$C$9="Annual Return","AR",IF(CoverSheet!$C$9="Interim Return","IR",IF(CoverSheet!$C$9="Audited Annual Return","AAR","")))</f>
        <v/>
      </c>
      <c r="B1628" t="str">
        <f>CoverSheet!$G$7</f>
        <v>v:25-03-c</v>
      </c>
      <c r="C1628" t="str">
        <f>IF(CoverSheet!$C$29=3,"Q1",IF(CoverSheet!$C$29=6,"Q2",IF(CoverSheet!$C$29=9,"Q3",IF(AND(CoverSheet!$C$29=12,A1628="AR"),"Q4","Q4A"))))</f>
        <v>Q4A</v>
      </c>
      <c r="D1628" t="str">
        <f>CoverSheet!$C$15</f>
        <v/>
      </c>
      <c r="E1628" t="s">
        <v>750</v>
      </c>
      <c r="F1628" t="s">
        <v>3782</v>
      </c>
      <c r="G1628" t="s">
        <v>3783</v>
      </c>
      <c r="H1628">
        <f>Input!N186*CoverSheet!C33</f>
        <v>0</v>
      </c>
    </row>
    <row r="1629" spans="1:8" x14ac:dyDescent="0.35">
      <c r="A1629" t="str">
        <f>IF(CoverSheet!$C$9="Annual Return","AR",IF(CoverSheet!$C$9="Interim Return","IR",IF(CoverSheet!$C$9="Audited Annual Return","AAR","")))</f>
        <v/>
      </c>
      <c r="B1629" t="str">
        <f>CoverSheet!$G$7</f>
        <v>v:25-03-c</v>
      </c>
      <c r="C1629" t="str">
        <f>IF(CoverSheet!$C$29=3,"Q1",IF(CoverSheet!$C$29=6,"Q2",IF(CoverSheet!$C$29=9,"Q3",IF(AND(CoverSheet!$C$29=12,A1629="AR"),"Q4","Q4A"))))</f>
        <v>Q4A</v>
      </c>
      <c r="D1629" t="str">
        <f>CoverSheet!$C$15</f>
        <v/>
      </c>
      <c r="E1629" t="s">
        <v>750</v>
      </c>
      <c r="F1629" t="s">
        <v>3784</v>
      </c>
      <c r="G1629" t="s">
        <v>3785</v>
      </c>
      <c r="H1629">
        <f>Input!P188*CoverSheet!C33</f>
        <v>0</v>
      </c>
    </row>
    <row r="1630" spans="1:8" x14ac:dyDescent="0.35">
      <c r="A1630" t="str">
        <f>IF(CoverSheet!$C$9="Annual Return","AR",IF(CoverSheet!$C$9="Interim Return","IR",IF(CoverSheet!$C$9="Audited Annual Return","AAR","")))</f>
        <v/>
      </c>
      <c r="B1630" t="str">
        <f>CoverSheet!$G$7</f>
        <v>v:25-03-c</v>
      </c>
      <c r="C1630" t="str">
        <f>IF(CoverSheet!$C$29=3,"Q1",IF(CoverSheet!$C$29=6,"Q2",IF(CoverSheet!$C$29=9,"Q3",IF(AND(CoverSheet!$C$29=12,A1630="AR"),"Q4","Q4A"))))</f>
        <v>Q4A</v>
      </c>
      <c r="D1630" t="str">
        <f>CoverSheet!$C$15</f>
        <v/>
      </c>
      <c r="E1630" t="s">
        <v>750</v>
      </c>
      <c r="F1630" t="s">
        <v>3786</v>
      </c>
      <c r="G1630" t="s">
        <v>3787</v>
      </c>
      <c r="H1630">
        <f>Input!P189*CoverSheet!C33</f>
        <v>0</v>
      </c>
    </row>
    <row r="1631" spans="1:8" x14ac:dyDescent="0.35">
      <c r="A1631" t="str">
        <f>IF(CoverSheet!$C$9="Annual Return","AR",IF(CoverSheet!$C$9="Interim Return","IR",IF(CoverSheet!$C$9="Audited Annual Return","AAR","")))</f>
        <v/>
      </c>
      <c r="B1631" t="str">
        <f>CoverSheet!$G$7</f>
        <v>v:25-03-c</v>
      </c>
      <c r="C1631" t="str">
        <f>IF(CoverSheet!$C$29=3,"Q1",IF(CoverSheet!$C$29=6,"Q2",IF(CoverSheet!$C$29=9,"Q3",IF(AND(CoverSheet!$C$29=12,A1631="AR"),"Q4","Q4A"))))</f>
        <v>Q4A</v>
      </c>
      <c r="D1631" t="str">
        <f>CoverSheet!$C$15</f>
        <v/>
      </c>
      <c r="E1631" t="s">
        <v>750</v>
      </c>
      <c r="F1631" t="s">
        <v>3788</v>
      </c>
      <c r="G1631" t="s">
        <v>3789</v>
      </c>
      <c r="H1631">
        <f>Input!P190*CoverSheet!C33</f>
        <v>0</v>
      </c>
    </row>
    <row r="1632" spans="1:8" x14ac:dyDescent="0.35">
      <c r="A1632" t="str">
        <f>IF(CoverSheet!$C$9="Annual Return","AR",IF(CoverSheet!$C$9="Interim Return","IR",IF(CoverSheet!$C$9="Audited Annual Return","AAR","")))</f>
        <v/>
      </c>
      <c r="B1632" t="str">
        <f>CoverSheet!$G$7</f>
        <v>v:25-03-c</v>
      </c>
      <c r="C1632" t="str">
        <f>IF(CoverSheet!$C$29=3,"Q1",IF(CoverSheet!$C$29=6,"Q2",IF(CoverSheet!$C$29=9,"Q3",IF(AND(CoverSheet!$C$29=12,A1632="AR"),"Q4","Q4A"))))</f>
        <v>Q4A</v>
      </c>
      <c r="D1632" t="str">
        <f>CoverSheet!$C$15</f>
        <v/>
      </c>
      <c r="E1632" t="s">
        <v>750</v>
      </c>
      <c r="F1632" t="s">
        <v>3790</v>
      </c>
      <c r="G1632" t="s">
        <v>3791</v>
      </c>
      <c r="H1632">
        <f>Input!P192*CoverSheet!C33</f>
        <v>0</v>
      </c>
    </row>
    <row r="1633" spans="1:8" x14ac:dyDescent="0.35">
      <c r="A1633" t="str">
        <f>IF(CoverSheet!$C$9="Annual Return","AR",IF(CoverSheet!$C$9="Interim Return","IR",IF(CoverSheet!$C$9="Audited Annual Return","AAR","")))</f>
        <v/>
      </c>
      <c r="B1633" t="str">
        <f>CoverSheet!$G$7</f>
        <v>v:25-03-c</v>
      </c>
      <c r="C1633" t="str">
        <f>IF(CoverSheet!$C$29=3,"Q1",IF(CoverSheet!$C$29=6,"Q2",IF(CoverSheet!$C$29=9,"Q3",IF(AND(CoverSheet!$C$29=12,A1633="AR"),"Q4","Q4A"))))</f>
        <v>Q4A</v>
      </c>
      <c r="D1633" t="str">
        <f>CoverSheet!$C$15</f>
        <v/>
      </c>
      <c r="E1633" t="s">
        <v>750</v>
      </c>
      <c r="F1633" t="s">
        <v>3792</v>
      </c>
      <c r="G1633" t="s">
        <v>3793</v>
      </c>
      <c r="H1633">
        <f>Input!L192*CoverSheet!C33</f>
        <v>0</v>
      </c>
    </row>
    <row r="1634" spans="1:8" x14ac:dyDescent="0.35">
      <c r="A1634" t="str">
        <f>IF(CoverSheet!$C$9="Annual Return","AR",IF(CoverSheet!$C$9="Interim Return","IR",IF(CoverSheet!$C$9="Audited Annual Return","AAR","")))</f>
        <v/>
      </c>
      <c r="B1634" t="str">
        <f>CoverSheet!$G$7</f>
        <v>v:25-03-c</v>
      </c>
      <c r="C1634" t="str">
        <f>IF(CoverSheet!$C$29=3,"Q1",IF(CoverSheet!$C$29=6,"Q2",IF(CoverSheet!$C$29=9,"Q3",IF(AND(CoverSheet!$C$29=12,A1634="AR"),"Q4","Q4A"))))</f>
        <v>Q4A</v>
      </c>
      <c r="D1634" t="str">
        <f>CoverSheet!$C$15</f>
        <v/>
      </c>
      <c r="E1634" t="s">
        <v>750</v>
      </c>
      <c r="F1634" t="s">
        <v>3794</v>
      </c>
      <c r="G1634" t="s">
        <v>3795</v>
      </c>
      <c r="H1634">
        <f>Input!M192*CoverSheet!C33</f>
        <v>0</v>
      </c>
    </row>
    <row r="1635" spans="1:8" x14ac:dyDescent="0.35">
      <c r="A1635" t="str">
        <f>IF(CoverSheet!$C$9="Annual Return","AR",IF(CoverSheet!$C$9="Interim Return","IR",IF(CoverSheet!$C$9="Audited Annual Return","AAR","")))</f>
        <v/>
      </c>
      <c r="B1635" t="str">
        <f>CoverSheet!$G$7</f>
        <v>v:25-03-c</v>
      </c>
      <c r="C1635" t="str">
        <f>IF(CoverSheet!$C$29=3,"Q1",IF(CoverSheet!$C$29=6,"Q2",IF(CoverSheet!$C$29=9,"Q3",IF(AND(CoverSheet!$C$29=12,A1635="AR"),"Q4","Q4A"))))</f>
        <v>Q4A</v>
      </c>
      <c r="D1635" t="str">
        <f>CoverSheet!$C$15</f>
        <v/>
      </c>
      <c r="E1635" t="s">
        <v>750</v>
      </c>
      <c r="F1635" t="s">
        <v>3796</v>
      </c>
      <c r="G1635" t="s">
        <v>3797</v>
      </c>
      <c r="H1635">
        <f>Input!N192*CoverSheet!C33</f>
        <v>0</v>
      </c>
    </row>
    <row r="1636" spans="1:8" x14ac:dyDescent="0.35">
      <c r="A1636" t="str">
        <f>IF(CoverSheet!$C$9="Annual Return","AR",IF(CoverSheet!$C$9="Interim Return","IR",IF(CoverSheet!$C$9="Audited Annual Return","AAR","")))</f>
        <v/>
      </c>
      <c r="B1636" t="str">
        <f>CoverSheet!$G$7</f>
        <v>v:25-03-c</v>
      </c>
      <c r="C1636" t="str">
        <f>IF(CoverSheet!$C$29=3,"Q1",IF(CoverSheet!$C$29=6,"Q2",IF(CoverSheet!$C$29=9,"Q3",IF(AND(CoverSheet!$C$29=12,A1636="AR"),"Q4","Q4A"))))</f>
        <v>Q4A</v>
      </c>
      <c r="D1636" t="str">
        <f>CoverSheet!$C$15</f>
        <v/>
      </c>
      <c r="E1636" t="s">
        <v>750</v>
      </c>
      <c r="F1636" t="s">
        <v>3798</v>
      </c>
      <c r="G1636" t="s">
        <v>3799</v>
      </c>
      <c r="H1636">
        <f>Input!P194*CoverSheet!C33</f>
        <v>0</v>
      </c>
    </row>
    <row r="1637" spans="1:8" x14ac:dyDescent="0.35">
      <c r="A1637" t="str">
        <f>IF(CoverSheet!$C$9="Annual Return","AR",IF(CoverSheet!$C$9="Interim Return","IR",IF(CoverSheet!$C$9="Audited Annual Return","AAR","")))</f>
        <v/>
      </c>
      <c r="B1637" t="str">
        <f>CoverSheet!$G$7</f>
        <v>v:25-03-c</v>
      </c>
      <c r="C1637" t="str">
        <f>IF(CoverSheet!$C$29=3,"Q1",IF(CoverSheet!$C$29=6,"Q2",IF(CoverSheet!$C$29=9,"Q3",IF(AND(CoverSheet!$C$29=12,A1637="AR"),"Q4","Q4A"))))</f>
        <v>Q4A</v>
      </c>
      <c r="D1637" t="str">
        <f>CoverSheet!$C$15</f>
        <v/>
      </c>
      <c r="E1637" t="s">
        <v>750</v>
      </c>
      <c r="F1637" t="s">
        <v>3800</v>
      </c>
      <c r="G1637" t="s">
        <v>3801</v>
      </c>
      <c r="H1637">
        <f>Input!L194*CoverSheet!C33</f>
        <v>0</v>
      </c>
    </row>
    <row r="1638" spans="1:8" x14ac:dyDescent="0.35">
      <c r="A1638" t="str">
        <f>IF(CoverSheet!$C$9="Annual Return","AR",IF(CoverSheet!$C$9="Interim Return","IR",IF(CoverSheet!$C$9="Audited Annual Return","AAR","")))</f>
        <v/>
      </c>
      <c r="B1638" t="str">
        <f>CoverSheet!$G$7</f>
        <v>v:25-03-c</v>
      </c>
      <c r="C1638" t="str">
        <f>IF(CoverSheet!$C$29=3,"Q1",IF(CoverSheet!$C$29=6,"Q2",IF(CoverSheet!$C$29=9,"Q3",IF(AND(CoverSheet!$C$29=12,A1638="AR"),"Q4","Q4A"))))</f>
        <v>Q4A</v>
      </c>
      <c r="D1638" t="str">
        <f>CoverSheet!$C$15</f>
        <v/>
      </c>
      <c r="E1638" t="s">
        <v>750</v>
      </c>
      <c r="F1638" t="s">
        <v>3802</v>
      </c>
      <c r="G1638" t="s">
        <v>3803</v>
      </c>
      <c r="H1638">
        <f>Input!M194*CoverSheet!C33</f>
        <v>0</v>
      </c>
    </row>
    <row r="1639" spans="1:8" x14ac:dyDescent="0.35">
      <c r="A1639" t="str">
        <f>IF(CoverSheet!$C$9="Annual Return","AR",IF(CoverSheet!$C$9="Interim Return","IR",IF(CoverSheet!$C$9="Audited Annual Return","AAR","")))</f>
        <v/>
      </c>
      <c r="B1639" t="str">
        <f>CoverSheet!$G$7</f>
        <v>v:25-03-c</v>
      </c>
      <c r="C1639" t="str">
        <f>IF(CoverSheet!$C$29=3,"Q1",IF(CoverSheet!$C$29=6,"Q2",IF(CoverSheet!$C$29=9,"Q3",IF(AND(CoverSheet!$C$29=12,A1639="AR"),"Q4","Q4A"))))</f>
        <v>Q4A</v>
      </c>
      <c r="D1639" t="str">
        <f>CoverSheet!$C$15</f>
        <v/>
      </c>
      <c r="E1639" t="s">
        <v>750</v>
      </c>
      <c r="F1639" t="s">
        <v>3804</v>
      </c>
      <c r="G1639" t="s">
        <v>3805</v>
      </c>
      <c r="H1639">
        <f>Input!N194*CoverSheet!C33</f>
        <v>0</v>
      </c>
    </row>
    <row r="1640" spans="1:8" x14ac:dyDescent="0.35">
      <c r="A1640" t="str">
        <f>IF(CoverSheet!$C$9="Annual Return","AR",IF(CoverSheet!$C$9="Interim Return","IR",IF(CoverSheet!$C$9="Audited Annual Return","AAR","")))</f>
        <v/>
      </c>
      <c r="B1640" t="str">
        <f>CoverSheet!$G$7</f>
        <v>v:25-03-c</v>
      </c>
      <c r="C1640" t="str">
        <f>IF(CoverSheet!$C$29=3,"Q1",IF(CoverSheet!$C$29=6,"Q2",IF(CoverSheet!$C$29=9,"Q3",IF(AND(CoverSheet!$C$29=12,A1640="AR"),"Q4","Q4A"))))</f>
        <v>Q4A</v>
      </c>
      <c r="D1640" t="str">
        <f>CoverSheet!$C$15</f>
        <v/>
      </c>
      <c r="E1640" t="s">
        <v>750</v>
      </c>
      <c r="F1640" t="s">
        <v>3806</v>
      </c>
      <c r="G1640" t="s">
        <v>3807</v>
      </c>
      <c r="H1640">
        <f>Input!P195*CoverSheet!C33</f>
        <v>0</v>
      </c>
    </row>
    <row r="1641" spans="1:8" x14ac:dyDescent="0.35">
      <c r="A1641" t="str">
        <f>IF(CoverSheet!$C$9="Annual Return","AR",IF(CoverSheet!$C$9="Interim Return","IR",IF(CoverSheet!$C$9="Audited Annual Return","AAR","")))</f>
        <v/>
      </c>
      <c r="B1641" t="str">
        <f>CoverSheet!$G$7</f>
        <v>v:25-03-c</v>
      </c>
      <c r="C1641" t="str">
        <f>IF(CoverSheet!$C$29=3,"Q1",IF(CoverSheet!$C$29=6,"Q2",IF(CoverSheet!$C$29=9,"Q3",IF(AND(CoverSheet!$C$29=12,A1641="AR"),"Q4","Q4A"))))</f>
        <v>Q4A</v>
      </c>
      <c r="D1641" t="str">
        <f>CoverSheet!$C$15</f>
        <v/>
      </c>
      <c r="E1641" t="s">
        <v>750</v>
      </c>
      <c r="F1641" t="s">
        <v>3808</v>
      </c>
      <c r="G1641" t="s">
        <v>3809</v>
      </c>
      <c r="H1641">
        <f>Input!L195*CoverSheet!C33</f>
        <v>0</v>
      </c>
    </row>
    <row r="1642" spans="1:8" x14ac:dyDescent="0.35">
      <c r="A1642" t="str">
        <f>IF(CoverSheet!$C$9="Annual Return","AR",IF(CoverSheet!$C$9="Interim Return","IR",IF(CoverSheet!$C$9="Audited Annual Return","AAR","")))</f>
        <v/>
      </c>
      <c r="B1642" t="str">
        <f>CoverSheet!$G$7</f>
        <v>v:25-03-c</v>
      </c>
      <c r="C1642" t="str">
        <f>IF(CoverSheet!$C$29=3,"Q1",IF(CoverSheet!$C$29=6,"Q2",IF(CoverSheet!$C$29=9,"Q3",IF(AND(CoverSheet!$C$29=12,A1642="AR"),"Q4","Q4A"))))</f>
        <v>Q4A</v>
      </c>
      <c r="D1642" t="str">
        <f>CoverSheet!$C$15</f>
        <v/>
      </c>
      <c r="E1642" t="s">
        <v>750</v>
      </c>
      <c r="F1642" t="s">
        <v>3810</v>
      </c>
      <c r="G1642" t="s">
        <v>3811</v>
      </c>
      <c r="H1642">
        <f>Input!M195*CoverSheet!C33</f>
        <v>0</v>
      </c>
    </row>
    <row r="1643" spans="1:8" x14ac:dyDescent="0.35">
      <c r="A1643" t="str">
        <f>IF(CoverSheet!$C$9="Annual Return","AR",IF(CoverSheet!$C$9="Interim Return","IR",IF(CoverSheet!$C$9="Audited Annual Return","AAR","")))</f>
        <v/>
      </c>
      <c r="B1643" t="str">
        <f>CoverSheet!$G$7</f>
        <v>v:25-03-c</v>
      </c>
      <c r="C1643" t="str">
        <f>IF(CoverSheet!$C$29=3,"Q1",IF(CoverSheet!$C$29=6,"Q2",IF(CoverSheet!$C$29=9,"Q3",IF(AND(CoverSheet!$C$29=12,A1643="AR"),"Q4","Q4A"))))</f>
        <v>Q4A</v>
      </c>
      <c r="D1643" t="str">
        <f>CoverSheet!$C$15</f>
        <v/>
      </c>
      <c r="E1643" t="s">
        <v>750</v>
      </c>
      <c r="F1643" t="s">
        <v>3812</v>
      </c>
      <c r="G1643" t="s">
        <v>3813</v>
      </c>
      <c r="H1643">
        <f>Input!N195*CoverSheet!C33</f>
        <v>0</v>
      </c>
    </row>
    <row r="1644" spans="1:8" x14ac:dyDescent="0.35">
      <c r="A1644" t="str">
        <f>IF(CoverSheet!$C$9="Annual Return","AR",IF(CoverSheet!$C$9="Interim Return","IR",IF(CoverSheet!$C$9="Audited Annual Return","AAR","")))</f>
        <v/>
      </c>
      <c r="B1644" t="str">
        <f>CoverSheet!$G$7</f>
        <v>v:25-03-c</v>
      </c>
      <c r="C1644" t="str">
        <f>IF(CoverSheet!$C$29=3,"Q1",IF(CoverSheet!$C$29=6,"Q2",IF(CoverSheet!$C$29=9,"Q3",IF(AND(CoverSheet!$C$29=12,A1644="AR"),"Q4","Q4A"))))</f>
        <v>Q4A</v>
      </c>
      <c r="D1644" t="str">
        <f>CoverSheet!$C$15</f>
        <v/>
      </c>
      <c r="E1644" t="s">
        <v>750</v>
      </c>
      <c r="F1644" t="s">
        <v>3814</v>
      </c>
      <c r="G1644" t="s">
        <v>3815</v>
      </c>
      <c r="H1644">
        <f>Input!P196*CoverSheet!C33</f>
        <v>0</v>
      </c>
    </row>
    <row r="1645" spans="1:8" x14ac:dyDescent="0.35">
      <c r="A1645" t="str">
        <f>IF(CoverSheet!$C$9="Annual Return","AR",IF(CoverSheet!$C$9="Interim Return","IR",IF(CoverSheet!$C$9="Audited Annual Return","AAR","")))</f>
        <v/>
      </c>
      <c r="B1645" t="str">
        <f>CoverSheet!$G$7</f>
        <v>v:25-03-c</v>
      </c>
      <c r="C1645" t="str">
        <f>IF(CoverSheet!$C$29=3,"Q1",IF(CoverSheet!$C$29=6,"Q2",IF(CoverSheet!$C$29=9,"Q3",IF(AND(CoverSheet!$C$29=12,A1645="AR"),"Q4","Q4A"))))</f>
        <v>Q4A</v>
      </c>
      <c r="D1645" t="str">
        <f>CoverSheet!$C$15</f>
        <v/>
      </c>
      <c r="E1645" t="s">
        <v>750</v>
      </c>
      <c r="F1645" t="s">
        <v>3816</v>
      </c>
      <c r="G1645" t="s">
        <v>3817</v>
      </c>
      <c r="H1645">
        <f>Input!L196*CoverSheet!C33</f>
        <v>0</v>
      </c>
    </row>
    <row r="1646" spans="1:8" x14ac:dyDescent="0.35">
      <c r="A1646" t="str">
        <f>IF(CoverSheet!$C$9="Annual Return","AR",IF(CoverSheet!$C$9="Interim Return","IR",IF(CoverSheet!$C$9="Audited Annual Return","AAR","")))</f>
        <v/>
      </c>
      <c r="B1646" t="str">
        <f>CoverSheet!$G$7</f>
        <v>v:25-03-c</v>
      </c>
      <c r="C1646" t="str">
        <f>IF(CoverSheet!$C$29=3,"Q1",IF(CoverSheet!$C$29=6,"Q2",IF(CoverSheet!$C$29=9,"Q3",IF(AND(CoverSheet!$C$29=12,A1646="AR"),"Q4","Q4A"))))</f>
        <v>Q4A</v>
      </c>
      <c r="D1646" t="str">
        <f>CoverSheet!$C$15</f>
        <v/>
      </c>
      <c r="E1646" t="s">
        <v>750</v>
      </c>
      <c r="F1646" t="s">
        <v>3818</v>
      </c>
      <c r="G1646" t="s">
        <v>3819</v>
      </c>
      <c r="H1646">
        <f>Input!M196*CoverSheet!C33</f>
        <v>0</v>
      </c>
    </row>
    <row r="1647" spans="1:8" x14ac:dyDescent="0.35">
      <c r="A1647" t="str">
        <f>IF(CoverSheet!$C$9="Annual Return","AR",IF(CoverSheet!$C$9="Interim Return","IR",IF(CoverSheet!$C$9="Audited Annual Return","AAR","")))</f>
        <v/>
      </c>
      <c r="B1647" t="str">
        <f>CoverSheet!$G$7</f>
        <v>v:25-03-c</v>
      </c>
      <c r="C1647" t="str">
        <f>IF(CoverSheet!$C$29=3,"Q1",IF(CoverSheet!$C$29=6,"Q2",IF(CoverSheet!$C$29=9,"Q3",IF(AND(CoverSheet!$C$29=12,A1647="AR"),"Q4","Q4A"))))</f>
        <v>Q4A</v>
      </c>
      <c r="D1647" t="str">
        <f>CoverSheet!$C$15</f>
        <v/>
      </c>
      <c r="E1647" t="s">
        <v>750</v>
      </c>
      <c r="F1647" t="s">
        <v>3820</v>
      </c>
      <c r="G1647" t="s">
        <v>3821</v>
      </c>
      <c r="H1647">
        <f>Input!N196*CoverSheet!C33</f>
        <v>0</v>
      </c>
    </row>
    <row r="1648" spans="1:8" x14ac:dyDescent="0.35">
      <c r="A1648" t="str">
        <f>IF(CoverSheet!$C$9="Annual Return","AR",IF(CoverSheet!$C$9="Interim Return","IR",IF(CoverSheet!$C$9="Audited Annual Return","AAR","")))</f>
        <v/>
      </c>
      <c r="B1648" t="str">
        <f>CoverSheet!$G$7</f>
        <v>v:25-03-c</v>
      </c>
      <c r="C1648" t="str">
        <f>IF(CoverSheet!$C$29=3,"Q1",IF(CoverSheet!$C$29=6,"Q2",IF(CoverSheet!$C$29=9,"Q3",IF(AND(CoverSheet!$C$29=12,A1648="AR"),"Q4","Q4A"))))</f>
        <v>Q4A</v>
      </c>
      <c r="D1648" t="str">
        <f>CoverSheet!$C$15</f>
        <v/>
      </c>
      <c r="E1648" t="s">
        <v>750</v>
      </c>
      <c r="F1648" t="s">
        <v>3822</v>
      </c>
      <c r="G1648" t="s">
        <v>3823</v>
      </c>
      <c r="H1648">
        <f>Input!P197*CoverSheet!C33</f>
        <v>0</v>
      </c>
    </row>
    <row r="1649" spans="1:8" x14ac:dyDescent="0.35">
      <c r="A1649" t="str">
        <f>IF(CoverSheet!$C$9="Annual Return","AR",IF(CoverSheet!$C$9="Interim Return","IR",IF(CoverSheet!$C$9="Audited Annual Return","AAR","")))</f>
        <v/>
      </c>
      <c r="B1649" t="str">
        <f>CoverSheet!$G$7</f>
        <v>v:25-03-c</v>
      </c>
      <c r="C1649" t="str">
        <f>IF(CoverSheet!$C$29=3,"Q1",IF(CoverSheet!$C$29=6,"Q2",IF(CoverSheet!$C$29=9,"Q3",IF(AND(CoverSheet!$C$29=12,A1649="AR"),"Q4","Q4A"))))</f>
        <v>Q4A</v>
      </c>
      <c r="D1649" t="str">
        <f>CoverSheet!$C$15</f>
        <v/>
      </c>
      <c r="E1649" t="s">
        <v>750</v>
      </c>
      <c r="F1649" t="s">
        <v>3824</v>
      </c>
      <c r="G1649" t="s">
        <v>3825</v>
      </c>
      <c r="H1649">
        <f>Input!L197*CoverSheet!C33</f>
        <v>0</v>
      </c>
    </row>
    <row r="1650" spans="1:8" x14ac:dyDescent="0.35">
      <c r="A1650" t="str">
        <f>IF(CoverSheet!$C$9="Annual Return","AR",IF(CoverSheet!$C$9="Interim Return","IR",IF(CoverSheet!$C$9="Audited Annual Return","AAR","")))</f>
        <v/>
      </c>
      <c r="B1650" t="str">
        <f>CoverSheet!$G$7</f>
        <v>v:25-03-c</v>
      </c>
      <c r="C1650" t="str">
        <f>IF(CoverSheet!$C$29=3,"Q1",IF(CoverSheet!$C$29=6,"Q2",IF(CoverSheet!$C$29=9,"Q3",IF(AND(CoverSheet!$C$29=12,A1650="AR"),"Q4","Q4A"))))</f>
        <v>Q4A</v>
      </c>
      <c r="D1650" t="str">
        <f>CoverSheet!$C$15</f>
        <v/>
      </c>
      <c r="E1650" t="s">
        <v>750</v>
      </c>
      <c r="F1650" t="s">
        <v>3826</v>
      </c>
      <c r="G1650" t="s">
        <v>3827</v>
      </c>
      <c r="H1650">
        <f>Input!M197*CoverSheet!C33</f>
        <v>0</v>
      </c>
    </row>
    <row r="1651" spans="1:8" x14ac:dyDescent="0.35">
      <c r="A1651" t="str">
        <f>IF(CoverSheet!$C$9="Annual Return","AR",IF(CoverSheet!$C$9="Interim Return","IR",IF(CoverSheet!$C$9="Audited Annual Return","AAR","")))</f>
        <v/>
      </c>
      <c r="B1651" t="str">
        <f>CoverSheet!$G$7</f>
        <v>v:25-03-c</v>
      </c>
      <c r="C1651" t="str">
        <f>IF(CoverSheet!$C$29=3,"Q1",IF(CoverSheet!$C$29=6,"Q2",IF(CoverSheet!$C$29=9,"Q3",IF(AND(CoverSheet!$C$29=12,A1651="AR"),"Q4","Q4A"))))</f>
        <v>Q4A</v>
      </c>
      <c r="D1651" t="str">
        <f>CoverSheet!$C$15</f>
        <v/>
      </c>
      <c r="E1651" t="s">
        <v>750</v>
      </c>
      <c r="F1651" t="s">
        <v>3828</v>
      </c>
      <c r="G1651" t="s">
        <v>3829</v>
      </c>
      <c r="H1651">
        <f>Input!N197*CoverSheet!C33</f>
        <v>0</v>
      </c>
    </row>
    <row r="1652" spans="1:8" x14ac:dyDescent="0.35">
      <c r="A1652" t="str">
        <f>IF(CoverSheet!$C$9="Annual Return","AR",IF(CoverSheet!$C$9="Interim Return","IR",IF(CoverSheet!$C$9="Audited Annual Return","AAR","")))</f>
        <v/>
      </c>
      <c r="B1652" t="str">
        <f>CoverSheet!$G$7</f>
        <v>v:25-03-c</v>
      </c>
      <c r="C1652" t="str">
        <f>IF(CoverSheet!$C$29=3,"Q1",IF(CoverSheet!$C$29=6,"Q2",IF(CoverSheet!$C$29=9,"Q3",IF(AND(CoverSheet!$C$29=12,A1652="AR"),"Q4","Q4A"))))</f>
        <v>Q4A</v>
      </c>
      <c r="D1652" t="str">
        <f>CoverSheet!$C$15</f>
        <v/>
      </c>
      <c r="E1652" t="s">
        <v>750</v>
      </c>
      <c r="F1652" t="s">
        <v>3830</v>
      </c>
      <c r="G1652" t="s">
        <v>3831</v>
      </c>
      <c r="H1652">
        <f>Input!P198*CoverSheet!C33</f>
        <v>0</v>
      </c>
    </row>
    <row r="1653" spans="1:8" x14ac:dyDescent="0.35">
      <c r="A1653" t="str">
        <f>IF(CoverSheet!$C$9="Annual Return","AR",IF(CoverSheet!$C$9="Interim Return","IR",IF(CoverSheet!$C$9="Audited Annual Return","AAR","")))</f>
        <v/>
      </c>
      <c r="B1653" t="str">
        <f>CoverSheet!$G$7</f>
        <v>v:25-03-c</v>
      </c>
      <c r="C1653" t="str">
        <f>IF(CoverSheet!$C$29=3,"Q1",IF(CoverSheet!$C$29=6,"Q2",IF(CoverSheet!$C$29=9,"Q3",IF(AND(CoverSheet!$C$29=12,A1653="AR"),"Q4","Q4A"))))</f>
        <v>Q4A</v>
      </c>
      <c r="D1653" t="str">
        <f>CoverSheet!$C$15</f>
        <v/>
      </c>
      <c r="E1653" t="s">
        <v>750</v>
      </c>
      <c r="F1653" t="s">
        <v>3832</v>
      </c>
      <c r="G1653" t="s">
        <v>3833</v>
      </c>
      <c r="H1653">
        <f>Input!L198*CoverSheet!C33</f>
        <v>0</v>
      </c>
    </row>
    <row r="1654" spans="1:8" x14ac:dyDescent="0.35">
      <c r="A1654" t="str">
        <f>IF(CoverSheet!$C$9="Annual Return","AR",IF(CoverSheet!$C$9="Interim Return","IR",IF(CoverSheet!$C$9="Audited Annual Return","AAR","")))</f>
        <v/>
      </c>
      <c r="B1654" t="str">
        <f>CoverSheet!$G$7</f>
        <v>v:25-03-c</v>
      </c>
      <c r="C1654" t="str">
        <f>IF(CoverSheet!$C$29=3,"Q1",IF(CoverSheet!$C$29=6,"Q2",IF(CoverSheet!$C$29=9,"Q3",IF(AND(CoverSheet!$C$29=12,A1654="AR"),"Q4","Q4A"))))</f>
        <v>Q4A</v>
      </c>
      <c r="D1654" t="str">
        <f>CoverSheet!$C$15</f>
        <v/>
      </c>
      <c r="E1654" t="s">
        <v>750</v>
      </c>
      <c r="F1654" t="s">
        <v>3834</v>
      </c>
      <c r="G1654" t="s">
        <v>3835</v>
      </c>
      <c r="H1654">
        <f>Input!M198*CoverSheet!C33</f>
        <v>0</v>
      </c>
    </row>
    <row r="1655" spans="1:8" x14ac:dyDescent="0.35">
      <c r="A1655" t="str">
        <f>IF(CoverSheet!$C$9="Annual Return","AR",IF(CoverSheet!$C$9="Interim Return","IR",IF(CoverSheet!$C$9="Audited Annual Return","AAR","")))</f>
        <v/>
      </c>
      <c r="B1655" t="str">
        <f>CoverSheet!$G$7</f>
        <v>v:25-03-c</v>
      </c>
      <c r="C1655" t="str">
        <f>IF(CoverSheet!$C$29=3,"Q1",IF(CoverSheet!$C$29=6,"Q2",IF(CoverSheet!$C$29=9,"Q3",IF(AND(CoverSheet!$C$29=12,A1655="AR"),"Q4","Q4A"))))</f>
        <v>Q4A</v>
      </c>
      <c r="D1655" t="str">
        <f>CoverSheet!$C$15</f>
        <v/>
      </c>
      <c r="E1655" t="s">
        <v>750</v>
      </c>
      <c r="F1655" t="s">
        <v>3836</v>
      </c>
      <c r="G1655" t="s">
        <v>3837</v>
      </c>
      <c r="H1655">
        <f>Input!N198*CoverSheet!C33</f>
        <v>0</v>
      </c>
    </row>
    <row r="1656" spans="1:8" x14ac:dyDescent="0.35">
      <c r="A1656" t="str">
        <f>IF(CoverSheet!$C$9="Annual Return","AR",IF(CoverSheet!$C$9="Interim Return","IR",IF(CoverSheet!$C$9="Audited Annual Return","AAR","")))</f>
        <v/>
      </c>
      <c r="B1656" t="str">
        <f>CoverSheet!$G$7</f>
        <v>v:25-03-c</v>
      </c>
      <c r="C1656" t="str">
        <f>IF(CoverSheet!$C$29=3,"Q1",IF(CoverSheet!$C$29=6,"Q2",IF(CoverSheet!$C$29=9,"Q3",IF(AND(CoverSheet!$C$29=12,A1656="AR"),"Q4","Q4A"))))</f>
        <v>Q4A</v>
      </c>
      <c r="D1656" t="str">
        <f>CoverSheet!$C$15</f>
        <v/>
      </c>
      <c r="E1656" t="s">
        <v>750</v>
      </c>
      <c r="F1656" t="s">
        <v>3838</v>
      </c>
      <c r="G1656" t="s">
        <v>3839</v>
      </c>
      <c r="H1656">
        <f>Input!P199*CoverSheet!C33</f>
        <v>0</v>
      </c>
    </row>
    <row r="1657" spans="1:8" x14ac:dyDescent="0.35">
      <c r="A1657" t="str">
        <f>IF(CoverSheet!$C$9="Annual Return","AR",IF(CoverSheet!$C$9="Interim Return","IR",IF(CoverSheet!$C$9="Audited Annual Return","AAR","")))</f>
        <v/>
      </c>
      <c r="B1657" t="str">
        <f>CoverSheet!$G$7</f>
        <v>v:25-03-c</v>
      </c>
      <c r="C1657" t="str">
        <f>IF(CoverSheet!$C$29=3,"Q1",IF(CoverSheet!$C$29=6,"Q2",IF(CoverSheet!$C$29=9,"Q3",IF(AND(CoverSheet!$C$29=12,A1657="AR"),"Q4","Q4A"))))</f>
        <v>Q4A</v>
      </c>
      <c r="D1657" t="str">
        <f>CoverSheet!$C$15</f>
        <v/>
      </c>
      <c r="E1657" t="s">
        <v>750</v>
      </c>
      <c r="F1657" t="s">
        <v>3840</v>
      </c>
      <c r="G1657" t="s">
        <v>3841</v>
      </c>
      <c r="H1657">
        <f>Input!L199*CoverSheet!C33</f>
        <v>0</v>
      </c>
    </row>
    <row r="1658" spans="1:8" x14ac:dyDescent="0.35">
      <c r="A1658" t="str">
        <f>IF(CoverSheet!$C$9="Annual Return","AR",IF(CoverSheet!$C$9="Interim Return","IR",IF(CoverSheet!$C$9="Audited Annual Return","AAR","")))</f>
        <v/>
      </c>
      <c r="B1658" t="str">
        <f>CoverSheet!$G$7</f>
        <v>v:25-03-c</v>
      </c>
      <c r="C1658" t="str">
        <f>IF(CoverSheet!$C$29=3,"Q1",IF(CoverSheet!$C$29=6,"Q2",IF(CoverSheet!$C$29=9,"Q3",IF(AND(CoverSheet!$C$29=12,A1658="AR"),"Q4","Q4A"))))</f>
        <v>Q4A</v>
      </c>
      <c r="D1658" t="str">
        <f>CoverSheet!$C$15</f>
        <v/>
      </c>
      <c r="E1658" t="s">
        <v>750</v>
      </c>
      <c r="F1658" t="s">
        <v>3842</v>
      </c>
      <c r="G1658" t="s">
        <v>3843</v>
      </c>
      <c r="H1658">
        <f>Input!M199*CoverSheet!C33</f>
        <v>0</v>
      </c>
    </row>
    <row r="1659" spans="1:8" x14ac:dyDescent="0.35">
      <c r="A1659" t="str">
        <f>IF(CoverSheet!$C$9="Annual Return","AR",IF(CoverSheet!$C$9="Interim Return","IR",IF(CoverSheet!$C$9="Audited Annual Return","AAR","")))</f>
        <v/>
      </c>
      <c r="B1659" t="str">
        <f>CoverSheet!$G$7</f>
        <v>v:25-03-c</v>
      </c>
      <c r="C1659" t="str">
        <f>IF(CoverSheet!$C$29=3,"Q1",IF(CoverSheet!$C$29=6,"Q2",IF(CoverSheet!$C$29=9,"Q3",IF(AND(CoverSheet!$C$29=12,A1659="AR"),"Q4","Q4A"))))</f>
        <v>Q4A</v>
      </c>
      <c r="D1659" t="str">
        <f>CoverSheet!$C$15</f>
        <v/>
      </c>
      <c r="E1659" t="s">
        <v>750</v>
      </c>
      <c r="F1659" t="s">
        <v>3844</v>
      </c>
      <c r="G1659" t="s">
        <v>3845</v>
      </c>
      <c r="H1659">
        <f>Input!N199*CoverSheet!C33</f>
        <v>0</v>
      </c>
    </row>
    <row r="1660" spans="1:8" x14ac:dyDescent="0.35">
      <c r="A1660" t="str">
        <f>IF(CoverSheet!$C$9="Annual Return","AR",IF(CoverSheet!$C$9="Interim Return","IR",IF(CoverSheet!$C$9="Audited Annual Return","AAR","")))</f>
        <v/>
      </c>
      <c r="B1660" t="str">
        <f>CoverSheet!$G$7</f>
        <v>v:25-03-c</v>
      </c>
      <c r="C1660" t="str">
        <f>IF(CoverSheet!$C$29=3,"Q1",IF(CoverSheet!$C$29=6,"Q2",IF(CoverSheet!$C$29=9,"Q3",IF(AND(CoverSheet!$C$29=12,A1660="AR"),"Q4","Q4A"))))</f>
        <v>Q4A</v>
      </c>
      <c r="D1660" t="str">
        <f>CoverSheet!$C$15</f>
        <v/>
      </c>
      <c r="E1660" t="s">
        <v>750</v>
      </c>
      <c r="F1660" t="s">
        <v>3846</v>
      </c>
      <c r="G1660" t="s">
        <v>3847</v>
      </c>
      <c r="H1660">
        <f>Input!P200*CoverSheet!C33</f>
        <v>0</v>
      </c>
    </row>
    <row r="1661" spans="1:8" x14ac:dyDescent="0.35">
      <c r="A1661" t="str">
        <f>IF(CoverSheet!$C$9="Annual Return","AR",IF(CoverSheet!$C$9="Interim Return","IR",IF(CoverSheet!$C$9="Audited Annual Return","AAR","")))</f>
        <v/>
      </c>
      <c r="B1661" t="str">
        <f>CoverSheet!$G$7</f>
        <v>v:25-03-c</v>
      </c>
      <c r="C1661" t="str">
        <f>IF(CoverSheet!$C$29=3,"Q1",IF(CoverSheet!$C$29=6,"Q2",IF(CoverSheet!$C$29=9,"Q3",IF(AND(CoverSheet!$C$29=12,A1661="AR"),"Q4","Q4A"))))</f>
        <v>Q4A</v>
      </c>
      <c r="D1661" t="str">
        <f>CoverSheet!$C$15</f>
        <v/>
      </c>
      <c r="E1661" t="s">
        <v>750</v>
      </c>
      <c r="F1661" t="s">
        <v>3848</v>
      </c>
      <c r="G1661" t="s">
        <v>3849</v>
      </c>
      <c r="H1661">
        <f>Input!L200*CoverSheet!C33</f>
        <v>0</v>
      </c>
    </row>
    <row r="1662" spans="1:8" x14ac:dyDescent="0.35">
      <c r="A1662" t="str">
        <f>IF(CoverSheet!$C$9="Annual Return","AR",IF(CoverSheet!$C$9="Interim Return","IR",IF(CoverSheet!$C$9="Audited Annual Return","AAR","")))</f>
        <v/>
      </c>
      <c r="B1662" t="str">
        <f>CoverSheet!$G$7</f>
        <v>v:25-03-c</v>
      </c>
      <c r="C1662" t="str">
        <f>IF(CoverSheet!$C$29=3,"Q1",IF(CoverSheet!$C$29=6,"Q2",IF(CoverSheet!$C$29=9,"Q3",IF(AND(CoverSheet!$C$29=12,A1662="AR"),"Q4","Q4A"))))</f>
        <v>Q4A</v>
      </c>
      <c r="D1662" t="str">
        <f>CoverSheet!$C$15</f>
        <v/>
      </c>
      <c r="E1662" t="s">
        <v>750</v>
      </c>
      <c r="F1662" t="s">
        <v>3850</v>
      </c>
      <c r="G1662" t="s">
        <v>3851</v>
      </c>
      <c r="H1662">
        <f>Input!M200*CoverSheet!C33</f>
        <v>0</v>
      </c>
    </row>
    <row r="1663" spans="1:8" x14ac:dyDescent="0.35">
      <c r="A1663" t="str">
        <f>IF(CoverSheet!$C$9="Annual Return","AR",IF(CoverSheet!$C$9="Interim Return","IR",IF(CoverSheet!$C$9="Audited Annual Return","AAR","")))</f>
        <v/>
      </c>
      <c r="B1663" t="str">
        <f>CoverSheet!$G$7</f>
        <v>v:25-03-c</v>
      </c>
      <c r="C1663" t="str">
        <f>IF(CoverSheet!$C$29=3,"Q1",IF(CoverSheet!$C$29=6,"Q2",IF(CoverSheet!$C$29=9,"Q3",IF(AND(CoverSheet!$C$29=12,A1663="AR"),"Q4","Q4A"))))</f>
        <v>Q4A</v>
      </c>
      <c r="D1663" t="str">
        <f>CoverSheet!$C$15</f>
        <v/>
      </c>
      <c r="E1663" t="s">
        <v>750</v>
      </c>
      <c r="F1663" t="s">
        <v>3852</v>
      </c>
      <c r="G1663" t="s">
        <v>3853</v>
      </c>
      <c r="H1663">
        <f>Input!N200*CoverSheet!C33</f>
        <v>0</v>
      </c>
    </row>
    <row r="1664" spans="1:8" x14ac:dyDescent="0.35">
      <c r="A1664" t="str">
        <f>IF(CoverSheet!$C$9="Annual Return","AR",IF(CoverSheet!$C$9="Interim Return","IR",IF(CoverSheet!$C$9="Audited Annual Return","AAR","")))</f>
        <v/>
      </c>
      <c r="B1664" t="str">
        <f>CoverSheet!$G$7</f>
        <v>v:25-03-c</v>
      </c>
      <c r="C1664" t="str">
        <f>IF(CoverSheet!$C$29=3,"Q1",IF(CoverSheet!$C$29=6,"Q2",IF(CoverSheet!$C$29=9,"Q3",IF(AND(CoverSheet!$C$29=12,A1664="AR"),"Q4","Q4A"))))</f>
        <v>Q4A</v>
      </c>
      <c r="D1664" t="str">
        <f>CoverSheet!$C$15</f>
        <v/>
      </c>
      <c r="E1664" t="s">
        <v>750</v>
      </c>
      <c r="F1664" t="s">
        <v>3854</v>
      </c>
      <c r="G1664" t="s">
        <v>3855</v>
      </c>
      <c r="H1664">
        <f>Input!P201*CoverSheet!C33</f>
        <v>0</v>
      </c>
    </row>
    <row r="1665" spans="1:8" x14ac:dyDescent="0.35">
      <c r="A1665" t="str">
        <f>IF(CoverSheet!$C$9="Annual Return","AR",IF(CoverSheet!$C$9="Interim Return","IR",IF(CoverSheet!$C$9="Audited Annual Return","AAR","")))</f>
        <v/>
      </c>
      <c r="B1665" t="str">
        <f>CoverSheet!$G$7</f>
        <v>v:25-03-c</v>
      </c>
      <c r="C1665" t="str">
        <f>IF(CoverSheet!$C$29=3,"Q1",IF(CoverSheet!$C$29=6,"Q2",IF(CoverSheet!$C$29=9,"Q3",IF(AND(CoverSheet!$C$29=12,A1665="AR"),"Q4","Q4A"))))</f>
        <v>Q4A</v>
      </c>
      <c r="D1665" t="str">
        <f>CoverSheet!$C$15</f>
        <v/>
      </c>
      <c r="E1665" t="s">
        <v>750</v>
      </c>
      <c r="F1665" t="s">
        <v>3856</v>
      </c>
      <c r="G1665" t="s">
        <v>3857</v>
      </c>
      <c r="H1665">
        <f>Input!L201*CoverSheet!C33</f>
        <v>0</v>
      </c>
    </row>
    <row r="1666" spans="1:8" x14ac:dyDescent="0.35">
      <c r="A1666" t="str">
        <f>IF(CoverSheet!$C$9="Annual Return","AR",IF(CoverSheet!$C$9="Interim Return","IR",IF(CoverSheet!$C$9="Audited Annual Return","AAR","")))</f>
        <v/>
      </c>
      <c r="B1666" t="str">
        <f>CoverSheet!$G$7</f>
        <v>v:25-03-c</v>
      </c>
      <c r="C1666" t="str">
        <f>IF(CoverSheet!$C$29=3,"Q1",IF(CoverSheet!$C$29=6,"Q2",IF(CoverSheet!$C$29=9,"Q3",IF(AND(CoverSheet!$C$29=12,A1666="AR"),"Q4","Q4A"))))</f>
        <v>Q4A</v>
      </c>
      <c r="D1666" t="str">
        <f>CoverSheet!$C$15</f>
        <v/>
      </c>
      <c r="E1666" t="s">
        <v>750</v>
      </c>
      <c r="F1666" t="s">
        <v>3858</v>
      </c>
      <c r="G1666" t="s">
        <v>3859</v>
      </c>
      <c r="H1666">
        <f>Input!M201*CoverSheet!C33</f>
        <v>0</v>
      </c>
    </row>
    <row r="1667" spans="1:8" x14ac:dyDescent="0.35">
      <c r="A1667" t="str">
        <f>IF(CoverSheet!$C$9="Annual Return","AR",IF(CoverSheet!$C$9="Interim Return","IR",IF(CoverSheet!$C$9="Audited Annual Return","AAR","")))</f>
        <v/>
      </c>
      <c r="B1667" t="str">
        <f>CoverSheet!$G$7</f>
        <v>v:25-03-c</v>
      </c>
      <c r="C1667" t="str">
        <f>IF(CoverSheet!$C$29=3,"Q1",IF(CoverSheet!$C$29=6,"Q2",IF(CoverSheet!$C$29=9,"Q3",IF(AND(CoverSheet!$C$29=12,A1667="AR"),"Q4","Q4A"))))</f>
        <v>Q4A</v>
      </c>
      <c r="D1667" t="str">
        <f>CoverSheet!$C$15</f>
        <v/>
      </c>
      <c r="E1667" t="s">
        <v>750</v>
      </c>
      <c r="F1667" t="s">
        <v>3860</v>
      </c>
      <c r="G1667" t="s">
        <v>3861</v>
      </c>
      <c r="H1667">
        <f>Input!N201*CoverSheet!C33</f>
        <v>0</v>
      </c>
    </row>
    <row r="1668" spans="1:8" x14ac:dyDescent="0.35">
      <c r="A1668" t="str">
        <f>IF(CoverSheet!$C$9="Annual Return","AR",IF(CoverSheet!$C$9="Interim Return","IR",IF(CoverSheet!$C$9="Audited Annual Return","AAR","")))</f>
        <v/>
      </c>
      <c r="B1668" t="str">
        <f>CoverSheet!$G$7</f>
        <v>v:25-03-c</v>
      </c>
      <c r="C1668" t="str">
        <f>IF(CoverSheet!$C$29=3,"Q1",IF(CoverSheet!$C$29=6,"Q2",IF(CoverSheet!$C$29=9,"Q3",IF(AND(CoverSheet!$C$29=12,A1668="AR"),"Q4","Q4A"))))</f>
        <v>Q4A</v>
      </c>
      <c r="D1668" t="str">
        <f>CoverSheet!$C$15</f>
        <v/>
      </c>
      <c r="E1668" t="s">
        <v>750</v>
      </c>
      <c r="F1668" t="s">
        <v>3862</v>
      </c>
      <c r="G1668" t="s">
        <v>3863</v>
      </c>
      <c r="H1668">
        <f>Input!P202*CoverSheet!C33</f>
        <v>0</v>
      </c>
    </row>
    <row r="1669" spans="1:8" x14ac:dyDescent="0.35">
      <c r="A1669" t="str">
        <f>IF(CoverSheet!$C$9="Annual Return","AR",IF(CoverSheet!$C$9="Interim Return","IR",IF(CoverSheet!$C$9="Audited Annual Return","AAR","")))</f>
        <v/>
      </c>
      <c r="B1669" t="str">
        <f>CoverSheet!$G$7</f>
        <v>v:25-03-c</v>
      </c>
      <c r="C1669" t="str">
        <f>IF(CoverSheet!$C$29=3,"Q1",IF(CoverSheet!$C$29=6,"Q2",IF(CoverSheet!$C$29=9,"Q3",IF(AND(CoverSheet!$C$29=12,A1669="AR"),"Q4","Q4A"))))</f>
        <v>Q4A</v>
      </c>
      <c r="D1669" t="str">
        <f>CoverSheet!$C$15</f>
        <v/>
      </c>
      <c r="E1669" t="s">
        <v>750</v>
      </c>
      <c r="F1669" t="s">
        <v>3864</v>
      </c>
      <c r="G1669" t="s">
        <v>3865</v>
      </c>
      <c r="H1669">
        <f>Input!L202*CoverSheet!C33</f>
        <v>0</v>
      </c>
    </row>
    <row r="1670" spans="1:8" x14ac:dyDescent="0.35">
      <c r="A1670" t="str">
        <f>IF(CoverSheet!$C$9="Annual Return","AR",IF(CoverSheet!$C$9="Interim Return","IR",IF(CoverSheet!$C$9="Audited Annual Return","AAR","")))</f>
        <v/>
      </c>
      <c r="B1670" t="str">
        <f>CoverSheet!$G$7</f>
        <v>v:25-03-c</v>
      </c>
      <c r="C1670" t="str">
        <f>IF(CoverSheet!$C$29=3,"Q1",IF(CoverSheet!$C$29=6,"Q2",IF(CoverSheet!$C$29=9,"Q3",IF(AND(CoverSheet!$C$29=12,A1670="AR"),"Q4","Q4A"))))</f>
        <v>Q4A</v>
      </c>
      <c r="D1670" t="str">
        <f>CoverSheet!$C$15</f>
        <v/>
      </c>
      <c r="E1670" t="s">
        <v>750</v>
      </c>
      <c r="F1670" t="s">
        <v>3866</v>
      </c>
      <c r="G1670" t="s">
        <v>3867</v>
      </c>
      <c r="H1670">
        <f>Input!M202*CoverSheet!C33</f>
        <v>0</v>
      </c>
    </row>
    <row r="1671" spans="1:8" x14ac:dyDescent="0.35">
      <c r="A1671" t="str">
        <f>IF(CoverSheet!$C$9="Annual Return","AR",IF(CoverSheet!$C$9="Interim Return","IR",IF(CoverSheet!$C$9="Audited Annual Return","AAR","")))</f>
        <v/>
      </c>
      <c r="B1671" t="str">
        <f>CoverSheet!$G$7</f>
        <v>v:25-03-c</v>
      </c>
      <c r="C1671" t="str">
        <f>IF(CoverSheet!$C$29=3,"Q1",IF(CoverSheet!$C$29=6,"Q2",IF(CoverSheet!$C$29=9,"Q3",IF(AND(CoverSheet!$C$29=12,A1671="AR"),"Q4","Q4A"))))</f>
        <v>Q4A</v>
      </c>
      <c r="D1671" t="str">
        <f>CoverSheet!$C$15</f>
        <v/>
      </c>
      <c r="E1671" t="s">
        <v>750</v>
      </c>
      <c r="F1671" t="s">
        <v>3868</v>
      </c>
      <c r="G1671" t="s">
        <v>3869</v>
      </c>
      <c r="H1671">
        <f>Input!N202*CoverSheet!C33</f>
        <v>0</v>
      </c>
    </row>
    <row r="1672" spans="1:8" x14ac:dyDescent="0.35">
      <c r="A1672" t="str">
        <f>IF(CoverSheet!$C$9="Annual Return","AR",IF(CoverSheet!$C$9="Interim Return","IR",IF(CoverSheet!$C$9="Audited Annual Return","AAR","")))</f>
        <v/>
      </c>
      <c r="B1672" t="str">
        <f>CoverSheet!$G$7</f>
        <v>v:25-03-c</v>
      </c>
      <c r="C1672" t="str">
        <f>IF(CoverSheet!$C$29=3,"Q1",IF(CoverSheet!$C$29=6,"Q2",IF(CoverSheet!$C$29=9,"Q3",IF(AND(CoverSheet!$C$29=12,A1672="AR"),"Q4","Q4A"))))</f>
        <v>Q4A</v>
      </c>
      <c r="D1672" t="str">
        <f>CoverSheet!$C$15</f>
        <v/>
      </c>
      <c r="E1672" t="s">
        <v>750</v>
      </c>
      <c r="F1672" t="s">
        <v>3870</v>
      </c>
      <c r="G1672" t="s">
        <v>3871</v>
      </c>
      <c r="H1672">
        <f>Input!P203*CoverSheet!C33</f>
        <v>0</v>
      </c>
    </row>
    <row r="1673" spans="1:8" x14ac:dyDescent="0.35">
      <c r="A1673" t="str">
        <f>IF(CoverSheet!$C$9="Annual Return","AR",IF(CoverSheet!$C$9="Interim Return","IR",IF(CoverSheet!$C$9="Audited Annual Return","AAR","")))</f>
        <v/>
      </c>
      <c r="B1673" t="str">
        <f>CoverSheet!$G$7</f>
        <v>v:25-03-c</v>
      </c>
      <c r="C1673" t="str">
        <f>IF(CoverSheet!$C$29=3,"Q1",IF(CoverSheet!$C$29=6,"Q2",IF(CoverSheet!$C$29=9,"Q3",IF(AND(CoverSheet!$C$29=12,A1673="AR"),"Q4","Q4A"))))</f>
        <v>Q4A</v>
      </c>
      <c r="D1673" t="str">
        <f>CoverSheet!$C$15</f>
        <v/>
      </c>
      <c r="E1673" t="s">
        <v>750</v>
      </c>
      <c r="F1673" t="s">
        <v>3872</v>
      </c>
      <c r="G1673" t="s">
        <v>3873</v>
      </c>
      <c r="H1673">
        <f>Input!L203*CoverSheet!C33</f>
        <v>0</v>
      </c>
    </row>
    <row r="1674" spans="1:8" x14ac:dyDescent="0.35">
      <c r="A1674" t="str">
        <f>IF(CoverSheet!$C$9="Annual Return","AR",IF(CoverSheet!$C$9="Interim Return","IR",IF(CoverSheet!$C$9="Audited Annual Return","AAR","")))</f>
        <v/>
      </c>
      <c r="B1674" t="str">
        <f>CoverSheet!$G$7</f>
        <v>v:25-03-c</v>
      </c>
      <c r="C1674" t="str">
        <f>IF(CoverSheet!$C$29=3,"Q1",IF(CoverSheet!$C$29=6,"Q2",IF(CoverSheet!$C$29=9,"Q3",IF(AND(CoverSheet!$C$29=12,A1674="AR"),"Q4","Q4A"))))</f>
        <v>Q4A</v>
      </c>
      <c r="D1674" t="str">
        <f>CoverSheet!$C$15</f>
        <v/>
      </c>
      <c r="E1674" t="s">
        <v>750</v>
      </c>
      <c r="F1674" t="s">
        <v>3874</v>
      </c>
      <c r="G1674" t="s">
        <v>3875</v>
      </c>
      <c r="H1674">
        <f>Input!M203*CoverSheet!C33</f>
        <v>0</v>
      </c>
    </row>
    <row r="1675" spans="1:8" x14ac:dyDescent="0.35">
      <c r="A1675" t="str">
        <f>IF(CoverSheet!$C$9="Annual Return","AR",IF(CoverSheet!$C$9="Interim Return","IR",IF(CoverSheet!$C$9="Audited Annual Return","AAR","")))</f>
        <v/>
      </c>
      <c r="B1675" t="str">
        <f>CoverSheet!$G$7</f>
        <v>v:25-03-c</v>
      </c>
      <c r="C1675" t="str">
        <f>IF(CoverSheet!$C$29=3,"Q1",IF(CoverSheet!$C$29=6,"Q2",IF(CoverSheet!$C$29=9,"Q3",IF(AND(CoverSheet!$C$29=12,A1675="AR"),"Q4","Q4A"))))</f>
        <v>Q4A</v>
      </c>
      <c r="D1675" t="str">
        <f>CoverSheet!$C$15</f>
        <v/>
      </c>
      <c r="E1675" t="s">
        <v>750</v>
      </c>
      <c r="F1675" t="s">
        <v>3876</v>
      </c>
      <c r="G1675" t="s">
        <v>3877</v>
      </c>
      <c r="H1675">
        <f>Input!N203*CoverSheet!C33</f>
        <v>0</v>
      </c>
    </row>
    <row r="1676" spans="1:8" x14ac:dyDescent="0.35">
      <c r="A1676" t="str">
        <f>IF(CoverSheet!$C$9="Annual Return","AR",IF(CoverSheet!$C$9="Interim Return","IR",IF(CoverSheet!$C$9="Audited Annual Return","AAR","")))</f>
        <v/>
      </c>
      <c r="B1676" t="str">
        <f>CoverSheet!$G$7</f>
        <v>v:25-03-c</v>
      </c>
      <c r="C1676" t="str">
        <f>IF(CoverSheet!$C$29=3,"Q1",IF(CoverSheet!$C$29=6,"Q2",IF(CoverSheet!$C$29=9,"Q3",IF(AND(CoverSheet!$C$29=12,A1676="AR"),"Q4","Q4A"))))</f>
        <v>Q4A</v>
      </c>
      <c r="D1676" t="str">
        <f>CoverSheet!$C$15</f>
        <v/>
      </c>
      <c r="E1676" t="s">
        <v>750</v>
      </c>
      <c r="F1676" t="s">
        <v>3878</v>
      </c>
      <c r="G1676" t="s">
        <v>3823</v>
      </c>
      <c r="H1676">
        <f>Input!P204*CoverSheet!C33</f>
        <v>0</v>
      </c>
    </row>
    <row r="1677" spans="1:8" x14ac:dyDescent="0.35">
      <c r="A1677" t="str">
        <f>IF(CoverSheet!$C$9="Annual Return","AR",IF(CoverSheet!$C$9="Interim Return","IR",IF(CoverSheet!$C$9="Audited Annual Return","AAR","")))</f>
        <v/>
      </c>
      <c r="B1677" t="str">
        <f>CoverSheet!$G$7</f>
        <v>v:25-03-c</v>
      </c>
      <c r="C1677" t="str">
        <f>IF(CoverSheet!$C$29=3,"Q1",IF(CoverSheet!$C$29=6,"Q2",IF(CoverSheet!$C$29=9,"Q3",IF(AND(CoverSheet!$C$29=12,A1677="AR"),"Q4","Q4A"))))</f>
        <v>Q4A</v>
      </c>
      <c r="D1677" t="str">
        <f>CoverSheet!$C$15</f>
        <v/>
      </c>
      <c r="E1677" t="s">
        <v>750</v>
      </c>
      <c r="F1677" t="s">
        <v>3879</v>
      </c>
      <c r="G1677" t="s">
        <v>3825</v>
      </c>
      <c r="H1677">
        <f>Input!L204*CoverSheet!C33</f>
        <v>0</v>
      </c>
    </row>
    <row r="1678" spans="1:8" x14ac:dyDescent="0.35">
      <c r="A1678" t="str">
        <f>IF(CoverSheet!$C$9="Annual Return","AR",IF(CoverSheet!$C$9="Interim Return","IR",IF(CoverSheet!$C$9="Audited Annual Return","AAR","")))</f>
        <v/>
      </c>
      <c r="B1678" t="str">
        <f>CoverSheet!$G$7</f>
        <v>v:25-03-c</v>
      </c>
      <c r="C1678" t="str">
        <f>IF(CoverSheet!$C$29=3,"Q1",IF(CoverSheet!$C$29=6,"Q2",IF(CoverSheet!$C$29=9,"Q3",IF(AND(CoverSheet!$C$29=12,A1678="AR"),"Q4","Q4A"))))</f>
        <v>Q4A</v>
      </c>
      <c r="D1678" t="str">
        <f>CoverSheet!$C$15</f>
        <v/>
      </c>
      <c r="E1678" t="s">
        <v>750</v>
      </c>
      <c r="F1678" t="s">
        <v>3880</v>
      </c>
      <c r="G1678" t="s">
        <v>3827</v>
      </c>
      <c r="H1678">
        <f>Input!M204*CoverSheet!C33</f>
        <v>0</v>
      </c>
    </row>
    <row r="1679" spans="1:8" x14ac:dyDescent="0.35">
      <c r="A1679" t="str">
        <f>IF(CoverSheet!$C$9="Annual Return","AR",IF(CoverSheet!$C$9="Interim Return","IR",IF(CoverSheet!$C$9="Audited Annual Return","AAR","")))</f>
        <v/>
      </c>
      <c r="B1679" t="str">
        <f>CoverSheet!$G$7</f>
        <v>v:25-03-c</v>
      </c>
      <c r="C1679" t="str">
        <f>IF(CoverSheet!$C$29=3,"Q1",IF(CoverSheet!$C$29=6,"Q2",IF(CoverSheet!$C$29=9,"Q3",IF(AND(CoverSheet!$C$29=12,A1679="AR"),"Q4","Q4A"))))</f>
        <v>Q4A</v>
      </c>
      <c r="D1679" t="str">
        <f>CoverSheet!$C$15</f>
        <v/>
      </c>
      <c r="E1679" t="s">
        <v>750</v>
      </c>
      <c r="F1679" t="s">
        <v>3881</v>
      </c>
      <c r="G1679" t="s">
        <v>3829</v>
      </c>
      <c r="H1679">
        <f>Input!N204*CoverSheet!C33</f>
        <v>0</v>
      </c>
    </row>
    <row r="1680" spans="1:8" x14ac:dyDescent="0.35">
      <c r="A1680" t="str">
        <f>IF(CoverSheet!$C$9="Annual Return","AR",IF(CoverSheet!$C$9="Interim Return","IR",IF(CoverSheet!$C$9="Audited Annual Return","AAR","")))</f>
        <v/>
      </c>
      <c r="B1680" t="str">
        <f>CoverSheet!$G$7</f>
        <v>v:25-03-c</v>
      </c>
      <c r="C1680" t="str">
        <f>IF(CoverSheet!$C$29=3,"Q1",IF(CoverSheet!$C$29=6,"Q2",IF(CoverSheet!$C$29=9,"Q3",IF(AND(CoverSheet!$C$29=12,A1680="AR"),"Q4","Q4A"))))</f>
        <v>Q4A</v>
      </c>
      <c r="D1680" t="str">
        <f>CoverSheet!$C$15</f>
        <v/>
      </c>
      <c r="E1680" t="s">
        <v>750</v>
      </c>
      <c r="F1680" t="s">
        <v>3882</v>
      </c>
      <c r="G1680" t="s">
        <v>3831</v>
      </c>
      <c r="H1680">
        <f>Input!P205*CoverSheet!C33</f>
        <v>0</v>
      </c>
    </row>
    <row r="1681" spans="1:8" x14ac:dyDescent="0.35">
      <c r="A1681" t="str">
        <f>IF(CoverSheet!$C$9="Annual Return","AR",IF(CoverSheet!$C$9="Interim Return","IR",IF(CoverSheet!$C$9="Audited Annual Return","AAR","")))</f>
        <v/>
      </c>
      <c r="B1681" t="str">
        <f>CoverSheet!$G$7</f>
        <v>v:25-03-c</v>
      </c>
      <c r="C1681" t="str">
        <f>IF(CoverSheet!$C$29=3,"Q1",IF(CoverSheet!$C$29=6,"Q2",IF(CoverSheet!$C$29=9,"Q3",IF(AND(CoverSheet!$C$29=12,A1681="AR"),"Q4","Q4A"))))</f>
        <v>Q4A</v>
      </c>
      <c r="D1681" t="str">
        <f>CoverSheet!$C$15</f>
        <v/>
      </c>
      <c r="E1681" t="s">
        <v>750</v>
      </c>
      <c r="F1681" t="s">
        <v>3883</v>
      </c>
      <c r="G1681" t="s">
        <v>3833</v>
      </c>
      <c r="H1681">
        <f>Input!L205*CoverSheet!C33</f>
        <v>0</v>
      </c>
    </row>
    <row r="1682" spans="1:8" x14ac:dyDescent="0.35">
      <c r="A1682" t="str">
        <f>IF(CoverSheet!$C$9="Annual Return","AR",IF(CoverSheet!$C$9="Interim Return","IR",IF(CoverSheet!$C$9="Audited Annual Return","AAR","")))</f>
        <v/>
      </c>
      <c r="B1682" t="str">
        <f>CoverSheet!$G$7</f>
        <v>v:25-03-c</v>
      </c>
      <c r="C1682" t="str">
        <f>IF(CoverSheet!$C$29=3,"Q1",IF(CoverSheet!$C$29=6,"Q2",IF(CoverSheet!$C$29=9,"Q3",IF(AND(CoverSheet!$C$29=12,A1682="AR"),"Q4","Q4A"))))</f>
        <v>Q4A</v>
      </c>
      <c r="D1682" t="str">
        <f>CoverSheet!$C$15</f>
        <v/>
      </c>
      <c r="E1682" t="s">
        <v>750</v>
      </c>
      <c r="F1682" t="s">
        <v>3884</v>
      </c>
      <c r="G1682" t="s">
        <v>3835</v>
      </c>
      <c r="H1682">
        <f>Input!M205*CoverSheet!C33</f>
        <v>0</v>
      </c>
    </row>
    <row r="1683" spans="1:8" x14ac:dyDescent="0.35">
      <c r="A1683" t="str">
        <f>IF(CoverSheet!$C$9="Annual Return","AR",IF(CoverSheet!$C$9="Interim Return","IR",IF(CoverSheet!$C$9="Audited Annual Return","AAR","")))</f>
        <v/>
      </c>
      <c r="B1683" t="str">
        <f>CoverSheet!$G$7</f>
        <v>v:25-03-c</v>
      </c>
      <c r="C1683" t="str">
        <f>IF(CoverSheet!$C$29=3,"Q1",IF(CoverSheet!$C$29=6,"Q2",IF(CoverSheet!$C$29=9,"Q3",IF(AND(CoverSheet!$C$29=12,A1683="AR"),"Q4","Q4A"))))</f>
        <v>Q4A</v>
      </c>
      <c r="D1683" t="str">
        <f>CoverSheet!$C$15</f>
        <v/>
      </c>
      <c r="E1683" t="s">
        <v>750</v>
      </c>
      <c r="F1683" t="s">
        <v>3885</v>
      </c>
      <c r="G1683" t="s">
        <v>3837</v>
      </c>
      <c r="H1683">
        <f>Input!N205*CoverSheet!C33</f>
        <v>0</v>
      </c>
    </row>
    <row r="1684" spans="1:8" x14ac:dyDescent="0.35">
      <c r="A1684" t="str">
        <f>IF(CoverSheet!$C$9="Annual Return","AR",IF(CoverSheet!$C$9="Interim Return","IR",IF(CoverSheet!$C$9="Audited Annual Return","AAR","")))</f>
        <v/>
      </c>
      <c r="B1684" t="str">
        <f>CoverSheet!$G$7</f>
        <v>v:25-03-c</v>
      </c>
      <c r="C1684" t="str">
        <f>IF(CoverSheet!$C$29=3,"Q1",IF(CoverSheet!$C$29=6,"Q2",IF(CoverSheet!$C$29=9,"Q3",IF(AND(CoverSheet!$C$29=12,A1684="AR"),"Q4","Q4A"))))</f>
        <v>Q4A</v>
      </c>
      <c r="D1684" t="str">
        <f>CoverSheet!$C$15</f>
        <v/>
      </c>
      <c r="E1684" t="s">
        <v>750</v>
      </c>
      <c r="F1684" t="s">
        <v>3886</v>
      </c>
      <c r="G1684" t="s">
        <v>3887</v>
      </c>
      <c r="H1684">
        <f>Input!P206*CoverSheet!C33</f>
        <v>0</v>
      </c>
    </row>
    <row r="1685" spans="1:8" x14ac:dyDescent="0.35">
      <c r="A1685" t="str">
        <f>IF(CoverSheet!$C$9="Annual Return","AR",IF(CoverSheet!$C$9="Interim Return","IR",IF(CoverSheet!$C$9="Audited Annual Return","AAR","")))</f>
        <v/>
      </c>
      <c r="B1685" t="str">
        <f>CoverSheet!$G$7</f>
        <v>v:25-03-c</v>
      </c>
      <c r="C1685" t="str">
        <f>IF(CoverSheet!$C$29=3,"Q1",IF(CoverSheet!$C$29=6,"Q2",IF(CoverSheet!$C$29=9,"Q3",IF(AND(CoverSheet!$C$29=12,A1685="AR"),"Q4","Q4A"))))</f>
        <v>Q4A</v>
      </c>
      <c r="D1685" t="str">
        <f>CoverSheet!$C$15</f>
        <v/>
      </c>
      <c r="E1685" t="s">
        <v>750</v>
      </c>
      <c r="F1685" t="s">
        <v>3888</v>
      </c>
      <c r="G1685" t="s">
        <v>3889</v>
      </c>
      <c r="H1685">
        <f>Input!L206*CoverSheet!C33</f>
        <v>0</v>
      </c>
    </row>
    <row r="1686" spans="1:8" x14ac:dyDescent="0.35">
      <c r="A1686" t="str">
        <f>IF(CoverSheet!$C$9="Annual Return","AR",IF(CoverSheet!$C$9="Interim Return","IR",IF(CoverSheet!$C$9="Audited Annual Return","AAR","")))</f>
        <v/>
      </c>
      <c r="B1686" t="str">
        <f>CoverSheet!$G$7</f>
        <v>v:25-03-c</v>
      </c>
      <c r="C1686" t="str">
        <f>IF(CoverSheet!$C$29=3,"Q1",IF(CoverSheet!$C$29=6,"Q2",IF(CoverSheet!$C$29=9,"Q3",IF(AND(CoverSheet!$C$29=12,A1686="AR"),"Q4","Q4A"))))</f>
        <v>Q4A</v>
      </c>
      <c r="D1686" t="str">
        <f>CoverSheet!$C$15</f>
        <v/>
      </c>
      <c r="E1686" t="s">
        <v>750</v>
      </c>
      <c r="F1686" t="s">
        <v>3890</v>
      </c>
      <c r="G1686" t="s">
        <v>3891</v>
      </c>
      <c r="H1686">
        <f>Input!M206*CoverSheet!C33</f>
        <v>0</v>
      </c>
    </row>
    <row r="1687" spans="1:8" x14ac:dyDescent="0.35">
      <c r="A1687" t="str">
        <f>IF(CoverSheet!$C$9="Annual Return","AR",IF(CoverSheet!$C$9="Interim Return","IR",IF(CoverSheet!$C$9="Audited Annual Return","AAR","")))</f>
        <v/>
      </c>
      <c r="B1687" t="str">
        <f>CoverSheet!$G$7</f>
        <v>v:25-03-c</v>
      </c>
      <c r="C1687" t="str">
        <f>IF(CoverSheet!$C$29=3,"Q1",IF(CoverSheet!$C$29=6,"Q2",IF(CoverSheet!$C$29=9,"Q3",IF(AND(CoverSheet!$C$29=12,A1687="AR"),"Q4","Q4A"))))</f>
        <v>Q4A</v>
      </c>
      <c r="D1687" t="str">
        <f>CoverSheet!$C$15</f>
        <v/>
      </c>
      <c r="E1687" t="s">
        <v>750</v>
      </c>
      <c r="F1687" t="s">
        <v>3892</v>
      </c>
      <c r="G1687" t="s">
        <v>3893</v>
      </c>
      <c r="H1687">
        <f>Input!N206*CoverSheet!C33</f>
        <v>0</v>
      </c>
    </row>
    <row r="1688" spans="1:8" x14ac:dyDescent="0.35">
      <c r="A1688" t="str">
        <f>IF(CoverSheet!$C$9="Annual Return","AR",IF(CoverSheet!$C$9="Interim Return","IR",IF(CoverSheet!$C$9="Audited Annual Return","AAR","")))</f>
        <v/>
      </c>
      <c r="B1688" t="str">
        <f>CoverSheet!$G$7</f>
        <v>v:25-03-c</v>
      </c>
      <c r="C1688" t="str">
        <f>IF(CoverSheet!$C$29=3,"Q1",IF(CoverSheet!$C$29=6,"Q2",IF(CoverSheet!$C$29=9,"Q3",IF(AND(CoverSheet!$C$29=12,A1688="AR"),"Q4","Q4A"))))</f>
        <v>Q4A</v>
      </c>
      <c r="D1688" t="str">
        <f>CoverSheet!$C$15</f>
        <v/>
      </c>
      <c r="E1688" t="s">
        <v>750</v>
      </c>
      <c r="F1688" t="s">
        <v>3894</v>
      </c>
      <c r="G1688" t="s">
        <v>3895</v>
      </c>
      <c r="H1688">
        <f>Input!P207*CoverSheet!C33</f>
        <v>0</v>
      </c>
    </row>
    <row r="1689" spans="1:8" x14ac:dyDescent="0.35">
      <c r="A1689" t="str">
        <f>IF(CoverSheet!$C$9="Annual Return","AR",IF(CoverSheet!$C$9="Interim Return","IR",IF(CoverSheet!$C$9="Audited Annual Return","AAR","")))</f>
        <v/>
      </c>
      <c r="B1689" t="str">
        <f>CoverSheet!$G$7</f>
        <v>v:25-03-c</v>
      </c>
      <c r="C1689" t="str">
        <f>IF(CoverSheet!$C$29=3,"Q1",IF(CoverSheet!$C$29=6,"Q2",IF(CoverSheet!$C$29=9,"Q3",IF(AND(CoverSheet!$C$29=12,A1689="AR"),"Q4","Q4A"))))</f>
        <v>Q4A</v>
      </c>
      <c r="D1689" t="str">
        <f>CoverSheet!$C$15</f>
        <v/>
      </c>
      <c r="E1689" t="s">
        <v>750</v>
      </c>
      <c r="F1689" t="s">
        <v>3896</v>
      </c>
      <c r="G1689" t="s">
        <v>3897</v>
      </c>
      <c r="H1689">
        <f>Input!L207*CoverSheet!C33</f>
        <v>0</v>
      </c>
    </row>
    <row r="1690" spans="1:8" x14ac:dyDescent="0.35">
      <c r="A1690" t="str">
        <f>IF(CoverSheet!$C$9="Annual Return","AR",IF(CoverSheet!$C$9="Interim Return","IR",IF(CoverSheet!$C$9="Audited Annual Return","AAR","")))</f>
        <v/>
      </c>
      <c r="B1690" t="str">
        <f>CoverSheet!$G$7</f>
        <v>v:25-03-c</v>
      </c>
      <c r="C1690" t="str">
        <f>IF(CoverSheet!$C$29=3,"Q1",IF(CoverSheet!$C$29=6,"Q2",IF(CoverSheet!$C$29=9,"Q3",IF(AND(CoverSheet!$C$29=12,A1690="AR"),"Q4","Q4A"))))</f>
        <v>Q4A</v>
      </c>
      <c r="D1690" t="str">
        <f>CoverSheet!$C$15</f>
        <v/>
      </c>
      <c r="E1690" t="s">
        <v>750</v>
      </c>
      <c r="F1690" t="s">
        <v>3898</v>
      </c>
      <c r="G1690" t="s">
        <v>3899</v>
      </c>
      <c r="H1690">
        <f>Input!M207*CoverSheet!C33</f>
        <v>0</v>
      </c>
    </row>
    <row r="1691" spans="1:8" x14ac:dyDescent="0.35">
      <c r="A1691" t="str">
        <f>IF(CoverSheet!$C$9="Annual Return","AR",IF(CoverSheet!$C$9="Interim Return","IR",IF(CoverSheet!$C$9="Audited Annual Return","AAR","")))</f>
        <v/>
      </c>
      <c r="B1691" t="str">
        <f>CoverSheet!$G$7</f>
        <v>v:25-03-c</v>
      </c>
      <c r="C1691" t="str">
        <f>IF(CoverSheet!$C$29=3,"Q1",IF(CoverSheet!$C$29=6,"Q2",IF(CoverSheet!$C$29=9,"Q3",IF(AND(CoverSheet!$C$29=12,A1691="AR"),"Q4","Q4A"))))</f>
        <v>Q4A</v>
      </c>
      <c r="D1691" t="str">
        <f>CoverSheet!$C$15</f>
        <v/>
      </c>
      <c r="E1691" t="s">
        <v>750</v>
      </c>
      <c r="F1691" t="s">
        <v>3900</v>
      </c>
      <c r="G1691" t="s">
        <v>3901</v>
      </c>
      <c r="H1691">
        <f>Input!N207*CoverSheet!C33</f>
        <v>0</v>
      </c>
    </row>
    <row r="1692" spans="1:8" x14ac:dyDescent="0.35">
      <c r="A1692" t="str">
        <f>IF(CoverSheet!$C$9="Annual Return","AR",IF(CoverSheet!$C$9="Interim Return","IR",IF(CoverSheet!$C$9="Audited Annual Return","AAR","")))</f>
        <v/>
      </c>
      <c r="B1692" t="str">
        <f>CoverSheet!$G$7</f>
        <v>v:25-03-c</v>
      </c>
      <c r="C1692" t="str">
        <f>IF(CoverSheet!$C$29=3,"Q1",IF(CoverSheet!$C$29=6,"Q2",IF(CoverSheet!$C$29=9,"Q3",IF(AND(CoverSheet!$C$29=12,A1692="AR"),"Q4","Q4A"))))</f>
        <v>Q4A</v>
      </c>
      <c r="D1692" t="str">
        <f>CoverSheet!$C$15</f>
        <v/>
      </c>
      <c r="E1692" t="s">
        <v>750</v>
      </c>
      <c r="F1692" t="s">
        <v>3902</v>
      </c>
      <c r="G1692" t="s">
        <v>3903</v>
      </c>
      <c r="H1692">
        <f>Input!P208*CoverSheet!C33</f>
        <v>0</v>
      </c>
    </row>
    <row r="1693" spans="1:8" x14ac:dyDescent="0.35">
      <c r="A1693" t="str">
        <f>IF(CoverSheet!$C$9="Annual Return","AR",IF(CoverSheet!$C$9="Interim Return","IR",IF(CoverSheet!$C$9="Audited Annual Return","AAR","")))</f>
        <v/>
      </c>
      <c r="B1693" t="str">
        <f>CoverSheet!$G$7</f>
        <v>v:25-03-c</v>
      </c>
      <c r="C1693" t="str">
        <f>IF(CoverSheet!$C$29=3,"Q1",IF(CoverSheet!$C$29=6,"Q2",IF(CoverSheet!$C$29=9,"Q3",IF(AND(CoverSheet!$C$29=12,A1693="AR"),"Q4","Q4A"))))</f>
        <v>Q4A</v>
      </c>
      <c r="D1693" t="str">
        <f>CoverSheet!$C$15</f>
        <v/>
      </c>
      <c r="E1693" t="s">
        <v>750</v>
      </c>
      <c r="F1693" t="s">
        <v>3904</v>
      </c>
      <c r="G1693" t="s">
        <v>3905</v>
      </c>
      <c r="H1693">
        <f>Input!L208*CoverSheet!C33</f>
        <v>0</v>
      </c>
    </row>
    <row r="1694" spans="1:8" x14ac:dyDescent="0.35">
      <c r="A1694" t="str">
        <f>IF(CoverSheet!$C$9="Annual Return","AR",IF(CoverSheet!$C$9="Interim Return","IR",IF(CoverSheet!$C$9="Audited Annual Return","AAR","")))</f>
        <v/>
      </c>
      <c r="B1694" t="str">
        <f>CoverSheet!$G$7</f>
        <v>v:25-03-c</v>
      </c>
      <c r="C1694" t="str">
        <f>IF(CoverSheet!$C$29=3,"Q1",IF(CoverSheet!$C$29=6,"Q2",IF(CoverSheet!$C$29=9,"Q3",IF(AND(CoverSheet!$C$29=12,A1694="AR"),"Q4","Q4A"))))</f>
        <v>Q4A</v>
      </c>
      <c r="D1694" t="str">
        <f>CoverSheet!$C$15</f>
        <v/>
      </c>
      <c r="E1694" t="s">
        <v>750</v>
      </c>
      <c r="F1694" t="s">
        <v>3906</v>
      </c>
      <c r="G1694" t="s">
        <v>3907</v>
      </c>
      <c r="H1694">
        <f>Input!M208*CoverSheet!C33</f>
        <v>0</v>
      </c>
    </row>
    <row r="1695" spans="1:8" x14ac:dyDescent="0.35">
      <c r="A1695" t="str">
        <f>IF(CoverSheet!$C$9="Annual Return","AR",IF(CoverSheet!$C$9="Interim Return","IR",IF(CoverSheet!$C$9="Audited Annual Return","AAR","")))</f>
        <v/>
      </c>
      <c r="B1695" t="str">
        <f>CoverSheet!$G$7</f>
        <v>v:25-03-c</v>
      </c>
      <c r="C1695" t="str">
        <f>IF(CoverSheet!$C$29=3,"Q1",IF(CoverSheet!$C$29=6,"Q2",IF(CoverSheet!$C$29=9,"Q3",IF(AND(CoverSheet!$C$29=12,A1695="AR"),"Q4","Q4A"))))</f>
        <v>Q4A</v>
      </c>
      <c r="D1695" t="str">
        <f>CoverSheet!$C$15</f>
        <v/>
      </c>
      <c r="E1695" t="s">
        <v>750</v>
      </c>
      <c r="F1695" t="s">
        <v>3908</v>
      </c>
      <c r="G1695" t="s">
        <v>3909</v>
      </c>
      <c r="H1695">
        <f>Input!N208*CoverSheet!C33</f>
        <v>0</v>
      </c>
    </row>
    <row r="1696" spans="1:8" x14ac:dyDescent="0.35">
      <c r="A1696" t="str">
        <f>IF(CoverSheet!$C$9="Annual Return","AR",IF(CoverSheet!$C$9="Interim Return","IR",IF(CoverSheet!$C$9="Audited Annual Return","AAR","")))</f>
        <v/>
      </c>
      <c r="B1696" t="str">
        <f>CoverSheet!$G$7</f>
        <v>v:25-03-c</v>
      </c>
      <c r="C1696" t="str">
        <f>IF(CoverSheet!$C$29=3,"Q1",IF(CoverSheet!$C$29=6,"Q2",IF(CoverSheet!$C$29=9,"Q3",IF(AND(CoverSheet!$C$29=12,A1696="AR"),"Q4","Q4A"))))</f>
        <v>Q4A</v>
      </c>
      <c r="D1696" t="str">
        <f>CoverSheet!$C$15</f>
        <v/>
      </c>
      <c r="E1696" t="s">
        <v>750</v>
      </c>
      <c r="F1696" t="s">
        <v>3910</v>
      </c>
      <c r="G1696" t="s">
        <v>3911</v>
      </c>
      <c r="H1696">
        <f>Input!P209*CoverSheet!C33</f>
        <v>0</v>
      </c>
    </row>
    <row r="1697" spans="1:8" x14ac:dyDescent="0.35">
      <c r="A1697" t="str">
        <f>IF(CoverSheet!$C$9="Annual Return","AR",IF(CoverSheet!$C$9="Interim Return","IR",IF(CoverSheet!$C$9="Audited Annual Return","AAR","")))</f>
        <v/>
      </c>
      <c r="B1697" t="str">
        <f>CoverSheet!$G$7</f>
        <v>v:25-03-c</v>
      </c>
      <c r="C1697" t="str">
        <f>IF(CoverSheet!$C$29=3,"Q1",IF(CoverSheet!$C$29=6,"Q2",IF(CoverSheet!$C$29=9,"Q3",IF(AND(CoverSheet!$C$29=12,A1697="AR"),"Q4","Q4A"))))</f>
        <v>Q4A</v>
      </c>
      <c r="D1697" t="str">
        <f>CoverSheet!$C$15</f>
        <v/>
      </c>
      <c r="E1697" t="s">
        <v>750</v>
      </c>
      <c r="F1697" t="s">
        <v>3912</v>
      </c>
      <c r="G1697" t="s">
        <v>3913</v>
      </c>
      <c r="H1697">
        <f>Input!L209*CoverSheet!C33</f>
        <v>0</v>
      </c>
    </row>
    <row r="1698" spans="1:8" x14ac:dyDescent="0.35">
      <c r="A1698" t="str">
        <f>IF(CoverSheet!$C$9="Annual Return","AR",IF(CoverSheet!$C$9="Interim Return","IR",IF(CoverSheet!$C$9="Audited Annual Return","AAR","")))</f>
        <v/>
      </c>
      <c r="B1698" t="str">
        <f>CoverSheet!$G$7</f>
        <v>v:25-03-c</v>
      </c>
      <c r="C1698" t="str">
        <f>IF(CoverSheet!$C$29=3,"Q1",IF(CoverSheet!$C$29=6,"Q2",IF(CoverSheet!$C$29=9,"Q3",IF(AND(CoverSheet!$C$29=12,A1698="AR"),"Q4","Q4A"))))</f>
        <v>Q4A</v>
      </c>
      <c r="D1698" t="str">
        <f>CoverSheet!$C$15</f>
        <v/>
      </c>
      <c r="E1698" t="s">
        <v>750</v>
      </c>
      <c r="F1698" t="s">
        <v>3914</v>
      </c>
      <c r="G1698" t="s">
        <v>3915</v>
      </c>
      <c r="H1698">
        <f>Input!M209*CoverSheet!C33</f>
        <v>0</v>
      </c>
    </row>
    <row r="1699" spans="1:8" x14ac:dyDescent="0.35">
      <c r="A1699" t="str">
        <f>IF(CoverSheet!$C$9="Annual Return","AR",IF(CoverSheet!$C$9="Interim Return","IR",IF(CoverSheet!$C$9="Audited Annual Return","AAR","")))</f>
        <v/>
      </c>
      <c r="B1699" t="str">
        <f>CoverSheet!$G$7</f>
        <v>v:25-03-c</v>
      </c>
      <c r="C1699" t="str">
        <f>IF(CoverSheet!$C$29=3,"Q1",IF(CoverSheet!$C$29=6,"Q2",IF(CoverSheet!$C$29=9,"Q3",IF(AND(CoverSheet!$C$29=12,A1699="AR"),"Q4","Q4A"))))</f>
        <v>Q4A</v>
      </c>
      <c r="D1699" t="str">
        <f>CoverSheet!$C$15</f>
        <v/>
      </c>
      <c r="E1699" t="s">
        <v>750</v>
      </c>
      <c r="F1699" t="s">
        <v>3916</v>
      </c>
      <c r="G1699" t="s">
        <v>3917</v>
      </c>
      <c r="H1699">
        <f>Input!N209*CoverSheet!C33</f>
        <v>0</v>
      </c>
    </row>
    <row r="1700" spans="1:8" x14ac:dyDescent="0.35">
      <c r="A1700" t="str">
        <f>IF(CoverSheet!$C$9="Annual Return","AR",IF(CoverSheet!$C$9="Interim Return","IR",IF(CoverSheet!$C$9="Audited Annual Return","AAR","")))</f>
        <v/>
      </c>
      <c r="B1700" t="str">
        <f>CoverSheet!$G$7</f>
        <v>v:25-03-c</v>
      </c>
      <c r="C1700" t="str">
        <f>IF(CoverSheet!$C$29=3,"Q1",IF(CoverSheet!$C$29=6,"Q2",IF(CoverSheet!$C$29=9,"Q3",IF(AND(CoverSheet!$C$29=12,A1700="AR"),"Q4","Q4A"))))</f>
        <v>Q4A</v>
      </c>
      <c r="D1700" t="str">
        <f>CoverSheet!$C$15</f>
        <v/>
      </c>
      <c r="E1700" t="s">
        <v>750</v>
      </c>
      <c r="F1700" t="s">
        <v>3918</v>
      </c>
      <c r="G1700" t="s">
        <v>3919</v>
      </c>
      <c r="H1700">
        <f>Input!P210*CoverSheet!C33</f>
        <v>0</v>
      </c>
    </row>
    <row r="1701" spans="1:8" x14ac:dyDescent="0.35">
      <c r="A1701" t="str">
        <f>IF(CoverSheet!$C$9="Annual Return","AR",IF(CoverSheet!$C$9="Interim Return","IR",IF(CoverSheet!$C$9="Audited Annual Return","AAR","")))</f>
        <v/>
      </c>
      <c r="B1701" t="str">
        <f>CoverSheet!$G$7</f>
        <v>v:25-03-c</v>
      </c>
      <c r="C1701" t="str">
        <f>IF(CoverSheet!$C$29=3,"Q1",IF(CoverSheet!$C$29=6,"Q2",IF(CoverSheet!$C$29=9,"Q3",IF(AND(CoverSheet!$C$29=12,A1701="AR"),"Q4","Q4A"))))</f>
        <v>Q4A</v>
      </c>
      <c r="D1701" t="str">
        <f>CoverSheet!$C$15</f>
        <v/>
      </c>
      <c r="E1701" t="s">
        <v>750</v>
      </c>
      <c r="F1701" t="s">
        <v>3920</v>
      </c>
      <c r="G1701" t="s">
        <v>3921</v>
      </c>
      <c r="H1701">
        <f>Input!L210*CoverSheet!C33</f>
        <v>0</v>
      </c>
    </row>
    <row r="1702" spans="1:8" x14ac:dyDescent="0.35">
      <c r="A1702" t="str">
        <f>IF(CoverSheet!$C$9="Annual Return","AR",IF(CoverSheet!$C$9="Interim Return","IR",IF(CoverSheet!$C$9="Audited Annual Return","AAR","")))</f>
        <v/>
      </c>
      <c r="B1702" t="str">
        <f>CoverSheet!$G$7</f>
        <v>v:25-03-c</v>
      </c>
      <c r="C1702" t="str">
        <f>IF(CoverSheet!$C$29=3,"Q1",IF(CoverSheet!$C$29=6,"Q2",IF(CoverSheet!$C$29=9,"Q3",IF(AND(CoverSheet!$C$29=12,A1702="AR"),"Q4","Q4A"))))</f>
        <v>Q4A</v>
      </c>
      <c r="D1702" t="str">
        <f>CoverSheet!$C$15</f>
        <v/>
      </c>
      <c r="E1702" t="s">
        <v>750</v>
      </c>
      <c r="F1702" t="s">
        <v>3922</v>
      </c>
      <c r="G1702" t="s">
        <v>3923</v>
      </c>
      <c r="H1702">
        <f>Input!M210*CoverSheet!C33</f>
        <v>0</v>
      </c>
    </row>
    <row r="1703" spans="1:8" x14ac:dyDescent="0.35">
      <c r="A1703" t="str">
        <f>IF(CoverSheet!$C$9="Annual Return","AR",IF(CoverSheet!$C$9="Interim Return","IR",IF(CoverSheet!$C$9="Audited Annual Return","AAR","")))</f>
        <v/>
      </c>
      <c r="B1703" t="str">
        <f>CoverSheet!$G$7</f>
        <v>v:25-03-c</v>
      </c>
      <c r="C1703" t="str">
        <f>IF(CoverSheet!$C$29=3,"Q1",IF(CoverSheet!$C$29=6,"Q2",IF(CoverSheet!$C$29=9,"Q3",IF(AND(CoverSheet!$C$29=12,A1703="AR"),"Q4","Q4A"))))</f>
        <v>Q4A</v>
      </c>
      <c r="D1703" t="str">
        <f>CoverSheet!$C$15</f>
        <v/>
      </c>
      <c r="E1703" t="s">
        <v>750</v>
      </c>
      <c r="F1703" t="s">
        <v>3924</v>
      </c>
      <c r="G1703" t="s">
        <v>3925</v>
      </c>
      <c r="H1703">
        <f>Input!N210*CoverSheet!C33</f>
        <v>0</v>
      </c>
    </row>
    <row r="1704" spans="1:8" x14ac:dyDescent="0.35">
      <c r="A1704" t="str">
        <f>IF(CoverSheet!$C$9="Annual Return","AR",IF(CoverSheet!$C$9="Interim Return","IR",IF(CoverSheet!$C$9="Audited Annual Return","AAR","")))</f>
        <v/>
      </c>
      <c r="B1704" t="str">
        <f>CoverSheet!$G$7</f>
        <v>v:25-03-c</v>
      </c>
      <c r="C1704" t="str">
        <f>IF(CoverSheet!$C$29=3,"Q1",IF(CoverSheet!$C$29=6,"Q2",IF(CoverSheet!$C$29=9,"Q3",IF(AND(CoverSheet!$C$29=12,A1704="AR"),"Q4","Q4A"))))</f>
        <v>Q4A</v>
      </c>
      <c r="D1704" t="str">
        <f>CoverSheet!$C$15</f>
        <v/>
      </c>
      <c r="E1704" t="s">
        <v>750</v>
      </c>
      <c r="F1704" t="s">
        <v>3926</v>
      </c>
      <c r="G1704" t="s">
        <v>3823</v>
      </c>
      <c r="H1704">
        <f>Input!P210*CoverSheet!C33</f>
        <v>0</v>
      </c>
    </row>
    <row r="1705" spans="1:8" x14ac:dyDescent="0.35">
      <c r="A1705" t="str">
        <f>IF(CoverSheet!$C$9="Annual Return","AR",IF(CoverSheet!$C$9="Interim Return","IR",IF(CoverSheet!$C$9="Audited Annual Return","AAR","")))</f>
        <v/>
      </c>
      <c r="B1705" t="str">
        <f>CoverSheet!$G$7</f>
        <v>v:25-03-c</v>
      </c>
      <c r="C1705" t="str">
        <f>IF(CoverSheet!$C$29=3,"Q1",IF(CoverSheet!$C$29=6,"Q2",IF(CoverSheet!$C$29=9,"Q3",IF(AND(CoverSheet!$C$29=12,A1705="AR"),"Q4","Q4A"))))</f>
        <v>Q4A</v>
      </c>
      <c r="D1705" t="str">
        <f>CoverSheet!$C$15</f>
        <v/>
      </c>
      <c r="E1705" t="s">
        <v>750</v>
      </c>
      <c r="F1705" t="s">
        <v>3927</v>
      </c>
      <c r="G1705" t="s">
        <v>3825</v>
      </c>
      <c r="H1705">
        <f>Input!L210*CoverSheet!C33</f>
        <v>0</v>
      </c>
    </row>
    <row r="1706" spans="1:8" x14ac:dyDescent="0.35">
      <c r="A1706" t="str">
        <f>IF(CoverSheet!$C$9="Annual Return","AR",IF(CoverSheet!$C$9="Interim Return","IR",IF(CoverSheet!$C$9="Audited Annual Return","AAR","")))</f>
        <v/>
      </c>
      <c r="B1706" t="str">
        <f>CoverSheet!$G$7</f>
        <v>v:25-03-c</v>
      </c>
      <c r="C1706" t="str">
        <f>IF(CoverSheet!$C$29=3,"Q1",IF(CoverSheet!$C$29=6,"Q2",IF(CoverSheet!$C$29=9,"Q3",IF(AND(CoverSheet!$C$29=12,A1706="AR"),"Q4","Q4A"))))</f>
        <v>Q4A</v>
      </c>
      <c r="D1706" t="str">
        <f>CoverSheet!$C$15</f>
        <v/>
      </c>
      <c r="E1706" t="s">
        <v>750</v>
      </c>
      <c r="F1706" t="s">
        <v>3928</v>
      </c>
      <c r="G1706" t="s">
        <v>3827</v>
      </c>
      <c r="H1706">
        <f>Input!M210*CoverSheet!C33</f>
        <v>0</v>
      </c>
    </row>
    <row r="1707" spans="1:8" x14ac:dyDescent="0.35">
      <c r="A1707" t="str">
        <f>IF(CoverSheet!$C$9="Annual Return","AR",IF(CoverSheet!$C$9="Interim Return","IR",IF(CoverSheet!$C$9="Audited Annual Return","AAR","")))</f>
        <v/>
      </c>
      <c r="B1707" t="str">
        <f>CoverSheet!$G$7</f>
        <v>v:25-03-c</v>
      </c>
      <c r="C1707" t="str">
        <f>IF(CoverSheet!$C$29=3,"Q1",IF(CoverSheet!$C$29=6,"Q2",IF(CoverSheet!$C$29=9,"Q3",IF(AND(CoverSheet!$C$29=12,A1707="AR"),"Q4","Q4A"))))</f>
        <v>Q4A</v>
      </c>
      <c r="D1707" t="str">
        <f>CoverSheet!$C$15</f>
        <v/>
      </c>
      <c r="E1707" t="s">
        <v>750</v>
      </c>
      <c r="F1707" t="s">
        <v>3929</v>
      </c>
      <c r="G1707" t="s">
        <v>3829</v>
      </c>
      <c r="H1707">
        <f>Input!N210*CoverSheet!C33</f>
        <v>0</v>
      </c>
    </row>
    <row r="1708" spans="1:8" x14ac:dyDescent="0.35">
      <c r="A1708" t="str">
        <f>IF(CoverSheet!$C$9="Annual Return","AR",IF(CoverSheet!$C$9="Interim Return","IR",IF(CoverSheet!$C$9="Audited Annual Return","AAR","")))</f>
        <v/>
      </c>
      <c r="B1708" t="str">
        <f>CoverSheet!$G$7</f>
        <v>v:25-03-c</v>
      </c>
      <c r="C1708" t="str">
        <f>IF(CoverSheet!$C$29=3,"Q1",IF(CoverSheet!$C$29=6,"Q2",IF(CoverSheet!$C$29=9,"Q3",IF(AND(CoverSheet!$C$29=12,A1708="AR"),"Q4","Q4A"))))</f>
        <v>Q4A</v>
      </c>
      <c r="D1708" t="str">
        <f>CoverSheet!$C$15</f>
        <v/>
      </c>
      <c r="E1708" t="s">
        <v>750</v>
      </c>
      <c r="F1708" t="s">
        <v>3930</v>
      </c>
      <c r="G1708" t="s">
        <v>3831</v>
      </c>
      <c r="H1708">
        <f>Input!P211*CoverSheet!C33</f>
        <v>0</v>
      </c>
    </row>
    <row r="1709" spans="1:8" x14ac:dyDescent="0.35">
      <c r="A1709" t="str">
        <f>IF(CoverSheet!$C$9="Annual Return","AR",IF(CoverSheet!$C$9="Interim Return","IR",IF(CoverSheet!$C$9="Audited Annual Return","AAR","")))</f>
        <v/>
      </c>
      <c r="B1709" t="str">
        <f>CoverSheet!$G$7</f>
        <v>v:25-03-c</v>
      </c>
      <c r="C1709" t="str">
        <f>IF(CoverSheet!$C$29=3,"Q1",IF(CoverSheet!$C$29=6,"Q2",IF(CoverSheet!$C$29=9,"Q3",IF(AND(CoverSheet!$C$29=12,A1709="AR"),"Q4","Q4A"))))</f>
        <v>Q4A</v>
      </c>
      <c r="D1709" t="str">
        <f>CoverSheet!$C$15</f>
        <v/>
      </c>
      <c r="E1709" t="s">
        <v>750</v>
      </c>
      <c r="F1709" t="s">
        <v>3931</v>
      </c>
      <c r="G1709" t="s">
        <v>3833</v>
      </c>
      <c r="H1709">
        <f>Input!L211*CoverSheet!C33</f>
        <v>0</v>
      </c>
    </row>
    <row r="1710" spans="1:8" x14ac:dyDescent="0.35">
      <c r="A1710" t="str">
        <f>IF(CoverSheet!$C$9="Annual Return","AR",IF(CoverSheet!$C$9="Interim Return","IR",IF(CoverSheet!$C$9="Audited Annual Return","AAR","")))</f>
        <v/>
      </c>
      <c r="B1710" t="str">
        <f>CoverSheet!$G$7</f>
        <v>v:25-03-c</v>
      </c>
      <c r="C1710" t="str">
        <f>IF(CoverSheet!$C$29=3,"Q1",IF(CoverSheet!$C$29=6,"Q2",IF(CoverSheet!$C$29=9,"Q3",IF(AND(CoverSheet!$C$29=12,A1710="AR"),"Q4","Q4A"))))</f>
        <v>Q4A</v>
      </c>
      <c r="D1710" t="str">
        <f>CoverSheet!$C$15</f>
        <v/>
      </c>
      <c r="E1710" t="s">
        <v>750</v>
      </c>
      <c r="F1710" t="s">
        <v>3932</v>
      </c>
      <c r="G1710" t="s">
        <v>3835</v>
      </c>
      <c r="H1710">
        <f>Input!M211*CoverSheet!C33</f>
        <v>0</v>
      </c>
    </row>
    <row r="1711" spans="1:8" x14ac:dyDescent="0.35">
      <c r="A1711" t="str">
        <f>IF(CoverSheet!$C$9="Annual Return","AR",IF(CoverSheet!$C$9="Interim Return","IR",IF(CoverSheet!$C$9="Audited Annual Return","AAR","")))</f>
        <v/>
      </c>
      <c r="B1711" t="str">
        <f>CoverSheet!$G$7</f>
        <v>v:25-03-c</v>
      </c>
      <c r="C1711" t="str">
        <f>IF(CoverSheet!$C$29=3,"Q1",IF(CoverSheet!$C$29=6,"Q2",IF(CoverSheet!$C$29=9,"Q3",IF(AND(CoverSheet!$C$29=12,A1711="AR"),"Q4","Q4A"))))</f>
        <v>Q4A</v>
      </c>
      <c r="D1711" t="str">
        <f>CoverSheet!$C$15</f>
        <v/>
      </c>
      <c r="E1711" t="s">
        <v>750</v>
      </c>
      <c r="F1711" t="s">
        <v>3933</v>
      </c>
      <c r="G1711" t="s">
        <v>3837</v>
      </c>
      <c r="H1711">
        <f>Input!N211*CoverSheet!C33</f>
        <v>0</v>
      </c>
    </row>
    <row r="1712" spans="1:8" x14ac:dyDescent="0.35">
      <c r="A1712" t="str">
        <f>IF(CoverSheet!$C$9="Annual Return","AR",IF(CoverSheet!$C$9="Interim Return","IR",IF(CoverSheet!$C$9="Audited Annual Return","AAR","")))</f>
        <v/>
      </c>
      <c r="B1712" t="str">
        <f>CoverSheet!$G$7</f>
        <v>v:25-03-c</v>
      </c>
      <c r="C1712" t="str">
        <f>IF(CoverSheet!$C$29=3,"Q1",IF(CoverSheet!$C$29=6,"Q2",IF(CoverSheet!$C$29=9,"Q3",IF(AND(CoverSheet!$C$29=12,A1712="AR"),"Q4","Q4A"))))</f>
        <v>Q4A</v>
      </c>
      <c r="D1712" t="str">
        <f>CoverSheet!$C$15</f>
        <v/>
      </c>
      <c r="E1712" t="s">
        <v>750</v>
      </c>
      <c r="F1712" t="s">
        <v>3934</v>
      </c>
      <c r="G1712" t="s">
        <v>3935</v>
      </c>
      <c r="H1712">
        <f>Input!P213*CoverSheet!C33</f>
        <v>0</v>
      </c>
    </row>
    <row r="1713" spans="1:8" x14ac:dyDescent="0.35">
      <c r="A1713" t="str">
        <f>IF(CoverSheet!$C$9="Annual Return","AR",IF(CoverSheet!$C$9="Interim Return","IR",IF(CoverSheet!$C$9="Audited Annual Return","AAR","")))</f>
        <v/>
      </c>
      <c r="B1713" t="str">
        <f>CoverSheet!$G$7</f>
        <v>v:25-03-c</v>
      </c>
      <c r="C1713" t="str">
        <f>IF(CoverSheet!$C$29=3,"Q1",IF(CoverSheet!$C$29=6,"Q2",IF(CoverSheet!$C$29=9,"Q3",IF(AND(CoverSheet!$C$29=12,A1713="AR"),"Q4","Q4A"))))</f>
        <v>Q4A</v>
      </c>
      <c r="D1713" t="str">
        <f>CoverSheet!$C$15</f>
        <v/>
      </c>
      <c r="E1713" t="s">
        <v>750</v>
      </c>
      <c r="F1713" t="s">
        <v>3936</v>
      </c>
      <c r="G1713" t="s">
        <v>3937</v>
      </c>
      <c r="H1713">
        <f>Input!L213*CoverSheet!C33</f>
        <v>0</v>
      </c>
    </row>
    <row r="1714" spans="1:8" x14ac:dyDescent="0.35">
      <c r="A1714" t="str">
        <f>IF(CoverSheet!$C$9="Annual Return","AR",IF(CoverSheet!$C$9="Interim Return","IR",IF(CoverSheet!$C$9="Audited Annual Return","AAR","")))</f>
        <v/>
      </c>
      <c r="B1714" t="str">
        <f>CoverSheet!$G$7</f>
        <v>v:25-03-c</v>
      </c>
      <c r="C1714" t="str">
        <f>IF(CoverSheet!$C$29=3,"Q1",IF(CoverSheet!$C$29=6,"Q2",IF(CoverSheet!$C$29=9,"Q3",IF(AND(CoverSheet!$C$29=12,A1714="AR"),"Q4","Q4A"))))</f>
        <v>Q4A</v>
      </c>
      <c r="D1714" t="str">
        <f>CoverSheet!$C$15</f>
        <v/>
      </c>
      <c r="E1714" t="s">
        <v>750</v>
      </c>
      <c r="F1714" t="s">
        <v>3938</v>
      </c>
      <c r="G1714" t="s">
        <v>3939</v>
      </c>
      <c r="H1714">
        <f>Input!M213*CoverSheet!C33</f>
        <v>0</v>
      </c>
    </row>
    <row r="1715" spans="1:8" x14ac:dyDescent="0.35">
      <c r="A1715" t="str">
        <f>IF(CoverSheet!$C$9="Annual Return","AR",IF(CoverSheet!$C$9="Interim Return","IR",IF(CoverSheet!$C$9="Audited Annual Return","AAR","")))</f>
        <v/>
      </c>
      <c r="B1715" t="str">
        <f>CoverSheet!$G$7</f>
        <v>v:25-03-c</v>
      </c>
      <c r="C1715" t="str">
        <f>IF(CoverSheet!$C$29=3,"Q1",IF(CoverSheet!$C$29=6,"Q2",IF(CoverSheet!$C$29=9,"Q3",IF(AND(CoverSheet!$C$29=12,A1715="AR"),"Q4","Q4A"))))</f>
        <v>Q4A</v>
      </c>
      <c r="D1715" t="str">
        <f>CoverSheet!$C$15</f>
        <v/>
      </c>
      <c r="E1715" t="s">
        <v>750</v>
      </c>
      <c r="F1715" t="s">
        <v>3940</v>
      </c>
      <c r="G1715" t="s">
        <v>3941</v>
      </c>
      <c r="H1715">
        <f>Input!N213*CoverSheet!C33</f>
        <v>0</v>
      </c>
    </row>
    <row r="1716" spans="1:8" x14ac:dyDescent="0.35">
      <c r="A1716" t="str">
        <f>IF(CoverSheet!$C$9="Annual Return","AR",IF(CoverSheet!$C$9="Interim Return","IR",IF(CoverSheet!$C$9="Audited Annual Return","AAR","")))</f>
        <v/>
      </c>
      <c r="B1716" t="str">
        <f>CoverSheet!$G$7</f>
        <v>v:25-03-c</v>
      </c>
      <c r="C1716" t="str">
        <f>IF(CoverSheet!$C$29=3,"Q1",IF(CoverSheet!$C$29=6,"Q2",IF(CoverSheet!$C$29=9,"Q3",IF(AND(CoverSheet!$C$29=12,A1716="AR"),"Q4","Q4A"))))</f>
        <v>Q4A</v>
      </c>
      <c r="D1716" t="str">
        <f>CoverSheet!$C$15</f>
        <v/>
      </c>
      <c r="E1716" t="s">
        <v>750</v>
      </c>
      <c r="F1716" t="s">
        <v>3942</v>
      </c>
      <c r="G1716" t="s">
        <v>3943</v>
      </c>
      <c r="H1716">
        <f>Input!P214*CoverSheet!C33</f>
        <v>0</v>
      </c>
    </row>
    <row r="1717" spans="1:8" x14ac:dyDescent="0.35">
      <c r="A1717" t="str">
        <f>IF(CoverSheet!$C$9="Annual Return","AR",IF(CoverSheet!$C$9="Interim Return","IR",IF(CoverSheet!$C$9="Audited Annual Return","AAR","")))</f>
        <v/>
      </c>
      <c r="B1717" t="str">
        <f>CoverSheet!$G$7</f>
        <v>v:25-03-c</v>
      </c>
      <c r="C1717" t="str">
        <f>IF(CoverSheet!$C$29=3,"Q1",IF(CoverSheet!$C$29=6,"Q2",IF(CoverSheet!$C$29=9,"Q3",IF(AND(CoverSheet!$C$29=12,A1717="AR"),"Q4","Q4A"))))</f>
        <v>Q4A</v>
      </c>
      <c r="D1717" t="str">
        <f>CoverSheet!$C$15</f>
        <v/>
      </c>
      <c r="E1717" t="s">
        <v>750</v>
      </c>
      <c r="F1717" t="s">
        <v>3944</v>
      </c>
      <c r="G1717" t="s">
        <v>3945</v>
      </c>
      <c r="H1717">
        <f>Input!L214*CoverSheet!C33</f>
        <v>0</v>
      </c>
    </row>
    <row r="1718" spans="1:8" x14ac:dyDescent="0.35">
      <c r="A1718" t="str">
        <f>IF(CoverSheet!$C$9="Annual Return","AR",IF(CoverSheet!$C$9="Interim Return","IR",IF(CoverSheet!$C$9="Audited Annual Return","AAR","")))</f>
        <v/>
      </c>
      <c r="B1718" t="str">
        <f>CoverSheet!$G$7</f>
        <v>v:25-03-c</v>
      </c>
      <c r="C1718" t="str">
        <f>IF(CoverSheet!$C$29=3,"Q1",IF(CoverSheet!$C$29=6,"Q2",IF(CoverSheet!$C$29=9,"Q3",IF(AND(CoverSheet!$C$29=12,A1718="AR"),"Q4","Q4A"))))</f>
        <v>Q4A</v>
      </c>
      <c r="D1718" t="str">
        <f>CoverSheet!$C$15</f>
        <v/>
      </c>
      <c r="E1718" t="s">
        <v>750</v>
      </c>
      <c r="F1718" t="s">
        <v>3946</v>
      </c>
      <c r="G1718" t="s">
        <v>3947</v>
      </c>
      <c r="H1718">
        <f>Input!M214*CoverSheet!C33</f>
        <v>0</v>
      </c>
    </row>
    <row r="1719" spans="1:8" x14ac:dyDescent="0.35">
      <c r="A1719" t="str">
        <f>IF(CoverSheet!$C$9="Annual Return","AR",IF(CoverSheet!$C$9="Interim Return","IR",IF(CoverSheet!$C$9="Audited Annual Return","AAR","")))</f>
        <v/>
      </c>
      <c r="B1719" t="str">
        <f>CoverSheet!$G$7</f>
        <v>v:25-03-c</v>
      </c>
      <c r="C1719" t="str">
        <f>IF(CoverSheet!$C$29=3,"Q1",IF(CoverSheet!$C$29=6,"Q2",IF(CoverSheet!$C$29=9,"Q3",IF(AND(CoverSheet!$C$29=12,A1719="AR"),"Q4","Q4A"))))</f>
        <v>Q4A</v>
      </c>
      <c r="D1719" t="str">
        <f>CoverSheet!$C$15</f>
        <v/>
      </c>
      <c r="E1719" t="s">
        <v>750</v>
      </c>
      <c r="F1719" t="s">
        <v>3948</v>
      </c>
      <c r="G1719" t="s">
        <v>3949</v>
      </c>
      <c r="H1719">
        <f>Input!N214*CoverSheet!C33</f>
        <v>0</v>
      </c>
    </row>
    <row r="1720" spans="1:8" x14ac:dyDescent="0.35">
      <c r="A1720" t="str">
        <f>IF(CoverSheet!$C$9="Annual Return","AR",IF(CoverSheet!$C$9="Interim Return","IR",IF(CoverSheet!$C$9="Audited Annual Return","AAR","")))</f>
        <v/>
      </c>
      <c r="B1720" t="str">
        <f>CoverSheet!$G$7</f>
        <v>v:25-03-c</v>
      </c>
      <c r="C1720" t="str">
        <f>IF(CoverSheet!$C$29=3,"Q1",IF(CoverSheet!$C$29=6,"Q2",IF(CoverSheet!$C$29=9,"Q3",IF(AND(CoverSheet!$C$29=12,A1720="AR"),"Q4","Q4A"))))</f>
        <v>Q4A</v>
      </c>
      <c r="D1720" t="str">
        <f>CoverSheet!$C$15</f>
        <v/>
      </c>
      <c r="E1720" t="s">
        <v>750</v>
      </c>
      <c r="F1720" t="s">
        <v>3950</v>
      </c>
      <c r="G1720" t="s">
        <v>3951</v>
      </c>
      <c r="H1720">
        <f>Input!P215*CoverSheet!C33</f>
        <v>0</v>
      </c>
    </row>
    <row r="1721" spans="1:8" x14ac:dyDescent="0.35">
      <c r="A1721" t="str">
        <f>IF(CoverSheet!$C$9="Annual Return","AR",IF(CoverSheet!$C$9="Interim Return","IR",IF(CoverSheet!$C$9="Audited Annual Return","AAR","")))</f>
        <v/>
      </c>
      <c r="B1721" t="str">
        <f>CoverSheet!$G$7</f>
        <v>v:25-03-c</v>
      </c>
      <c r="C1721" t="str">
        <f>IF(CoverSheet!$C$29=3,"Q1",IF(CoverSheet!$C$29=6,"Q2",IF(CoverSheet!$C$29=9,"Q3",IF(AND(CoverSheet!$C$29=12,A1721="AR"),"Q4","Q4A"))))</f>
        <v>Q4A</v>
      </c>
      <c r="D1721" t="str">
        <f>CoverSheet!$C$15</f>
        <v/>
      </c>
      <c r="E1721" t="s">
        <v>750</v>
      </c>
      <c r="F1721" t="s">
        <v>3952</v>
      </c>
      <c r="G1721" t="s">
        <v>3953</v>
      </c>
      <c r="H1721">
        <f>Input!L215*CoverSheet!C33</f>
        <v>0</v>
      </c>
    </row>
    <row r="1722" spans="1:8" x14ac:dyDescent="0.35">
      <c r="A1722" t="str">
        <f>IF(CoverSheet!$C$9="Annual Return","AR",IF(CoverSheet!$C$9="Interim Return","IR",IF(CoverSheet!$C$9="Audited Annual Return","AAR","")))</f>
        <v/>
      </c>
      <c r="B1722" t="str">
        <f>CoverSheet!$G$7</f>
        <v>v:25-03-c</v>
      </c>
      <c r="C1722" t="str">
        <f>IF(CoverSheet!$C$29=3,"Q1",IF(CoverSheet!$C$29=6,"Q2",IF(CoverSheet!$C$29=9,"Q3",IF(AND(CoverSheet!$C$29=12,A1722="AR"),"Q4","Q4A"))))</f>
        <v>Q4A</v>
      </c>
      <c r="D1722" t="str">
        <f>CoverSheet!$C$15</f>
        <v/>
      </c>
      <c r="E1722" t="s">
        <v>750</v>
      </c>
      <c r="F1722" t="s">
        <v>3954</v>
      </c>
      <c r="G1722" t="s">
        <v>3955</v>
      </c>
      <c r="H1722">
        <f>Input!M215*CoverSheet!C33</f>
        <v>0</v>
      </c>
    </row>
    <row r="1723" spans="1:8" x14ac:dyDescent="0.35">
      <c r="A1723" t="str">
        <f>IF(CoverSheet!$C$9="Annual Return","AR",IF(CoverSheet!$C$9="Interim Return","IR",IF(CoverSheet!$C$9="Audited Annual Return","AAR","")))</f>
        <v/>
      </c>
      <c r="B1723" t="str">
        <f>CoverSheet!$G$7</f>
        <v>v:25-03-c</v>
      </c>
      <c r="C1723" t="str">
        <f>IF(CoverSheet!$C$29=3,"Q1",IF(CoverSheet!$C$29=6,"Q2",IF(CoverSheet!$C$29=9,"Q3",IF(AND(CoverSheet!$C$29=12,A1723="AR"),"Q4","Q4A"))))</f>
        <v>Q4A</v>
      </c>
      <c r="D1723" t="str">
        <f>CoverSheet!$C$15</f>
        <v/>
      </c>
      <c r="E1723" t="s">
        <v>750</v>
      </c>
      <c r="F1723" t="s">
        <v>3956</v>
      </c>
      <c r="G1723" t="s">
        <v>3957</v>
      </c>
      <c r="H1723">
        <f>Input!N215*CoverSheet!C33</f>
        <v>0</v>
      </c>
    </row>
    <row r="1724" spans="1:8" x14ac:dyDescent="0.35">
      <c r="A1724" t="str">
        <f>IF(CoverSheet!$C$9="Annual Return","AR",IF(CoverSheet!$C$9="Interim Return","IR",IF(CoverSheet!$C$9="Audited Annual Return","AAR","")))</f>
        <v/>
      </c>
      <c r="B1724" t="str">
        <f>CoverSheet!$G$7</f>
        <v>v:25-03-c</v>
      </c>
      <c r="C1724" t="str">
        <f>IF(CoverSheet!$C$29=3,"Q1",IF(CoverSheet!$C$29=6,"Q2",IF(CoverSheet!$C$29=9,"Q3",IF(AND(CoverSheet!$C$29=12,A1724="AR"),"Q4","Q4A"))))</f>
        <v>Q4A</v>
      </c>
      <c r="D1724" t="str">
        <f>CoverSheet!$C$15</f>
        <v/>
      </c>
      <c r="E1724" t="s">
        <v>750</v>
      </c>
      <c r="F1724" t="s">
        <v>3958</v>
      </c>
      <c r="G1724" t="s">
        <v>3959</v>
      </c>
      <c r="H1724">
        <f>Input!P217*CoverSheet!C33</f>
        <v>0</v>
      </c>
    </row>
    <row r="1725" spans="1:8" x14ac:dyDescent="0.35">
      <c r="A1725" t="str">
        <f>IF(CoverSheet!$C$9="Annual Return","AR",IF(CoverSheet!$C$9="Interim Return","IR",IF(CoverSheet!$C$9="Audited Annual Return","AAR","")))</f>
        <v/>
      </c>
      <c r="B1725" t="str">
        <f>CoverSheet!$G$7</f>
        <v>v:25-03-c</v>
      </c>
      <c r="C1725" t="str">
        <f>IF(CoverSheet!$C$29=3,"Q1",IF(CoverSheet!$C$29=6,"Q2",IF(CoverSheet!$C$29=9,"Q3",IF(AND(CoverSheet!$C$29=12,A1725="AR"),"Q4","Q4A"))))</f>
        <v>Q4A</v>
      </c>
      <c r="D1725" t="str">
        <f>CoverSheet!$C$15</f>
        <v/>
      </c>
      <c r="E1725" t="s">
        <v>750</v>
      </c>
      <c r="F1725" t="s">
        <v>3960</v>
      </c>
      <c r="G1725" t="s">
        <v>3961</v>
      </c>
      <c r="H1725">
        <f>Input!L217*CoverSheet!C33</f>
        <v>0</v>
      </c>
    </row>
    <row r="1726" spans="1:8" x14ac:dyDescent="0.35">
      <c r="A1726" t="str">
        <f>IF(CoverSheet!$C$9="Annual Return","AR",IF(CoverSheet!$C$9="Interim Return","IR",IF(CoverSheet!$C$9="Audited Annual Return","AAR","")))</f>
        <v/>
      </c>
      <c r="B1726" t="str">
        <f>CoverSheet!$G$7</f>
        <v>v:25-03-c</v>
      </c>
      <c r="C1726" t="str">
        <f>IF(CoverSheet!$C$29=3,"Q1",IF(CoverSheet!$C$29=6,"Q2",IF(CoverSheet!$C$29=9,"Q3",IF(AND(CoverSheet!$C$29=12,A1726="AR"),"Q4","Q4A"))))</f>
        <v>Q4A</v>
      </c>
      <c r="D1726" t="str">
        <f>CoverSheet!$C$15</f>
        <v/>
      </c>
      <c r="E1726" t="s">
        <v>750</v>
      </c>
      <c r="F1726" t="s">
        <v>3962</v>
      </c>
      <c r="G1726" t="s">
        <v>3963</v>
      </c>
      <c r="H1726">
        <f>Input!M217*CoverSheet!C33</f>
        <v>0</v>
      </c>
    </row>
    <row r="1727" spans="1:8" x14ac:dyDescent="0.35">
      <c r="A1727" t="str">
        <f>IF(CoverSheet!$C$9="Annual Return","AR",IF(CoverSheet!$C$9="Interim Return","IR",IF(CoverSheet!$C$9="Audited Annual Return","AAR","")))</f>
        <v/>
      </c>
      <c r="B1727" t="str">
        <f>CoverSheet!$G$7</f>
        <v>v:25-03-c</v>
      </c>
      <c r="C1727" t="str">
        <f>IF(CoverSheet!$C$29=3,"Q1",IF(CoverSheet!$C$29=6,"Q2",IF(CoverSheet!$C$29=9,"Q3",IF(AND(CoverSheet!$C$29=12,A1727="AR"),"Q4","Q4A"))))</f>
        <v>Q4A</v>
      </c>
      <c r="D1727" t="str">
        <f>CoverSheet!$C$15</f>
        <v/>
      </c>
      <c r="E1727" t="s">
        <v>750</v>
      </c>
      <c r="F1727" t="s">
        <v>3964</v>
      </c>
      <c r="G1727" t="s">
        <v>3965</v>
      </c>
      <c r="H1727">
        <f>Input!N217*CoverSheet!C33</f>
        <v>0</v>
      </c>
    </row>
    <row r="1728" spans="1:8" x14ac:dyDescent="0.35">
      <c r="A1728" t="str">
        <f>IF(CoverSheet!$C$9="Annual Return","AR",IF(CoverSheet!$C$9="Interim Return","IR",IF(CoverSheet!$C$9="Audited Annual Return","AAR","")))</f>
        <v/>
      </c>
      <c r="B1728" t="str">
        <f>CoverSheet!$G$7</f>
        <v>v:25-03-c</v>
      </c>
      <c r="C1728" t="str">
        <f>IF(CoverSheet!$C$29=3,"Q1",IF(CoverSheet!$C$29=6,"Q2",IF(CoverSheet!$C$29=9,"Q3",IF(AND(CoverSheet!$C$29=12,A1728="AR"),"Q4","Q4A"))))</f>
        <v>Q4A</v>
      </c>
      <c r="D1728" t="str">
        <f>CoverSheet!$C$15</f>
        <v/>
      </c>
      <c r="E1728" t="s">
        <v>750</v>
      </c>
      <c r="F1728" t="s">
        <v>3966</v>
      </c>
      <c r="G1728" t="s">
        <v>3967</v>
      </c>
      <c r="H1728">
        <f>Input!P218*CoverSheet!C33</f>
        <v>0</v>
      </c>
    </row>
    <row r="1729" spans="1:8" x14ac:dyDescent="0.35">
      <c r="A1729" t="str">
        <f>IF(CoverSheet!$C$9="Annual Return","AR",IF(CoverSheet!$C$9="Interim Return","IR",IF(CoverSheet!$C$9="Audited Annual Return","AAR","")))</f>
        <v/>
      </c>
      <c r="B1729" t="str">
        <f>CoverSheet!$G$7</f>
        <v>v:25-03-c</v>
      </c>
      <c r="C1729" t="str">
        <f>IF(CoverSheet!$C$29=3,"Q1",IF(CoverSheet!$C$29=6,"Q2",IF(CoverSheet!$C$29=9,"Q3",IF(AND(CoverSheet!$C$29=12,A1729="AR"),"Q4","Q4A"))))</f>
        <v>Q4A</v>
      </c>
      <c r="D1729" t="str">
        <f>CoverSheet!$C$15</f>
        <v/>
      </c>
      <c r="E1729" t="s">
        <v>750</v>
      </c>
      <c r="F1729" t="s">
        <v>3968</v>
      </c>
      <c r="G1729" t="s">
        <v>3969</v>
      </c>
      <c r="H1729">
        <f>Input!L218*CoverSheet!C33</f>
        <v>0</v>
      </c>
    </row>
    <row r="1730" spans="1:8" x14ac:dyDescent="0.35">
      <c r="A1730" t="str">
        <f>IF(CoverSheet!$C$9="Annual Return","AR",IF(CoverSheet!$C$9="Interim Return","IR",IF(CoverSheet!$C$9="Audited Annual Return","AAR","")))</f>
        <v/>
      </c>
      <c r="B1730" t="str">
        <f>CoverSheet!$G$7</f>
        <v>v:25-03-c</v>
      </c>
      <c r="C1730" t="str">
        <f>IF(CoverSheet!$C$29=3,"Q1",IF(CoverSheet!$C$29=6,"Q2",IF(CoverSheet!$C$29=9,"Q3",IF(AND(CoverSheet!$C$29=12,A1730="AR"),"Q4","Q4A"))))</f>
        <v>Q4A</v>
      </c>
      <c r="D1730" t="str">
        <f>CoverSheet!$C$15</f>
        <v/>
      </c>
      <c r="E1730" t="s">
        <v>750</v>
      </c>
      <c r="F1730" t="s">
        <v>3970</v>
      </c>
      <c r="G1730" t="s">
        <v>3971</v>
      </c>
      <c r="H1730">
        <f>Input!M218*CoverSheet!C33</f>
        <v>0</v>
      </c>
    </row>
    <row r="1731" spans="1:8" x14ac:dyDescent="0.35">
      <c r="A1731" t="str">
        <f>IF(CoverSheet!$C$9="Annual Return","AR",IF(CoverSheet!$C$9="Interim Return","IR",IF(CoverSheet!$C$9="Audited Annual Return","AAR","")))</f>
        <v/>
      </c>
      <c r="B1731" t="str">
        <f>CoverSheet!$G$7</f>
        <v>v:25-03-c</v>
      </c>
      <c r="C1731" t="str">
        <f>IF(CoverSheet!$C$29=3,"Q1",IF(CoverSheet!$C$29=6,"Q2",IF(CoverSheet!$C$29=9,"Q3",IF(AND(CoverSheet!$C$29=12,A1731="AR"),"Q4","Q4A"))))</f>
        <v>Q4A</v>
      </c>
      <c r="D1731" t="str">
        <f>CoverSheet!$C$15</f>
        <v/>
      </c>
      <c r="E1731" t="s">
        <v>750</v>
      </c>
      <c r="F1731" t="s">
        <v>3972</v>
      </c>
      <c r="G1731" t="s">
        <v>3973</v>
      </c>
      <c r="H1731">
        <f>Input!N218*CoverSheet!C33</f>
        <v>0</v>
      </c>
    </row>
    <row r="1732" spans="1:8" x14ac:dyDescent="0.35">
      <c r="A1732" t="str">
        <f>IF(CoverSheet!$C$9="Annual Return","AR",IF(CoverSheet!$C$9="Interim Return","IR",IF(CoverSheet!$C$9="Audited Annual Return","AAR","")))</f>
        <v/>
      </c>
      <c r="B1732" t="str">
        <f>CoverSheet!$G$7</f>
        <v>v:25-03-c</v>
      </c>
      <c r="C1732" t="str">
        <f>IF(CoverSheet!$C$29=3,"Q1",IF(CoverSheet!$C$29=6,"Q2",IF(CoverSheet!$C$29=9,"Q3",IF(AND(CoverSheet!$C$29=12,A1732="AR"),"Q4","Q4A"))))</f>
        <v>Q4A</v>
      </c>
      <c r="D1732" t="str">
        <f>CoverSheet!$C$15</f>
        <v/>
      </c>
      <c r="E1732" t="s">
        <v>750</v>
      </c>
      <c r="F1732" t="s">
        <v>3974</v>
      </c>
      <c r="G1732" t="s">
        <v>3975</v>
      </c>
      <c r="H1732">
        <f>Input!P219*CoverSheet!C33</f>
        <v>0</v>
      </c>
    </row>
    <row r="1733" spans="1:8" x14ac:dyDescent="0.35">
      <c r="A1733" t="str">
        <f>IF(CoverSheet!$C$9="Annual Return","AR",IF(CoverSheet!$C$9="Interim Return","IR",IF(CoverSheet!$C$9="Audited Annual Return","AAR","")))</f>
        <v/>
      </c>
      <c r="B1733" t="str">
        <f>CoverSheet!$G$7</f>
        <v>v:25-03-c</v>
      </c>
      <c r="C1733" t="str">
        <f>IF(CoverSheet!$C$29=3,"Q1",IF(CoverSheet!$C$29=6,"Q2",IF(CoverSheet!$C$29=9,"Q3",IF(AND(CoverSheet!$C$29=12,A1733="AR"),"Q4","Q4A"))))</f>
        <v>Q4A</v>
      </c>
      <c r="D1733" t="str">
        <f>CoverSheet!$C$15</f>
        <v/>
      </c>
      <c r="E1733" t="s">
        <v>750</v>
      </c>
      <c r="F1733" t="s">
        <v>3976</v>
      </c>
      <c r="G1733" t="s">
        <v>3977</v>
      </c>
      <c r="H1733">
        <f>Input!L219*CoverSheet!C33</f>
        <v>0</v>
      </c>
    </row>
    <row r="1734" spans="1:8" x14ac:dyDescent="0.35">
      <c r="A1734" t="str">
        <f>IF(CoverSheet!$C$9="Annual Return","AR",IF(CoverSheet!$C$9="Interim Return","IR",IF(CoverSheet!$C$9="Audited Annual Return","AAR","")))</f>
        <v/>
      </c>
      <c r="B1734" t="str">
        <f>CoverSheet!$G$7</f>
        <v>v:25-03-c</v>
      </c>
      <c r="C1734" t="str">
        <f>IF(CoverSheet!$C$29=3,"Q1",IF(CoverSheet!$C$29=6,"Q2",IF(CoverSheet!$C$29=9,"Q3",IF(AND(CoverSheet!$C$29=12,A1734="AR"),"Q4","Q4A"))))</f>
        <v>Q4A</v>
      </c>
      <c r="D1734" t="str">
        <f>CoverSheet!$C$15</f>
        <v/>
      </c>
      <c r="E1734" t="s">
        <v>750</v>
      </c>
      <c r="F1734" t="s">
        <v>3978</v>
      </c>
      <c r="G1734" t="s">
        <v>3979</v>
      </c>
      <c r="H1734">
        <f>Input!M219*CoverSheet!C33</f>
        <v>0</v>
      </c>
    </row>
    <row r="1735" spans="1:8" x14ac:dyDescent="0.35">
      <c r="A1735" t="str">
        <f>IF(CoverSheet!$C$9="Annual Return","AR",IF(CoverSheet!$C$9="Interim Return","IR",IF(CoverSheet!$C$9="Audited Annual Return","AAR","")))</f>
        <v/>
      </c>
      <c r="B1735" t="str">
        <f>CoverSheet!$G$7</f>
        <v>v:25-03-c</v>
      </c>
      <c r="C1735" t="str">
        <f>IF(CoverSheet!$C$29=3,"Q1",IF(CoverSheet!$C$29=6,"Q2",IF(CoverSheet!$C$29=9,"Q3",IF(AND(CoverSheet!$C$29=12,A1735="AR"),"Q4","Q4A"))))</f>
        <v>Q4A</v>
      </c>
      <c r="D1735" t="str">
        <f>CoverSheet!$C$15</f>
        <v/>
      </c>
      <c r="E1735" t="s">
        <v>750</v>
      </c>
      <c r="F1735" t="s">
        <v>3980</v>
      </c>
      <c r="G1735" t="s">
        <v>3981</v>
      </c>
      <c r="H1735">
        <f>Input!N219*CoverSheet!C33</f>
        <v>0</v>
      </c>
    </row>
    <row r="1736" spans="1:8" x14ac:dyDescent="0.35">
      <c r="A1736" t="str">
        <f>IF(CoverSheet!$C$9="Annual Return","AR",IF(CoverSheet!$C$9="Interim Return","IR",IF(CoverSheet!$C$9="Audited Annual Return","AAR","")))</f>
        <v/>
      </c>
      <c r="B1736" t="str">
        <f>CoverSheet!$G$7</f>
        <v>v:25-03-c</v>
      </c>
      <c r="C1736" t="str">
        <f>IF(CoverSheet!$C$29=3,"Q1",IF(CoverSheet!$C$29=6,"Q2",IF(CoverSheet!$C$29=9,"Q3",IF(AND(CoverSheet!$C$29=12,A1736="AR"),"Q4","Q4A"))))</f>
        <v>Q4A</v>
      </c>
      <c r="D1736" t="str">
        <f>CoverSheet!$C$15</f>
        <v/>
      </c>
      <c r="E1736" t="s">
        <v>750</v>
      </c>
      <c r="F1736" t="s">
        <v>3982</v>
      </c>
      <c r="G1736" t="s">
        <v>3983</v>
      </c>
      <c r="H1736">
        <f>Input!P221*CoverSheet!C33</f>
        <v>0</v>
      </c>
    </row>
    <row r="1737" spans="1:8" x14ac:dyDescent="0.35">
      <c r="A1737" t="str">
        <f>IF(CoverSheet!$C$9="Annual Return","AR",IF(CoverSheet!$C$9="Interim Return","IR",IF(CoverSheet!$C$9="Audited Annual Return","AAR","")))</f>
        <v/>
      </c>
      <c r="B1737" t="str">
        <f>CoverSheet!$G$7</f>
        <v>v:25-03-c</v>
      </c>
      <c r="C1737" t="str">
        <f>IF(CoverSheet!$C$29=3,"Q1",IF(CoverSheet!$C$29=6,"Q2",IF(CoverSheet!$C$29=9,"Q3",IF(AND(CoverSheet!$C$29=12,A1737="AR"),"Q4","Q4A"))))</f>
        <v>Q4A</v>
      </c>
      <c r="D1737" t="str">
        <f>CoverSheet!$C$15</f>
        <v/>
      </c>
      <c r="E1737" t="s">
        <v>750</v>
      </c>
      <c r="F1737" t="s">
        <v>3984</v>
      </c>
      <c r="G1737" t="s">
        <v>3985</v>
      </c>
      <c r="H1737">
        <f>Input!L221*CoverSheet!C33</f>
        <v>0</v>
      </c>
    </row>
    <row r="1738" spans="1:8" x14ac:dyDescent="0.35">
      <c r="A1738" t="str">
        <f>IF(CoverSheet!$C$9="Annual Return","AR",IF(CoverSheet!$C$9="Interim Return","IR",IF(CoverSheet!$C$9="Audited Annual Return","AAR","")))</f>
        <v/>
      </c>
      <c r="B1738" t="str">
        <f>CoverSheet!$G$7</f>
        <v>v:25-03-c</v>
      </c>
      <c r="C1738" t="str">
        <f>IF(CoverSheet!$C$29=3,"Q1",IF(CoverSheet!$C$29=6,"Q2",IF(CoverSheet!$C$29=9,"Q3",IF(AND(CoverSheet!$C$29=12,A1738="AR"),"Q4","Q4A"))))</f>
        <v>Q4A</v>
      </c>
      <c r="D1738" t="str">
        <f>CoverSheet!$C$15</f>
        <v/>
      </c>
      <c r="E1738" t="s">
        <v>750</v>
      </c>
      <c r="F1738" t="s">
        <v>3986</v>
      </c>
      <c r="G1738" t="s">
        <v>3987</v>
      </c>
      <c r="H1738">
        <f>Input!M221*CoverSheet!C33</f>
        <v>0</v>
      </c>
    </row>
    <row r="1739" spans="1:8" x14ac:dyDescent="0.35">
      <c r="A1739" t="str">
        <f>IF(CoverSheet!$C$9="Annual Return","AR",IF(CoverSheet!$C$9="Interim Return","IR",IF(CoverSheet!$C$9="Audited Annual Return","AAR","")))</f>
        <v/>
      </c>
      <c r="B1739" t="str">
        <f>CoverSheet!$G$7</f>
        <v>v:25-03-c</v>
      </c>
      <c r="C1739" t="str">
        <f>IF(CoverSheet!$C$29=3,"Q1",IF(CoverSheet!$C$29=6,"Q2",IF(CoverSheet!$C$29=9,"Q3",IF(AND(CoverSheet!$C$29=12,A1739="AR"),"Q4","Q4A"))))</f>
        <v>Q4A</v>
      </c>
      <c r="D1739" t="str">
        <f>CoverSheet!$C$15</f>
        <v/>
      </c>
      <c r="E1739" t="s">
        <v>750</v>
      </c>
      <c r="F1739" t="s">
        <v>3988</v>
      </c>
      <c r="G1739" t="s">
        <v>3989</v>
      </c>
      <c r="H1739">
        <f>Input!N221*CoverSheet!C33</f>
        <v>0</v>
      </c>
    </row>
    <row r="1740" spans="1:8" x14ac:dyDescent="0.35">
      <c r="A1740" t="str">
        <f>IF(CoverSheet!$C$9="Annual Return","AR",IF(CoverSheet!$C$9="Interim Return","IR",IF(CoverSheet!$C$9="Audited Annual Return","AAR","")))</f>
        <v/>
      </c>
      <c r="B1740" t="str">
        <f>CoverSheet!$G$7</f>
        <v>v:25-03-c</v>
      </c>
      <c r="C1740" t="str">
        <f>IF(CoverSheet!$C$29=3,"Q1",IF(CoverSheet!$C$29=6,"Q2",IF(CoverSheet!$C$29=9,"Q3",IF(AND(CoverSheet!$C$29=12,A1740="AR"),"Q4","Q4A"))))</f>
        <v>Q4A</v>
      </c>
      <c r="D1740" t="str">
        <f>CoverSheet!$C$15</f>
        <v/>
      </c>
      <c r="E1740" t="s">
        <v>750</v>
      </c>
      <c r="F1740" t="s">
        <v>3990</v>
      </c>
      <c r="G1740" t="s">
        <v>3991</v>
      </c>
      <c r="H1740">
        <f>Input!P222*CoverSheet!C33</f>
        <v>0</v>
      </c>
    </row>
    <row r="1741" spans="1:8" x14ac:dyDescent="0.35">
      <c r="A1741" t="str">
        <f>IF(CoverSheet!$C$9="Annual Return","AR",IF(CoverSheet!$C$9="Interim Return","IR",IF(CoverSheet!$C$9="Audited Annual Return","AAR","")))</f>
        <v/>
      </c>
      <c r="B1741" t="str">
        <f>CoverSheet!$G$7</f>
        <v>v:25-03-c</v>
      </c>
      <c r="C1741" t="str">
        <f>IF(CoverSheet!$C$29=3,"Q1",IF(CoverSheet!$C$29=6,"Q2",IF(CoverSheet!$C$29=9,"Q3",IF(AND(CoverSheet!$C$29=12,A1741="AR"),"Q4","Q4A"))))</f>
        <v>Q4A</v>
      </c>
      <c r="D1741" t="str">
        <f>CoverSheet!$C$15</f>
        <v/>
      </c>
      <c r="E1741" t="s">
        <v>750</v>
      </c>
      <c r="F1741" t="s">
        <v>3992</v>
      </c>
      <c r="G1741" t="s">
        <v>3993</v>
      </c>
      <c r="H1741">
        <f>Input!L222*CoverSheet!C33</f>
        <v>0</v>
      </c>
    </row>
    <row r="1742" spans="1:8" x14ac:dyDescent="0.35">
      <c r="A1742" t="str">
        <f>IF(CoverSheet!$C$9="Annual Return","AR",IF(CoverSheet!$C$9="Interim Return","IR",IF(CoverSheet!$C$9="Audited Annual Return","AAR","")))</f>
        <v/>
      </c>
      <c r="B1742" t="str">
        <f>CoverSheet!$G$7</f>
        <v>v:25-03-c</v>
      </c>
      <c r="C1742" t="str">
        <f>IF(CoverSheet!$C$29=3,"Q1",IF(CoverSheet!$C$29=6,"Q2",IF(CoverSheet!$C$29=9,"Q3",IF(AND(CoverSheet!$C$29=12,A1742="AR"),"Q4","Q4A"))))</f>
        <v>Q4A</v>
      </c>
      <c r="D1742" t="str">
        <f>CoverSheet!$C$15</f>
        <v/>
      </c>
      <c r="E1742" t="s">
        <v>750</v>
      </c>
      <c r="F1742" t="s">
        <v>3994</v>
      </c>
      <c r="G1742" t="s">
        <v>3995</v>
      </c>
      <c r="H1742">
        <f>Input!M222*CoverSheet!C33</f>
        <v>0</v>
      </c>
    </row>
    <row r="1743" spans="1:8" x14ac:dyDescent="0.35">
      <c r="A1743" t="str">
        <f>IF(CoverSheet!$C$9="Annual Return","AR",IF(CoverSheet!$C$9="Interim Return","IR",IF(CoverSheet!$C$9="Audited Annual Return","AAR","")))</f>
        <v/>
      </c>
      <c r="B1743" t="str">
        <f>CoverSheet!$G$7</f>
        <v>v:25-03-c</v>
      </c>
      <c r="C1743" t="str">
        <f>IF(CoverSheet!$C$29=3,"Q1",IF(CoverSheet!$C$29=6,"Q2",IF(CoverSheet!$C$29=9,"Q3",IF(AND(CoverSheet!$C$29=12,A1743="AR"),"Q4","Q4A"))))</f>
        <v>Q4A</v>
      </c>
      <c r="D1743" t="str">
        <f>CoverSheet!$C$15</f>
        <v/>
      </c>
      <c r="E1743" t="s">
        <v>750</v>
      </c>
      <c r="F1743" t="s">
        <v>3996</v>
      </c>
      <c r="G1743" t="s">
        <v>3997</v>
      </c>
      <c r="H1743">
        <f>Input!N222*CoverSheet!C33</f>
        <v>0</v>
      </c>
    </row>
    <row r="1744" spans="1:8" x14ac:dyDescent="0.35">
      <c r="A1744" t="str">
        <f>IF(CoverSheet!$C$9="Annual Return","AR",IF(CoverSheet!$C$9="Interim Return","IR",IF(CoverSheet!$C$9="Audited Annual Return","AAR","")))</f>
        <v/>
      </c>
      <c r="B1744" t="str">
        <f>CoverSheet!$G$7</f>
        <v>v:25-03-c</v>
      </c>
      <c r="C1744" t="str">
        <f>IF(CoverSheet!$C$29=3,"Q1",IF(CoverSheet!$C$29=6,"Q2",IF(CoverSheet!$C$29=9,"Q3",IF(AND(CoverSheet!$C$29=12,A1744="AR"),"Q4","Q4A"))))</f>
        <v>Q4A</v>
      </c>
      <c r="D1744" t="str">
        <f>CoverSheet!$C$15</f>
        <v/>
      </c>
      <c r="E1744" t="s">
        <v>750</v>
      </c>
      <c r="F1744" t="s">
        <v>3998</v>
      </c>
      <c r="G1744" t="s">
        <v>3999</v>
      </c>
      <c r="H1744">
        <f>Input!P223*CoverSheet!C33</f>
        <v>0</v>
      </c>
    </row>
    <row r="1745" spans="1:8" x14ac:dyDescent="0.35">
      <c r="A1745" t="str">
        <f>IF(CoverSheet!$C$9="Annual Return","AR",IF(CoverSheet!$C$9="Interim Return","IR",IF(CoverSheet!$C$9="Audited Annual Return","AAR","")))</f>
        <v/>
      </c>
      <c r="B1745" t="str">
        <f>CoverSheet!$G$7</f>
        <v>v:25-03-c</v>
      </c>
      <c r="C1745" t="str">
        <f>IF(CoverSheet!$C$29=3,"Q1",IF(CoverSheet!$C$29=6,"Q2",IF(CoverSheet!$C$29=9,"Q3",IF(AND(CoverSheet!$C$29=12,A1745="AR"),"Q4","Q4A"))))</f>
        <v>Q4A</v>
      </c>
      <c r="D1745" t="str">
        <f>CoverSheet!$C$15</f>
        <v/>
      </c>
      <c r="E1745" t="s">
        <v>750</v>
      </c>
      <c r="F1745" t="s">
        <v>4000</v>
      </c>
      <c r="G1745" t="s">
        <v>4001</v>
      </c>
      <c r="H1745">
        <f>Input!L223*CoverSheet!C33</f>
        <v>0</v>
      </c>
    </row>
    <row r="1746" spans="1:8" x14ac:dyDescent="0.35">
      <c r="A1746" t="str">
        <f>IF(CoverSheet!$C$9="Annual Return","AR",IF(CoverSheet!$C$9="Interim Return","IR",IF(CoverSheet!$C$9="Audited Annual Return","AAR","")))</f>
        <v/>
      </c>
      <c r="B1746" t="str">
        <f>CoverSheet!$G$7</f>
        <v>v:25-03-c</v>
      </c>
      <c r="C1746" t="str">
        <f>IF(CoverSheet!$C$29=3,"Q1",IF(CoverSheet!$C$29=6,"Q2",IF(CoverSheet!$C$29=9,"Q3",IF(AND(CoverSheet!$C$29=12,A1746="AR"),"Q4","Q4A"))))</f>
        <v>Q4A</v>
      </c>
      <c r="D1746" t="str">
        <f>CoverSheet!$C$15</f>
        <v/>
      </c>
      <c r="E1746" t="s">
        <v>750</v>
      </c>
      <c r="F1746" t="s">
        <v>4002</v>
      </c>
      <c r="G1746" t="s">
        <v>4003</v>
      </c>
      <c r="H1746">
        <f>Input!M223*CoverSheet!C33</f>
        <v>0</v>
      </c>
    </row>
    <row r="1747" spans="1:8" x14ac:dyDescent="0.35">
      <c r="A1747" t="str">
        <f>IF(CoverSheet!$C$9="Annual Return","AR",IF(CoverSheet!$C$9="Interim Return","IR",IF(CoverSheet!$C$9="Audited Annual Return","AAR","")))</f>
        <v/>
      </c>
      <c r="B1747" t="str">
        <f>CoverSheet!$G$7</f>
        <v>v:25-03-c</v>
      </c>
      <c r="C1747" t="str">
        <f>IF(CoverSheet!$C$29=3,"Q1",IF(CoverSheet!$C$29=6,"Q2",IF(CoverSheet!$C$29=9,"Q3",IF(AND(CoverSheet!$C$29=12,A1747="AR"),"Q4","Q4A"))))</f>
        <v>Q4A</v>
      </c>
      <c r="D1747" t="str">
        <f>CoverSheet!$C$15</f>
        <v/>
      </c>
      <c r="E1747" t="s">
        <v>750</v>
      </c>
      <c r="F1747" t="s">
        <v>4004</v>
      </c>
      <c r="G1747" t="s">
        <v>4005</v>
      </c>
      <c r="H1747">
        <f>Input!N223*CoverSheet!C33</f>
        <v>0</v>
      </c>
    </row>
    <row r="1748" spans="1:8" x14ac:dyDescent="0.35">
      <c r="A1748" t="str">
        <f>IF(CoverSheet!$C$9="Annual Return","AR",IF(CoverSheet!$C$9="Interim Return","IR",IF(CoverSheet!$C$9="Audited Annual Return","AAR","")))</f>
        <v/>
      </c>
      <c r="B1748" t="str">
        <f>CoverSheet!$G$7</f>
        <v>v:25-03-c</v>
      </c>
      <c r="C1748" t="str">
        <f>IF(CoverSheet!$C$29=3,"Q1",IF(CoverSheet!$C$29=6,"Q2",IF(CoverSheet!$C$29=9,"Q3",IF(AND(CoverSheet!$C$29=12,A1748="AR"),"Q4","Q4A"))))</f>
        <v>Q4A</v>
      </c>
      <c r="D1748" t="str">
        <f>CoverSheet!$C$15</f>
        <v/>
      </c>
      <c r="E1748" t="s">
        <v>750</v>
      </c>
      <c r="F1748" t="s">
        <v>4006</v>
      </c>
      <c r="G1748" t="s">
        <v>4007</v>
      </c>
      <c r="H1748">
        <f>Input!P225*CoverSheet!C33</f>
        <v>0</v>
      </c>
    </row>
    <row r="1749" spans="1:8" x14ac:dyDescent="0.35">
      <c r="A1749" t="str">
        <f>IF(CoverSheet!$C$9="Annual Return","AR",IF(CoverSheet!$C$9="Interim Return","IR",IF(CoverSheet!$C$9="Audited Annual Return","AAR","")))</f>
        <v/>
      </c>
      <c r="B1749" t="str">
        <f>CoverSheet!$G$7</f>
        <v>v:25-03-c</v>
      </c>
      <c r="C1749" t="str">
        <f>IF(CoverSheet!$C$29=3,"Q1",IF(CoverSheet!$C$29=6,"Q2",IF(CoverSheet!$C$29=9,"Q3",IF(AND(CoverSheet!$C$29=12,A1749="AR"),"Q4","Q4A"))))</f>
        <v>Q4A</v>
      </c>
      <c r="D1749" t="str">
        <f>CoverSheet!$C$15</f>
        <v/>
      </c>
      <c r="E1749" t="s">
        <v>750</v>
      </c>
      <c r="F1749" t="s">
        <v>4008</v>
      </c>
      <c r="G1749" t="s">
        <v>4009</v>
      </c>
      <c r="H1749">
        <f>Input!L225*CoverSheet!C33</f>
        <v>0</v>
      </c>
    </row>
    <row r="1750" spans="1:8" x14ac:dyDescent="0.35">
      <c r="A1750" t="str">
        <f>IF(CoverSheet!$C$9="Annual Return","AR",IF(CoverSheet!$C$9="Interim Return","IR",IF(CoverSheet!$C$9="Audited Annual Return","AAR","")))</f>
        <v/>
      </c>
      <c r="B1750" t="str">
        <f>CoverSheet!$G$7</f>
        <v>v:25-03-c</v>
      </c>
      <c r="C1750" t="str">
        <f>IF(CoverSheet!$C$29=3,"Q1",IF(CoverSheet!$C$29=6,"Q2",IF(CoverSheet!$C$29=9,"Q3",IF(AND(CoverSheet!$C$29=12,A1750="AR"),"Q4","Q4A"))))</f>
        <v>Q4A</v>
      </c>
      <c r="D1750" t="str">
        <f>CoverSheet!$C$15</f>
        <v/>
      </c>
      <c r="E1750" t="s">
        <v>750</v>
      </c>
      <c r="F1750" t="s">
        <v>4010</v>
      </c>
      <c r="G1750" t="s">
        <v>4011</v>
      </c>
      <c r="H1750">
        <f>Input!M225*CoverSheet!C33</f>
        <v>0</v>
      </c>
    </row>
    <row r="1751" spans="1:8" x14ac:dyDescent="0.35">
      <c r="A1751" t="str">
        <f>IF(CoverSheet!$C$9="Annual Return","AR",IF(CoverSheet!$C$9="Interim Return","IR",IF(CoverSheet!$C$9="Audited Annual Return","AAR","")))</f>
        <v/>
      </c>
      <c r="B1751" t="str">
        <f>CoverSheet!$G$7</f>
        <v>v:25-03-c</v>
      </c>
      <c r="C1751" t="str">
        <f>IF(CoverSheet!$C$29=3,"Q1",IF(CoverSheet!$C$29=6,"Q2",IF(CoverSheet!$C$29=9,"Q3",IF(AND(CoverSheet!$C$29=12,A1751="AR"),"Q4","Q4A"))))</f>
        <v>Q4A</v>
      </c>
      <c r="D1751" t="str">
        <f>CoverSheet!$C$15</f>
        <v/>
      </c>
      <c r="E1751" t="s">
        <v>750</v>
      </c>
      <c r="F1751" t="s">
        <v>4012</v>
      </c>
      <c r="G1751" t="s">
        <v>4007</v>
      </c>
      <c r="H1751">
        <f>Input!N225*CoverSheet!C33</f>
        <v>0</v>
      </c>
    </row>
    <row r="1752" spans="1:8" x14ac:dyDescent="0.35">
      <c r="A1752" t="str">
        <f>IF(CoverSheet!$C$9="Annual Return","AR",IF(CoverSheet!$C$9="Interim Return","IR",IF(CoverSheet!$C$9="Audited Annual Return","AAR","")))</f>
        <v/>
      </c>
      <c r="B1752" t="str">
        <f>CoverSheet!$G$7</f>
        <v>v:25-03-c</v>
      </c>
      <c r="C1752" t="str">
        <f>IF(CoverSheet!$C$29=3,"Q1",IF(CoverSheet!$C$29=6,"Q2",IF(CoverSheet!$C$29=9,"Q3",IF(AND(CoverSheet!$C$29=12,A1752="AR"),"Q4","Q4A"))))</f>
        <v>Q4A</v>
      </c>
      <c r="D1752" t="str">
        <f>CoverSheet!$C$15</f>
        <v/>
      </c>
      <c r="E1752" t="s">
        <v>750</v>
      </c>
      <c r="F1752" t="s">
        <v>4013</v>
      </c>
      <c r="G1752" t="s">
        <v>4014</v>
      </c>
      <c r="H1752">
        <f>Input!P226*CoverSheet!C33</f>
        <v>0</v>
      </c>
    </row>
    <row r="1753" spans="1:8" x14ac:dyDescent="0.35">
      <c r="A1753" t="str">
        <f>IF(CoverSheet!$C$9="Annual Return","AR",IF(CoverSheet!$C$9="Interim Return","IR",IF(CoverSheet!$C$9="Audited Annual Return","AAR","")))</f>
        <v/>
      </c>
      <c r="B1753" t="str">
        <f>CoverSheet!$G$7</f>
        <v>v:25-03-c</v>
      </c>
      <c r="C1753" t="str">
        <f>IF(CoverSheet!$C$29=3,"Q1",IF(CoverSheet!$C$29=6,"Q2",IF(CoverSheet!$C$29=9,"Q3",IF(AND(CoverSheet!$C$29=12,A1753="AR"),"Q4","Q4A"))))</f>
        <v>Q4A</v>
      </c>
      <c r="D1753" t="str">
        <f>CoverSheet!$C$15</f>
        <v/>
      </c>
      <c r="E1753" t="s">
        <v>750</v>
      </c>
      <c r="F1753" t="s">
        <v>4015</v>
      </c>
      <c r="G1753" t="s">
        <v>4016</v>
      </c>
      <c r="H1753">
        <f>Input!L226*CoverSheet!C33</f>
        <v>0</v>
      </c>
    </row>
    <row r="1754" spans="1:8" x14ac:dyDescent="0.35">
      <c r="A1754" t="str">
        <f>IF(CoverSheet!$C$9="Annual Return","AR",IF(CoverSheet!$C$9="Interim Return","IR",IF(CoverSheet!$C$9="Audited Annual Return","AAR","")))</f>
        <v/>
      </c>
      <c r="B1754" t="str">
        <f>CoverSheet!$G$7</f>
        <v>v:25-03-c</v>
      </c>
      <c r="C1754" t="str">
        <f>IF(CoverSheet!$C$29=3,"Q1",IF(CoverSheet!$C$29=6,"Q2",IF(CoverSheet!$C$29=9,"Q3",IF(AND(CoverSheet!$C$29=12,A1754="AR"),"Q4","Q4A"))))</f>
        <v>Q4A</v>
      </c>
      <c r="D1754" t="str">
        <f>CoverSheet!$C$15</f>
        <v/>
      </c>
      <c r="E1754" t="s">
        <v>750</v>
      </c>
      <c r="F1754" t="s">
        <v>4017</v>
      </c>
      <c r="G1754" t="s">
        <v>4018</v>
      </c>
      <c r="H1754">
        <f>Input!M226*CoverSheet!C33</f>
        <v>0</v>
      </c>
    </row>
    <row r="1755" spans="1:8" x14ac:dyDescent="0.35">
      <c r="A1755" t="str">
        <f>IF(CoverSheet!$C$9="Annual Return","AR",IF(CoverSheet!$C$9="Interim Return","IR",IF(CoverSheet!$C$9="Audited Annual Return","AAR","")))</f>
        <v/>
      </c>
      <c r="B1755" t="str">
        <f>CoverSheet!$G$7</f>
        <v>v:25-03-c</v>
      </c>
      <c r="C1755" t="str">
        <f>IF(CoverSheet!$C$29=3,"Q1",IF(CoverSheet!$C$29=6,"Q2",IF(CoverSheet!$C$29=9,"Q3",IF(AND(CoverSheet!$C$29=12,A1755="AR"),"Q4","Q4A"))))</f>
        <v>Q4A</v>
      </c>
      <c r="D1755" t="str">
        <f>CoverSheet!$C$15</f>
        <v/>
      </c>
      <c r="E1755" t="s">
        <v>750</v>
      </c>
      <c r="F1755" t="s">
        <v>4019</v>
      </c>
      <c r="G1755" t="s">
        <v>4020</v>
      </c>
      <c r="H1755">
        <f>Input!N226*CoverSheet!C33</f>
        <v>0</v>
      </c>
    </row>
    <row r="1756" spans="1:8" x14ac:dyDescent="0.35">
      <c r="A1756" t="str">
        <f>IF(CoverSheet!$C$9="Annual Return","AR",IF(CoverSheet!$C$9="Interim Return","IR",IF(CoverSheet!$C$9="Audited Annual Return","AAR","")))</f>
        <v/>
      </c>
      <c r="B1756" t="str">
        <f>CoverSheet!$G$7</f>
        <v>v:25-03-c</v>
      </c>
      <c r="C1756" t="str">
        <f>IF(CoverSheet!$C$29=3,"Q1",IF(CoverSheet!$C$29=6,"Q2",IF(CoverSheet!$C$29=9,"Q3",IF(AND(CoverSheet!$C$29=12,A1756="AR"),"Q4","Q4A"))))</f>
        <v>Q4A</v>
      </c>
      <c r="D1756" t="str">
        <f>CoverSheet!$C$15</f>
        <v/>
      </c>
      <c r="E1756" t="s">
        <v>750</v>
      </c>
      <c r="F1756" t="s">
        <v>4021</v>
      </c>
      <c r="G1756" t="s">
        <v>4022</v>
      </c>
      <c r="H1756">
        <f>Input!P227*CoverSheet!C33</f>
        <v>0</v>
      </c>
    </row>
    <row r="1757" spans="1:8" x14ac:dyDescent="0.35">
      <c r="A1757" t="str">
        <f>IF(CoverSheet!$C$9="Annual Return","AR",IF(CoverSheet!$C$9="Interim Return","IR",IF(CoverSheet!$C$9="Audited Annual Return","AAR","")))</f>
        <v/>
      </c>
      <c r="B1757" t="str">
        <f>CoverSheet!$G$7</f>
        <v>v:25-03-c</v>
      </c>
      <c r="C1757" t="str">
        <f>IF(CoverSheet!$C$29=3,"Q1",IF(CoverSheet!$C$29=6,"Q2",IF(CoverSheet!$C$29=9,"Q3",IF(AND(CoverSheet!$C$29=12,A1757="AR"),"Q4","Q4A"))))</f>
        <v>Q4A</v>
      </c>
      <c r="D1757" t="str">
        <f>CoverSheet!$C$15</f>
        <v/>
      </c>
      <c r="E1757" t="s">
        <v>750</v>
      </c>
      <c r="F1757" t="s">
        <v>4023</v>
      </c>
      <c r="G1757" t="s">
        <v>4024</v>
      </c>
      <c r="H1757">
        <f>Input!L227*CoverSheet!C33</f>
        <v>0</v>
      </c>
    </row>
    <row r="1758" spans="1:8" x14ac:dyDescent="0.35">
      <c r="A1758" t="str">
        <f>IF(CoverSheet!$C$9="Annual Return","AR",IF(CoverSheet!$C$9="Interim Return","IR",IF(CoverSheet!$C$9="Audited Annual Return","AAR","")))</f>
        <v/>
      </c>
      <c r="B1758" t="str">
        <f>CoverSheet!$G$7</f>
        <v>v:25-03-c</v>
      </c>
      <c r="C1758" t="str">
        <f>IF(CoverSheet!$C$29=3,"Q1",IF(CoverSheet!$C$29=6,"Q2",IF(CoverSheet!$C$29=9,"Q3",IF(AND(CoverSheet!$C$29=12,A1758="AR"),"Q4","Q4A"))))</f>
        <v>Q4A</v>
      </c>
      <c r="D1758" t="str">
        <f>CoverSheet!$C$15</f>
        <v/>
      </c>
      <c r="E1758" t="s">
        <v>750</v>
      </c>
      <c r="F1758" t="s">
        <v>4025</v>
      </c>
      <c r="G1758" t="s">
        <v>4026</v>
      </c>
      <c r="H1758">
        <f>Input!M227*CoverSheet!C33</f>
        <v>0</v>
      </c>
    </row>
    <row r="1759" spans="1:8" x14ac:dyDescent="0.35">
      <c r="A1759" t="str">
        <f>IF(CoverSheet!$C$9="Annual Return","AR",IF(CoverSheet!$C$9="Interim Return","IR",IF(CoverSheet!$C$9="Audited Annual Return","AAR","")))</f>
        <v/>
      </c>
      <c r="B1759" t="str">
        <f>CoverSheet!$G$7</f>
        <v>v:25-03-c</v>
      </c>
      <c r="C1759" t="str">
        <f>IF(CoverSheet!$C$29=3,"Q1",IF(CoverSheet!$C$29=6,"Q2",IF(CoverSheet!$C$29=9,"Q3",IF(AND(CoverSheet!$C$29=12,A1759="AR"),"Q4","Q4A"))))</f>
        <v>Q4A</v>
      </c>
      <c r="D1759" t="str">
        <f>CoverSheet!$C$15</f>
        <v/>
      </c>
      <c r="E1759" t="s">
        <v>750</v>
      </c>
      <c r="F1759" t="s">
        <v>4027</v>
      </c>
      <c r="G1759" t="s">
        <v>4028</v>
      </c>
      <c r="H1759">
        <f>Input!N227*CoverSheet!C33</f>
        <v>0</v>
      </c>
    </row>
    <row r="1760" spans="1:8" x14ac:dyDescent="0.35">
      <c r="A1760" t="str">
        <f>IF(CoverSheet!$C$9="Annual Return","AR",IF(CoverSheet!$C$9="Interim Return","IR",IF(CoverSheet!$C$9="Audited Annual Return","AAR","")))</f>
        <v/>
      </c>
      <c r="B1760" t="str">
        <f>CoverSheet!$G$7</f>
        <v>v:25-03-c</v>
      </c>
      <c r="C1760" t="str">
        <f>IF(CoverSheet!$C$29=3,"Q1",IF(CoverSheet!$C$29=6,"Q2",IF(CoverSheet!$C$29=9,"Q3",IF(AND(CoverSheet!$C$29=12,A1760="AR"),"Q4","Q4A"))))</f>
        <v>Q4A</v>
      </c>
      <c r="D1760" t="str">
        <f>CoverSheet!$C$15</f>
        <v/>
      </c>
      <c r="E1760" t="s">
        <v>750</v>
      </c>
      <c r="F1760" t="s">
        <v>4029</v>
      </c>
      <c r="G1760" t="s">
        <v>4030</v>
      </c>
      <c r="H1760">
        <f>Input!P228*CoverSheet!C33</f>
        <v>0</v>
      </c>
    </row>
    <row r="1761" spans="1:8" x14ac:dyDescent="0.35">
      <c r="A1761" t="str">
        <f>IF(CoverSheet!$C$9="Annual Return","AR",IF(CoverSheet!$C$9="Interim Return","IR",IF(CoverSheet!$C$9="Audited Annual Return","AAR","")))</f>
        <v/>
      </c>
      <c r="B1761" t="str">
        <f>CoverSheet!$G$7</f>
        <v>v:25-03-c</v>
      </c>
      <c r="C1761" t="str">
        <f>IF(CoverSheet!$C$29=3,"Q1",IF(CoverSheet!$C$29=6,"Q2",IF(CoverSheet!$C$29=9,"Q3",IF(AND(CoverSheet!$C$29=12,A1761="AR"),"Q4","Q4A"))))</f>
        <v>Q4A</v>
      </c>
      <c r="D1761" t="str">
        <f>CoverSheet!$C$15</f>
        <v/>
      </c>
      <c r="E1761" t="s">
        <v>750</v>
      </c>
      <c r="F1761" t="s">
        <v>4031</v>
      </c>
      <c r="G1761" t="s">
        <v>4032</v>
      </c>
      <c r="H1761">
        <f>Input!L228*CoverSheet!C33</f>
        <v>0</v>
      </c>
    </row>
    <row r="1762" spans="1:8" x14ac:dyDescent="0.35">
      <c r="A1762" t="str">
        <f>IF(CoverSheet!$C$9="Annual Return","AR",IF(CoverSheet!$C$9="Interim Return","IR",IF(CoverSheet!$C$9="Audited Annual Return","AAR","")))</f>
        <v/>
      </c>
      <c r="B1762" t="str">
        <f>CoverSheet!$G$7</f>
        <v>v:25-03-c</v>
      </c>
      <c r="C1762" t="str">
        <f>IF(CoverSheet!$C$29=3,"Q1",IF(CoverSheet!$C$29=6,"Q2",IF(CoverSheet!$C$29=9,"Q3",IF(AND(CoverSheet!$C$29=12,A1762="AR"),"Q4","Q4A"))))</f>
        <v>Q4A</v>
      </c>
      <c r="D1762" t="str">
        <f>CoverSheet!$C$15</f>
        <v/>
      </c>
      <c r="E1762" t="s">
        <v>750</v>
      </c>
      <c r="F1762" t="s">
        <v>4033</v>
      </c>
      <c r="G1762" t="s">
        <v>4034</v>
      </c>
      <c r="H1762">
        <f>Input!M228*CoverSheet!C33</f>
        <v>0</v>
      </c>
    </row>
    <row r="1763" spans="1:8" x14ac:dyDescent="0.35">
      <c r="A1763" t="str">
        <f>IF(CoverSheet!$C$9="Annual Return","AR",IF(CoverSheet!$C$9="Interim Return","IR",IF(CoverSheet!$C$9="Audited Annual Return","AAR","")))</f>
        <v/>
      </c>
      <c r="B1763" t="str">
        <f>CoverSheet!$G$7</f>
        <v>v:25-03-c</v>
      </c>
      <c r="C1763" t="str">
        <f>IF(CoverSheet!$C$29=3,"Q1",IF(CoverSheet!$C$29=6,"Q2",IF(CoverSheet!$C$29=9,"Q3",IF(AND(CoverSheet!$C$29=12,A1763="AR"),"Q4","Q4A"))))</f>
        <v>Q4A</v>
      </c>
      <c r="D1763" t="str">
        <f>CoverSheet!$C$15</f>
        <v/>
      </c>
      <c r="E1763" t="s">
        <v>750</v>
      </c>
      <c r="F1763" t="s">
        <v>4035</v>
      </c>
      <c r="G1763" t="s">
        <v>4036</v>
      </c>
      <c r="H1763">
        <f>Input!N228*CoverSheet!C33</f>
        <v>0</v>
      </c>
    </row>
    <row r="1764" spans="1:8" x14ac:dyDescent="0.35">
      <c r="A1764" t="str">
        <f>IF(CoverSheet!$C$9="Annual Return","AR",IF(CoverSheet!$C$9="Interim Return","IR",IF(CoverSheet!$C$9="Audited Annual Return","AAR","")))</f>
        <v/>
      </c>
      <c r="B1764" t="str">
        <f>CoverSheet!$G$7</f>
        <v>v:25-03-c</v>
      </c>
      <c r="C1764" t="str">
        <f>IF(CoverSheet!$C$29=3,"Q1",IF(CoverSheet!$C$29=6,"Q2",IF(CoverSheet!$C$29=9,"Q3",IF(AND(CoverSheet!$C$29=12,A1764="AR"),"Q4","Q4A"))))</f>
        <v>Q4A</v>
      </c>
      <c r="D1764" t="str">
        <f>CoverSheet!$C$15</f>
        <v/>
      </c>
      <c r="E1764" t="s">
        <v>750</v>
      </c>
      <c r="F1764" t="s">
        <v>4037</v>
      </c>
      <c r="G1764" t="s">
        <v>4038</v>
      </c>
      <c r="H1764">
        <f>Input!P229*CoverSheet!C33</f>
        <v>0</v>
      </c>
    </row>
    <row r="1765" spans="1:8" x14ac:dyDescent="0.35">
      <c r="A1765" t="str">
        <f>IF(CoverSheet!$C$9="Annual Return","AR",IF(CoverSheet!$C$9="Interim Return","IR",IF(CoverSheet!$C$9="Audited Annual Return","AAR","")))</f>
        <v/>
      </c>
      <c r="B1765" t="str">
        <f>CoverSheet!$G$7</f>
        <v>v:25-03-c</v>
      </c>
      <c r="C1765" t="str">
        <f>IF(CoverSheet!$C$29=3,"Q1",IF(CoverSheet!$C$29=6,"Q2",IF(CoverSheet!$C$29=9,"Q3",IF(AND(CoverSheet!$C$29=12,A1765="AR"),"Q4","Q4A"))))</f>
        <v>Q4A</v>
      </c>
      <c r="D1765" t="str">
        <f>CoverSheet!$C$15</f>
        <v/>
      </c>
      <c r="E1765" t="s">
        <v>750</v>
      </c>
      <c r="F1765" t="s">
        <v>4039</v>
      </c>
      <c r="G1765" t="s">
        <v>4040</v>
      </c>
      <c r="H1765">
        <f>Input!L229*CoverSheet!C33</f>
        <v>0</v>
      </c>
    </row>
    <row r="1766" spans="1:8" x14ac:dyDescent="0.35">
      <c r="A1766" t="str">
        <f>IF(CoverSheet!$C$9="Annual Return","AR",IF(CoverSheet!$C$9="Interim Return","IR",IF(CoverSheet!$C$9="Audited Annual Return","AAR","")))</f>
        <v/>
      </c>
      <c r="B1766" t="str">
        <f>CoverSheet!$G$7</f>
        <v>v:25-03-c</v>
      </c>
      <c r="C1766" t="str">
        <f>IF(CoverSheet!$C$29=3,"Q1",IF(CoverSheet!$C$29=6,"Q2",IF(CoverSheet!$C$29=9,"Q3",IF(AND(CoverSheet!$C$29=12,A1766="AR"),"Q4","Q4A"))))</f>
        <v>Q4A</v>
      </c>
      <c r="D1766" t="str">
        <f>CoverSheet!$C$15</f>
        <v/>
      </c>
      <c r="E1766" t="s">
        <v>750</v>
      </c>
      <c r="F1766" t="s">
        <v>4041</v>
      </c>
      <c r="G1766" t="s">
        <v>4042</v>
      </c>
      <c r="H1766">
        <f>Input!M229*CoverSheet!C33</f>
        <v>0</v>
      </c>
    </row>
    <row r="1767" spans="1:8" x14ac:dyDescent="0.35">
      <c r="A1767" t="str">
        <f>IF(CoverSheet!$C$9="Annual Return","AR",IF(CoverSheet!$C$9="Interim Return","IR",IF(CoverSheet!$C$9="Audited Annual Return","AAR","")))</f>
        <v/>
      </c>
      <c r="B1767" t="str">
        <f>CoverSheet!$G$7</f>
        <v>v:25-03-c</v>
      </c>
      <c r="C1767" t="str">
        <f>IF(CoverSheet!$C$29=3,"Q1",IF(CoverSheet!$C$29=6,"Q2",IF(CoverSheet!$C$29=9,"Q3",IF(AND(CoverSheet!$C$29=12,A1767="AR"),"Q4","Q4A"))))</f>
        <v>Q4A</v>
      </c>
      <c r="D1767" t="str">
        <f>CoverSheet!$C$15</f>
        <v/>
      </c>
      <c r="E1767" t="s">
        <v>750</v>
      </c>
      <c r="F1767" t="s">
        <v>4043</v>
      </c>
      <c r="G1767" t="s">
        <v>4044</v>
      </c>
      <c r="H1767">
        <f>Input!N229*CoverSheet!C33</f>
        <v>0</v>
      </c>
    </row>
    <row r="1768" spans="1:8" x14ac:dyDescent="0.35">
      <c r="A1768" t="str">
        <f>IF(CoverSheet!$C$9="Annual Return","AR",IF(CoverSheet!$C$9="Interim Return","IR",IF(CoverSheet!$C$9="Audited Annual Return","AAR","")))</f>
        <v/>
      </c>
      <c r="B1768" t="str">
        <f>CoverSheet!$G$7</f>
        <v>v:25-03-c</v>
      </c>
      <c r="C1768" t="str">
        <f>IF(CoverSheet!$C$29=3,"Q1",IF(CoverSheet!$C$29=6,"Q2",IF(CoverSheet!$C$29=9,"Q3",IF(AND(CoverSheet!$C$29=12,A1768="AR"),"Q4","Q4A"))))</f>
        <v>Q4A</v>
      </c>
      <c r="D1768" t="str">
        <f>CoverSheet!$C$15</f>
        <v/>
      </c>
      <c r="E1768" t="s">
        <v>750</v>
      </c>
      <c r="F1768" t="s">
        <v>4045</v>
      </c>
      <c r="G1768" t="s">
        <v>4046</v>
      </c>
      <c r="H1768">
        <f>Input!P230*CoverSheet!C33</f>
        <v>0</v>
      </c>
    </row>
    <row r="1769" spans="1:8" x14ac:dyDescent="0.35">
      <c r="A1769" t="str">
        <f>IF(CoverSheet!$C$9="Annual Return","AR",IF(CoverSheet!$C$9="Interim Return","IR",IF(CoverSheet!$C$9="Audited Annual Return","AAR","")))</f>
        <v/>
      </c>
      <c r="B1769" t="str">
        <f>CoverSheet!$G$7</f>
        <v>v:25-03-c</v>
      </c>
      <c r="C1769" t="str">
        <f>IF(CoverSheet!$C$29=3,"Q1",IF(CoverSheet!$C$29=6,"Q2",IF(CoverSheet!$C$29=9,"Q3",IF(AND(CoverSheet!$C$29=12,A1769="AR"),"Q4","Q4A"))))</f>
        <v>Q4A</v>
      </c>
      <c r="D1769" t="str">
        <f>CoverSheet!$C$15</f>
        <v/>
      </c>
      <c r="E1769" t="s">
        <v>750</v>
      </c>
      <c r="F1769" t="s">
        <v>4047</v>
      </c>
      <c r="G1769" t="s">
        <v>4048</v>
      </c>
      <c r="H1769">
        <f>Input!L230*CoverSheet!C33</f>
        <v>0</v>
      </c>
    </row>
    <row r="1770" spans="1:8" x14ac:dyDescent="0.35">
      <c r="A1770" t="str">
        <f>IF(CoverSheet!$C$9="Annual Return","AR",IF(CoverSheet!$C$9="Interim Return","IR",IF(CoverSheet!$C$9="Audited Annual Return","AAR","")))</f>
        <v/>
      </c>
      <c r="B1770" t="str">
        <f>CoverSheet!$G$7</f>
        <v>v:25-03-c</v>
      </c>
      <c r="C1770" t="str">
        <f>IF(CoverSheet!$C$29=3,"Q1",IF(CoverSheet!$C$29=6,"Q2",IF(CoverSheet!$C$29=9,"Q3",IF(AND(CoverSheet!$C$29=12,A1770="AR"),"Q4","Q4A"))))</f>
        <v>Q4A</v>
      </c>
      <c r="D1770" t="str">
        <f>CoverSheet!$C$15</f>
        <v/>
      </c>
      <c r="E1770" t="s">
        <v>750</v>
      </c>
      <c r="F1770" t="s">
        <v>4049</v>
      </c>
      <c r="G1770" t="s">
        <v>4050</v>
      </c>
      <c r="H1770">
        <f>Input!M230*CoverSheet!C33</f>
        <v>0</v>
      </c>
    </row>
    <row r="1771" spans="1:8" x14ac:dyDescent="0.35">
      <c r="A1771" t="str">
        <f>IF(CoverSheet!$C$9="Annual Return","AR",IF(CoverSheet!$C$9="Interim Return","IR",IF(CoverSheet!$C$9="Audited Annual Return","AAR","")))</f>
        <v/>
      </c>
      <c r="B1771" t="str">
        <f>CoverSheet!$G$7</f>
        <v>v:25-03-c</v>
      </c>
      <c r="C1771" t="str">
        <f>IF(CoverSheet!$C$29=3,"Q1",IF(CoverSheet!$C$29=6,"Q2",IF(CoverSheet!$C$29=9,"Q3",IF(AND(CoverSheet!$C$29=12,A1771="AR"),"Q4","Q4A"))))</f>
        <v>Q4A</v>
      </c>
      <c r="D1771" t="str">
        <f>CoverSheet!$C$15</f>
        <v/>
      </c>
      <c r="E1771" t="s">
        <v>750</v>
      </c>
      <c r="F1771" t="s">
        <v>4051</v>
      </c>
      <c r="G1771" t="s">
        <v>4052</v>
      </c>
      <c r="H1771">
        <f>Input!N230*CoverSheet!C33</f>
        <v>0</v>
      </c>
    </row>
    <row r="1772" spans="1:8" x14ac:dyDescent="0.35">
      <c r="A1772" t="str">
        <f>IF(CoverSheet!$C$9="Annual Return","AR",IF(CoverSheet!$C$9="Interim Return","IR",IF(CoverSheet!$C$9="Audited Annual Return","AAR","")))</f>
        <v/>
      </c>
      <c r="B1772" t="str">
        <f>CoverSheet!$G$7</f>
        <v>v:25-03-c</v>
      </c>
      <c r="C1772" t="str">
        <f>IF(CoverSheet!$C$29=3,"Q1",IF(CoverSheet!$C$29=6,"Q2",IF(CoverSheet!$C$29=9,"Q3",IF(AND(CoverSheet!$C$29=12,A1772="AR"),"Q4","Q4A"))))</f>
        <v>Q4A</v>
      </c>
      <c r="D1772" t="str">
        <f>CoverSheet!$C$15</f>
        <v/>
      </c>
      <c r="E1772" t="s">
        <v>750</v>
      </c>
      <c r="F1772" t="s">
        <v>4053</v>
      </c>
      <c r="G1772" t="s">
        <v>4054</v>
      </c>
      <c r="H1772">
        <f>Input!P231*CoverSheet!C33</f>
        <v>0</v>
      </c>
    </row>
    <row r="1773" spans="1:8" x14ac:dyDescent="0.35">
      <c r="A1773" t="str">
        <f>IF(CoverSheet!$C$9="Annual Return","AR",IF(CoverSheet!$C$9="Interim Return","IR",IF(CoverSheet!$C$9="Audited Annual Return","AAR","")))</f>
        <v/>
      </c>
      <c r="B1773" t="str">
        <f>CoverSheet!$G$7</f>
        <v>v:25-03-c</v>
      </c>
      <c r="C1773" t="str">
        <f>IF(CoverSheet!$C$29=3,"Q1",IF(CoverSheet!$C$29=6,"Q2",IF(CoverSheet!$C$29=9,"Q3",IF(AND(CoverSheet!$C$29=12,A1773="AR"),"Q4","Q4A"))))</f>
        <v>Q4A</v>
      </c>
      <c r="D1773" t="str">
        <f>CoverSheet!$C$15</f>
        <v/>
      </c>
      <c r="E1773" t="s">
        <v>750</v>
      </c>
      <c r="F1773" t="s">
        <v>4055</v>
      </c>
      <c r="G1773" t="s">
        <v>4056</v>
      </c>
      <c r="H1773">
        <f>Input!L231*CoverSheet!C33</f>
        <v>0</v>
      </c>
    </row>
    <row r="1774" spans="1:8" x14ac:dyDescent="0.35">
      <c r="A1774" t="str">
        <f>IF(CoverSheet!$C$9="Annual Return","AR",IF(CoverSheet!$C$9="Interim Return","IR",IF(CoverSheet!$C$9="Audited Annual Return","AAR","")))</f>
        <v/>
      </c>
      <c r="B1774" t="str">
        <f>CoverSheet!$G$7</f>
        <v>v:25-03-c</v>
      </c>
      <c r="C1774" t="str">
        <f>IF(CoverSheet!$C$29=3,"Q1",IF(CoverSheet!$C$29=6,"Q2",IF(CoverSheet!$C$29=9,"Q3",IF(AND(CoverSheet!$C$29=12,A1774="AR"),"Q4","Q4A"))))</f>
        <v>Q4A</v>
      </c>
      <c r="D1774" t="str">
        <f>CoverSheet!$C$15</f>
        <v/>
      </c>
      <c r="E1774" t="s">
        <v>750</v>
      </c>
      <c r="F1774" t="s">
        <v>4057</v>
      </c>
      <c r="G1774" t="s">
        <v>4058</v>
      </c>
      <c r="H1774">
        <f>Input!M231*CoverSheet!C33</f>
        <v>0</v>
      </c>
    </row>
    <row r="1775" spans="1:8" x14ac:dyDescent="0.35">
      <c r="A1775" t="str">
        <f>IF(CoverSheet!$C$9="Annual Return","AR",IF(CoverSheet!$C$9="Interim Return","IR",IF(CoverSheet!$C$9="Audited Annual Return","AAR","")))</f>
        <v/>
      </c>
      <c r="B1775" t="str">
        <f>CoverSheet!$G$7</f>
        <v>v:25-03-c</v>
      </c>
      <c r="C1775" t="str">
        <f>IF(CoverSheet!$C$29=3,"Q1",IF(CoverSheet!$C$29=6,"Q2",IF(CoverSheet!$C$29=9,"Q3",IF(AND(CoverSheet!$C$29=12,A1775="AR"),"Q4","Q4A"))))</f>
        <v>Q4A</v>
      </c>
      <c r="D1775" t="str">
        <f>CoverSheet!$C$15</f>
        <v/>
      </c>
      <c r="E1775" t="s">
        <v>750</v>
      </c>
      <c r="F1775" t="s">
        <v>4059</v>
      </c>
      <c r="G1775" t="s">
        <v>4060</v>
      </c>
      <c r="H1775">
        <f>Input!N231*CoverSheet!C33</f>
        <v>0</v>
      </c>
    </row>
    <row r="1776" spans="1:8" x14ac:dyDescent="0.35">
      <c r="A1776" t="str">
        <f>IF(CoverSheet!$C$9="Annual Return","AR",IF(CoverSheet!$C$9="Interim Return","IR",IF(CoverSheet!$C$9="Audited Annual Return","AAR","")))</f>
        <v/>
      </c>
      <c r="B1776" t="str">
        <f>CoverSheet!$G$7</f>
        <v>v:25-03-c</v>
      </c>
      <c r="C1776" t="str">
        <f>IF(CoverSheet!$C$29=3,"Q1",IF(CoverSheet!$C$29=6,"Q2",IF(CoverSheet!$C$29=9,"Q3",IF(AND(CoverSheet!$C$29=12,A1776="AR"),"Q4","Q4A"))))</f>
        <v>Q4A</v>
      </c>
      <c r="D1776" t="str">
        <f>CoverSheet!$C$15</f>
        <v/>
      </c>
      <c r="E1776" t="s">
        <v>750</v>
      </c>
      <c r="F1776" t="s">
        <v>4061</v>
      </c>
      <c r="G1776" t="s">
        <v>4062</v>
      </c>
      <c r="H1776">
        <f>Input!P232*CoverSheet!C33</f>
        <v>0</v>
      </c>
    </row>
    <row r="1777" spans="1:8" x14ac:dyDescent="0.35">
      <c r="A1777" t="str">
        <f>IF(CoverSheet!$C$9="Annual Return","AR",IF(CoverSheet!$C$9="Interim Return","IR",IF(CoverSheet!$C$9="Audited Annual Return","AAR","")))</f>
        <v/>
      </c>
      <c r="B1777" t="str">
        <f>CoverSheet!$G$7</f>
        <v>v:25-03-c</v>
      </c>
      <c r="C1777" t="str">
        <f>IF(CoverSheet!$C$29=3,"Q1",IF(CoverSheet!$C$29=6,"Q2",IF(CoverSheet!$C$29=9,"Q3",IF(AND(CoverSheet!$C$29=12,A1777="AR"),"Q4","Q4A"))))</f>
        <v>Q4A</v>
      </c>
      <c r="D1777" t="str">
        <f>CoverSheet!$C$15</f>
        <v/>
      </c>
      <c r="E1777" t="s">
        <v>750</v>
      </c>
      <c r="F1777" t="s">
        <v>4063</v>
      </c>
      <c r="G1777" t="s">
        <v>4064</v>
      </c>
      <c r="H1777">
        <f>Input!L232*CoverSheet!C33</f>
        <v>0</v>
      </c>
    </row>
    <row r="1778" spans="1:8" x14ac:dyDescent="0.35">
      <c r="A1778" t="str">
        <f>IF(CoverSheet!$C$9="Annual Return","AR",IF(CoverSheet!$C$9="Interim Return","IR",IF(CoverSheet!$C$9="Audited Annual Return","AAR","")))</f>
        <v/>
      </c>
      <c r="B1778" t="str">
        <f>CoverSheet!$G$7</f>
        <v>v:25-03-c</v>
      </c>
      <c r="C1778" t="str">
        <f>IF(CoverSheet!$C$29=3,"Q1",IF(CoverSheet!$C$29=6,"Q2",IF(CoverSheet!$C$29=9,"Q3",IF(AND(CoverSheet!$C$29=12,A1778="AR"),"Q4","Q4A"))))</f>
        <v>Q4A</v>
      </c>
      <c r="D1778" t="str">
        <f>CoverSheet!$C$15</f>
        <v/>
      </c>
      <c r="E1778" t="s">
        <v>750</v>
      </c>
      <c r="F1778" t="s">
        <v>4065</v>
      </c>
      <c r="G1778" t="s">
        <v>4066</v>
      </c>
      <c r="H1778">
        <f>Input!M232*CoverSheet!C33</f>
        <v>0</v>
      </c>
    </row>
    <row r="1779" spans="1:8" x14ac:dyDescent="0.35">
      <c r="A1779" t="str">
        <f>IF(CoverSheet!$C$9="Annual Return","AR",IF(CoverSheet!$C$9="Interim Return","IR",IF(CoverSheet!$C$9="Audited Annual Return","AAR","")))</f>
        <v/>
      </c>
      <c r="B1779" t="str">
        <f>CoverSheet!$G$7</f>
        <v>v:25-03-c</v>
      </c>
      <c r="C1779" t="str">
        <f>IF(CoverSheet!$C$29=3,"Q1",IF(CoverSheet!$C$29=6,"Q2",IF(CoverSheet!$C$29=9,"Q3",IF(AND(CoverSheet!$C$29=12,A1779="AR"),"Q4","Q4A"))))</f>
        <v>Q4A</v>
      </c>
      <c r="D1779" t="str">
        <f>CoverSheet!$C$15</f>
        <v/>
      </c>
      <c r="E1779" t="s">
        <v>750</v>
      </c>
      <c r="F1779" t="s">
        <v>4067</v>
      </c>
      <c r="G1779" t="s">
        <v>4068</v>
      </c>
      <c r="H1779">
        <f>Input!N232*CoverSheet!C33</f>
        <v>0</v>
      </c>
    </row>
    <row r="1780" spans="1:8" x14ac:dyDescent="0.35">
      <c r="A1780" t="str">
        <f>IF(CoverSheet!$C$9="Annual Return","AR",IF(CoverSheet!$C$9="Interim Return","IR",IF(CoverSheet!$C$9="Audited Annual Return","AAR","")))</f>
        <v/>
      </c>
      <c r="B1780" t="str">
        <f>CoverSheet!$G$7</f>
        <v>v:25-03-c</v>
      </c>
      <c r="C1780" t="str">
        <f>IF(CoverSheet!$C$29=3,"Q1",IF(CoverSheet!$C$29=6,"Q2",IF(CoverSheet!$C$29=9,"Q3",IF(AND(CoverSheet!$C$29=12,A1780="AR"),"Q4","Q4A"))))</f>
        <v>Q4A</v>
      </c>
      <c r="D1780" t="str">
        <f>CoverSheet!$C$15</f>
        <v/>
      </c>
      <c r="E1780" t="s">
        <v>750</v>
      </c>
      <c r="F1780" t="s">
        <v>4069</v>
      </c>
      <c r="G1780" t="s">
        <v>4070</v>
      </c>
      <c r="H1780">
        <f>Input!P233*CoverSheet!C33</f>
        <v>0</v>
      </c>
    </row>
    <row r="1781" spans="1:8" x14ac:dyDescent="0.35">
      <c r="A1781" t="str">
        <f>IF(CoverSheet!$C$9="Annual Return","AR",IF(CoverSheet!$C$9="Interim Return","IR",IF(CoverSheet!$C$9="Audited Annual Return","AAR","")))</f>
        <v/>
      </c>
      <c r="B1781" t="str">
        <f>CoverSheet!$G$7</f>
        <v>v:25-03-c</v>
      </c>
      <c r="C1781" t="str">
        <f>IF(CoverSheet!$C$29=3,"Q1",IF(CoverSheet!$C$29=6,"Q2",IF(CoverSheet!$C$29=9,"Q3",IF(AND(CoverSheet!$C$29=12,A1781="AR"),"Q4","Q4A"))))</f>
        <v>Q4A</v>
      </c>
      <c r="D1781" t="str">
        <f>CoverSheet!$C$15</f>
        <v/>
      </c>
      <c r="E1781" t="s">
        <v>750</v>
      </c>
      <c r="F1781" t="s">
        <v>4071</v>
      </c>
      <c r="G1781" t="s">
        <v>4072</v>
      </c>
      <c r="H1781">
        <f>Input!L233*CoverSheet!C33</f>
        <v>0</v>
      </c>
    </row>
    <row r="1782" spans="1:8" x14ac:dyDescent="0.35">
      <c r="A1782" t="str">
        <f>IF(CoverSheet!$C$9="Annual Return","AR",IF(CoverSheet!$C$9="Interim Return","IR",IF(CoverSheet!$C$9="Audited Annual Return","AAR","")))</f>
        <v/>
      </c>
      <c r="B1782" t="str">
        <f>CoverSheet!$G$7</f>
        <v>v:25-03-c</v>
      </c>
      <c r="C1782" t="str">
        <f>IF(CoverSheet!$C$29=3,"Q1",IF(CoverSheet!$C$29=6,"Q2",IF(CoverSheet!$C$29=9,"Q3",IF(AND(CoverSheet!$C$29=12,A1782="AR"),"Q4","Q4A"))))</f>
        <v>Q4A</v>
      </c>
      <c r="D1782" t="str">
        <f>CoverSheet!$C$15</f>
        <v/>
      </c>
      <c r="E1782" t="s">
        <v>750</v>
      </c>
      <c r="F1782" t="s">
        <v>4073</v>
      </c>
      <c r="G1782" t="s">
        <v>4074</v>
      </c>
      <c r="H1782">
        <f>Input!M233*CoverSheet!C33</f>
        <v>0</v>
      </c>
    </row>
    <row r="1783" spans="1:8" x14ac:dyDescent="0.35">
      <c r="A1783" t="str">
        <f>IF(CoverSheet!$C$9="Annual Return","AR",IF(CoverSheet!$C$9="Interim Return","IR",IF(CoverSheet!$C$9="Audited Annual Return","AAR","")))</f>
        <v/>
      </c>
      <c r="B1783" t="str">
        <f>CoverSheet!$G$7</f>
        <v>v:25-03-c</v>
      </c>
      <c r="C1783" t="str">
        <f>IF(CoverSheet!$C$29=3,"Q1",IF(CoverSheet!$C$29=6,"Q2",IF(CoverSheet!$C$29=9,"Q3",IF(AND(CoverSheet!$C$29=12,A1783="AR"),"Q4","Q4A"))))</f>
        <v>Q4A</v>
      </c>
      <c r="D1783" t="str">
        <f>CoverSheet!$C$15</f>
        <v/>
      </c>
      <c r="E1783" t="s">
        <v>750</v>
      </c>
      <c r="F1783" t="s">
        <v>4075</v>
      </c>
      <c r="G1783" t="s">
        <v>4076</v>
      </c>
      <c r="H1783">
        <f>Input!N233*CoverSheet!C33</f>
        <v>0</v>
      </c>
    </row>
    <row r="1784" spans="1:8" x14ac:dyDescent="0.35">
      <c r="A1784" t="str">
        <f>IF(CoverSheet!$C$9="Annual Return","AR",IF(CoverSheet!$C$9="Interim Return","IR",IF(CoverSheet!$C$9="Audited Annual Return","AAR","")))</f>
        <v/>
      </c>
      <c r="B1784" t="str">
        <f>CoverSheet!$G$7</f>
        <v>v:25-03-c</v>
      </c>
      <c r="C1784" t="str">
        <f>IF(CoverSheet!$C$29=3,"Q1",IF(CoverSheet!$C$29=6,"Q2",IF(CoverSheet!$C$29=9,"Q3",IF(AND(CoverSheet!$C$29=12,A1784="AR"),"Q4","Q4A"))))</f>
        <v>Q4A</v>
      </c>
      <c r="D1784" t="str">
        <f>CoverSheet!$C$15</f>
        <v/>
      </c>
      <c r="E1784" t="s">
        <v>750</v>
      </c>
      <c r="F1784" t="s">
        <v>4077</v>
      </c>
      <c r="G1784" t="s">
        <v>4078</v>
      </c>
      <c r="H1784">
        <f>Input!P234*CoverSheet!C33</f>
        <v>0</v>
      </c>
    </row>
    <row r="1785" spans="1:8" x14ac:dyDescent="0.35">
      <c r="A1785" t="str">
        <f>IF(CoverSheet!$C$9="Annual Return","AR",IF(CoverSheet!$C$9="Interim Return","IR",IF(CoverSheet!$C$9="Audited Annual Return","AAR","")))</f>
        <v/>
      </c>
      <c r="B1785" t="str">
        <f>CoverSheet!$G$7</f>
        <v>v:25-03-c</v>
      </c>
      <c r="C1785" t="str">
        <f>IF(CoverSheet!$C$29=3,"Q1",IF(CoverSheet!$C$29=6,"Q2",IF(CoverSheet!$C$29=9,"Q3",IF(AND(CoverSheet!$C$29=12,A1785="AR"),"Q4","Q4A"))))</f>
        <v>Q4A</v>
      </c>
      <c r="D1785" t="str">
        <f>CoverSheet!$C$15</f>
        <v/>
      </c>
      <c r="E1785" t="s">
        <v>750</v>
      </c>
      <c r="F1785" t="s">
        <v>4079</v>
      </c>
      <c r="G1785" t="s">
        <v>4080</v>
      </c>
      <c r="H1785">
        <f>Input!L234*CoverSheet!C33</f>
        <v>0</v>
      </c>
    </row>
    <row r="1786" spans="1:8" x14ac:dyDescent="0.35">
      <c r="A1786" t="str">
        <f>IF(CoverSheet!$C$9="Annual Return","AR",IF(CoverSheet!$C$9="Interim Return","IR",IF(CoverSheet!$C$9="Audited Annual Return","AAR","")))</f>
        <v/>
      </c>
      <c r="B1786" t="str">
        <f>CoverSheet!$G$7</f>
        <v>v:25-03-c</v>
      </c>
      <c r="C1786" t="str">
        <f>IF(CoverSheet!$C$29=3,"Q1",IF(CoverSheet!$C$29=6,"Q2",IF(CoverSheet!$C$29=9,"Q3",IF(AND(CoverSheet!$C$29=12,A1786="AR"),"Q4","Q4A"))))</f>
        <v>Q4A</v>
      </c>
      <c r="D1786" t="str">
        <f>CoverSheet!$C$15</f>
        <v/>
      </c>
      <c r="E1786" t="s">
        <v>750</v>
      </c>
      <c r="F1786" t="s">
        <v>4081</v>
      </c>
      <c r="G1786" t="s">
        <v>4082</v>
      </c>
      <c r="H1786">
        <f>Input!M234*CoverSheet!C33</f>
        <v>0</v>
      </c>
    </row>
    <row r="1787" spans="1:8" x14ac:dyDescent="0.35">
      <c r="A1787" t="str">
        <f>IF(CoverSheet!$C$9="Annual Return","AR",IF(CoverSheet!$C$9="Interim Return","IR",IF(CoverSheet!$C$9="Audited Annual Return","AAR","")))</f>
        <v/>
      </c>
      <c r="B1787" t="str">
        <f>CoverSheet!$G$7</f>
        <v>v:25-03-c</v>
      </c>
      <c r="C1787" t="str">
        <f>IF(CoverSheet!$C$29=3,"Q1",IF(CoverSheet!$C$29=6,"Q2",IF(CoverSheet!$C$29=9,"Q3",IF(AND(CoverSheet!$C$29=12,A1787="AR"),"Q4","Q4A"))))</f>
        <v>Q4A</v>
      </c>
      <c r="D1787" t="str">
        <f>CoverSheet!$C$15</f>
        <v/>
      </c>
      <c r="E1787" t="s">
        <v>750</v>
      </c>
      <c r="F1787" t="s">
        <v>4083</v>
      </c>
      <c r="G1787" t="s">
        <v>4084</v>
      </c>
      <c r="H1787">
        <f>Input!N234*CoverSheet!C33</f>
        <v>0</v>
      </c>
    </row>
    <row r="1788" spans="1:8" x14ac:dyDescent="0.35">
      <c r="A1788" t="str">
        <f>IF(CoverSheet!$C$9="Annual Return","AR",IF(CoverSheet!$C$9="Interim Return","IR",IF(CoverSheet!$C$9="Audited Annual Return","AAR","")))</f>
        <v/>
      </c>
      <c r="B1788" t="str">
        <f>CoverSheet!$G$7</f>
        <v>v:25-03-c</v>
      </c>
      <c r="C1788" t="str">
        <f>IF(CoverSheet!$C$29=3,"Q1",IF(CoverSheet!$C$29=6,"Q2",IF(CoverSheet!$C$29=9,"Q3",IF(AND(CoverSheet!$C$29=12,A1788="AR"),"Q4","Q4A"))))</f>
        <v>Q4A</v>
      </c>
      <c r="D1788" t="str">
        <f>CoverSheet!$C$15</f>
        <v/>
      </c>
      <c r="E1788" t="s">
        <v>750</v>
      </c>
      <c r="F1788" t="s">
        <v>4085</v>
      </c>
      <c r="G1788" t="s">
        <v>4086</v>
      </c>
      <c r="H1788">
        <f>Input!P236*CoverSheet!C33</f>
        <v>0</v>
      </c>
    </row>
    <row r="1789" spans="1:8" x14ac:dyDescent="0.35">
      <c r="A1789" t="str">
        <f>IF(CoverSheet!$C$9="Annual Return","AR",IF(CoverSheet!$C$9="Interim Return","IR",IF(CoverSheet!$C$9="Audited Annual Return","AAR","")))</f>
        <v/>
      </c>
      <c r="B1789" t="str">
        <f>CoverSheet!$G$7</f>
        <v>v:25-03-c</v>
      </c>
      <c r="C1789" t="str">
        <f>IF(CoverSheet!$C$29=3,"Q1",IF(CoverSheet!$C$29=6,"Q2",IF(CoverSheet!$C$29=9,"Q3",IF(AND(CoverSheet!$C$29=12,A1789="AR"),"Q4","Q4A"))))</f>
        <v>Q4A</v>
      </c>
      <c r="D1789" t="str">
        <f>CoverSheet!$C$15</f>
        <v/>
      </c>
      <c r="E1789" t="s">
        <v>750</v>
      </c>
      <c r="F1789" t="s">
        <v>4087</v>
      </c>
      <c r="G1789" t="s">
        <v>4088</v>
      </c>
      <c r="H1789">
        <f>Input!L236*CoverSheet!C33</f>
        <v>0</v>
      </c>
    </row>
    <row r="1790" spans="1:8" x14ac:dyDescent="0.35">
      <c r="A1790" t="str">
        <f>IF(CoverSheet!$C$9="Annual Return","AR",IF(CoverSheet!$C$9="Interim Return","IR",IF(CoverSheet!$C$9="Audited Annual Return","AAR","")))</f>
        <v/>
      </c>
      <c r="B1790" t="str">
        <f>CoverSheet!$G$7</f>
        <v>v:25-03-c</v>
      </c>
      <c r="C1790" t="str">
        <f>IF(CoverSheet!$C$29=3,"Q1",IF(CoverSheet!$C$29=6,"Q2",IF(CoverSheet!$C$29=9,"Q3",IF(AND(CoverSheet!$C$29=12,A1790="AR"),"Q4","Q4A"))))</f>
        <v>Q4A</v>
      </c>
      <c r="D1790" t="str">
        <f>CoverSheet!$C$15</f>
        <v/>
      </c>
      <c r="E1790" t="s">
        <v>750</v>
      </c>
      <c r="F1790" t="s">
        <v>4089</v>
      </c>
      <c r="G1790" t="s">
        <v>4090</v>
      </c>
      <c r="H1790">
        <f>Input!M236*CoverSheet!C33</f>
        <v>0</v>
      </c>
    </row>
    <row r="1791" spans="1:8" x14ac:dyDescent="0.35">
      <c r="A1791" t="str">
        <f>IF(CoverSheet!$C$9="Annual Return","AR",IF(CoverSheet!$C$9="Interim Return","IR",IF(CoverSheet!$C$9="Audited Annual Return","AAR","")))</f>
        <v/>
      </c>
      <c r="B1791" t="str">
        <f>CoverSheet!$G$7</f>
        <v>v:25-03-c</v>
      </c>
      <c r="C1791" t="str">
        <f>IF(CoverSheet!$C$29=3,"Q1",IF(CoverSheet!$C$29=6,"Q2",IF(CoverSheet!$C$29=9,"Q3",IF(AND(CoverSheet!$C$29=12,A1791="AR"),"Q4","Q4A"))))</f>
        <v>Q4A</v>
      </c>
      <c r="D1791" t="str">
        <f>CoverSheet!$C$15</f>
        <v/>
      </c>
      <c r="E1791" t="s">
        <v>750</v>
      </c>
      <c r="F1791" t="s">
        <v>4091</v>
      </c>
      <c r="G1791" t="s">
        <v>4092</v>
      </c>
      <c r="H1791">
        <f>Input!N236*CoverSheet!C33</f>
        <v>0</v>
      </c>
    </row>
    <row r="1792" spans="1:8" x14ac:dyDescent="0.35">
      <c r="A1792" t="str">
        <f>IF(CoverSheet!$C$9="Annual Return","AR",IF(CoverSheet!$C$9="Interim Return","IR",IF(CoverSheet!$C$9="Audited Annual Return","AAR","")))</f>
        <v/>
      </c>
      <c r="B1792" t="str">
        <f>CoverSheet!$G$7</f>
        <v>v:25-03-c</v>
      </c>
      <c r="C1792" t="str">
        <f>IF(CoverSheet!$C$29=3,"Q1",IF(CoverSheet!$C$29=6,"Q2",IF(CoverSheet!$C$29=9,"Q3",IF(AND(CoverSheet!$C$29=12,A1792="AR"),"Q4","Q4A"))))</f>
        <v>Q4A</v>
      </c>
      <c r="D1792" t="str">
        <f>CoverSheet!$C$15</f>
        <v/>
      </c>
      <c r="E1792" t="s">
        <v>750</v>
      </c>
      <c r="F1792" t="s">
        <v>4093</v>
      </c>
      <c r="G1792" t="s">
        <v>4094</v>
      </c>
      <c r="H1792">
        <f>Input!P237*CoverSheet!C33</f>
        <v>0</v>
      </c>
    </row>
    <row r="1793" spans="1:8" x14ac:dyDescent="0.35">
      <c r="A1793" t="str">
        <f>IF(CoverSheet!$C$9="Annual Return","AR",IF(CoverSheet!$C$9="Interim Return","IR",IF(CoverSheet!$C$9="Audited Annual Return","AAR","")))</f>
        <v/>
      </c>
      <c r="B1793" t="str">
        <f>CoverSheet!$G$7</f>
        <v>v:25-03-c</v>
      </c>
      <c r="C1793" t="str">
        <f>IF(CoverSheet!$C$29=3,"Q1",IF(CoverSheet!$C$29=6,"Q2",IF(CoverSheet!$C$29=9,"Q3",IF(AND(CoverSheet!$C$29=12,A1793="AR"),"Q4","Q4A"))))</f>
        <v>Q4A</v>
      </c>
      <c r="D1793" t="str">
        <f>CoverSheet!$C$15</f>
        <v/>
      </c>
      <c r="E1793" t="s">
        <v>750</v>
      </c>
      <c r="F1793" t="s">
        <v>4095</v>
      </c>
      <c r="G1793" t="s">
        <v>4096</v>
      </c>
      <c r="H1793">
        <f>Input!L237*CoverSheet!C33</f>
        <v>0</v>
      </c>
    </row>
    <row r="1794" spans="1:8" x14ac:dyDescent="0.35">
      <c r="A1794" t="str">
        <f>IF(CoverSheet!$C$9="Annual Return","AR",IF(CoverSheet!$C$9="Interim Return","IR",IF(CoverSheet!$C$9="Audited Annual Return","AAR","")))</f>
        <v/>
      </c>
      <c r="B1794" t="str">
        <f>CoverSheet!$G$7</f>
        <v>v:25-03-c</v>
      </c>
      <c r="C1794" t="str">
        <f>IF(CoverSheet!$C$29=3,"Q1",IF(CoverSheet!$C$29=6,"Q2",IF(CoverSheet!$C$29=9,"Q3",IF(AND(CoverSheet!$C$29=12,A1794="AR"),"Q4","Q4A"))))</f>
        <v>Q4A</v>
      </c>
      <c r="D1794" t="str">
        <f>CoverSheet!$C$15</f>
        <v/>
      </c>
      <c r="E1794" t="s">
        <v>750</v>
      </c>
      <c r="F1794" t="s">
        <v>4097</v>
      </c>
      <c r="G1794" t="s">
        <v>4098</v>
      </c>
      <c r="H1794">
        <f>Input!M237*CoverSheet!C33</f>
        <v>0</v>
      </c>
    </row>
    <row r="1795" spans="1:8" x14ac:dyDescent="0.35">
      <c r="A1795" t="str">
        <f>IF(CoverSheet!$C$9="Annual Return","AR",IF(CoverSheet!$C$9="Interim Return","IR",IF(CoverSheet!$C$9="Audited Annual Return","AAR","")))</f>
        <v/>
      </c>
      <c r="B1795" t="str">
        <f>CoverSheet!$G$7</f>
        <v>v:25-03-c</v>
      </c>
      <c r="C1795" t="str">
        <f>IF(CoverSheet!$C$29=3,"Q1",IF(CoverSheet!$C$29=6,"Q2",IF(CoverSheet!$C$29=9,"Q3",IF(AND(CoverSheet!$C$29=12,A1795="AR"),"Q4","Q4A"))))</f>
        <v>Q4A</v>
      </c>
      <c r="D1795" t="str">
        <f>CoverSheet!$C$15</f>
        <v/>
      </c>
      <c r="E1795" t="s">
        <v>750</v>
      </c>
      <c r="F1795" t="s">
        <v>4099</v>
      </c>
      <c r="G1795" t="s">
        <v>4100</v>
      </c>
      <c r="H1795">
        <f>Input!N237*CoverSheet!C33</f>
        <v>0</v>
      </c>
    </row>
    <row r="1796" spans="1:8" x14ac:dyDescent="0.35">
      <c r="A1796" t="str">
        <f>IF(CoverSheet!$C$9="Annual Return","AR",IF(CoverSheet!$C$9="Interim Return","IR",IF(CoverSheet!$C$9="Audited Annual Return","AAR","")))</f>
        <v/>
      </c>
      <c r="B1796" t="str">
        <f>CoverSheet!$G$7</f>
        <v>v:25-03-c</v>
      </c>
      <c r="C1796" t="str">
        <f>IF(CoverSheet!$C$29=3,"Q1",IF(CoverSheet!$C$29=6,"Q2",IF(CoverSheet!$C$29=9,"Q3",IF(AND(CoverSheet!$C$29=12,A1796="AR"),"Q4","Q4A"))))</f>
        <v>Q4A</v>
      </c>
      <c r="D1796" t="str">
        <f>CoverSheet!$C$15</f>
        <v/>
      </c>
      <c r="E1796" t="s">
        <v>750</v>
      </c>
      <c r="F1796" t="s">
        <v>4101</v>
      </c>
      <c r="G1796" t="s">
        <v>4102</v>
      </c>
      <c r="H1796">
        <f>Input!P238*CoverSheet!C33</f>
        <v>0</v>
      </c>
    </row>
    <row r="1797" spans="1:8" x14ac:dyDescent="0.35">
      <c r="A1797" t="str">
        <f>IF(CoverSheet!$C$9="Annual Return","AR",IF(CoverSheet!$C$9="Interim Return","IR",IF(CoverSheet!$C$9="Audited Annual Return","AAR","")))</f>
        <v/>
      </c>
      <c r="B1797" t="str">
        <f>CoverSheet!$G$7</f>
        <v>v:25-03-c</v>
      </c>
      <c r="C1797" t="str">
        <f>IF(CoverSheet!$C$29=3,"Q1",IF(CoverSheet!$C$29=6,"Q2",IF(CoverSheet!$C$29=9,"Q3",IF(AND(CoverSheet!$C$29=12,A1797="AR"),"Q4","Q4A"))))</f>
        <v>Q4A</v>
      </c>
      <c r="D1797" t="str">
        <f>CoverSheet!$C$15</f>
        <v/>
      </c>
      <c r="E1797" t="s">
        <v>750</v>
      </c>
      <c r="F1797" t="s">
        <v>4103</v>
      </c>
      <c r="G1797" t="s">
        <v>4104</v>
      </c>
      <c r="H1797">
        <f>Input!L238*CoverSheet!C33</f>
        <v>0</v>
      </c>
    </row>
    <row r="1798" spans="1:8" x14ac:dyDescent="0.35">
      <c r="A1798" t="str">
        <f>IF(CoverSheet!$C$9="Annual Return","AR",IF(CoverSheet!$C$9="Interim Return","IR",IF(CoverSheet!$C$9="Audited Annual Return","AAR","")))</f>
        <v/>
      </c>
      <c r="B1798" t="str">
        <f>CoverSheet!$G$7</f>
        <v>v:25-03-c</v>
      </c>
      <c r="C1798" t="str">
        <f>IF(CoverSheet!$C$29=3,"Q1",IF(CoverSheet!$C$29=6,"Q2",IF(CoverSheet!$C$29=9,"Q3",IF(AND(CoverSheet!$C$29=12,A1798="AR"),"Q4","Q4A"))))</f>
        <v>Q4A</v>
      </c>
      <c r="D1798" t="str">
        <f>CoverSheet!$C$15</f>
        <v/>
      </c>
      <c r="E1798" t="s">
        <v>750</v>
      </c>
      <c r="F1798" t="s">
        <v>4105</v>
      </c>
      <c r="G1798" t="s">
        <v>4106</v>
      </c>
      <c r="H1798">
        <f>Input!M238*CoverSheet!C33</f>
        <v>0</v>
      </c>
    </row>
    <row r="1799" spans="1:8" x14ac:dyDescent="0.35">
      <c r="A1799" t="str">
        <f>IF(CoverSheet!$C$9="Annual Return","AR",IF(CoverSheet!$C$9="Interim Return","IR",IF(CoverSheet!$C$9="Audited Annual Return","AAR","")))</f>
        <v/>
      </c>
      <c r="B1799" t="str">
        <f>CoverSheet!$G$7</f>
        <v>v:25-03-c</v>
      </c>
      <c r="C1799" t="str">
        <f>IF(CoverSheet!$C$29=3,"Q1",IF(CoverSheet!$C$29=6,"Q2",IF(CoverSheet!$C$29=9,"Q3",IF(AND(CoverSheet!$C$29=12,A1799="AR"),"Q4","Q4A"))))</f>
        <v>Q4A</v>
      </c>
      <c r="D1799" t="str">
        <f>CoverSheet!$C$15</f>
        <v/>
      </c>
      <c r="E1799" t="s">
        <v>750</v>
      </c>
      <c r="F1799" t="s">
        <v>4107</v>
      </c>
      <c r="G1799" t="s">
        <v>4108</v>
      </c>
      <c r="H1799">
        <f>Input!N238*CoverSheet!C33</f>
        <v>0</v>
      </c>
    </row>
    <row r="1800" spans="1:8" x14ac:dyDescent="0.35">
      <c r="A1800" t="str">
        <f>IF(CoverSheet!$C$9="Annual Return","AR",IF(CoverSheet!$C$9="Interim Return","IR",IF(CoverSheet!$C$9="Audited Annual Return","AAR","")))</f>
        <v/>
      </c>
      <c r="B1800" t="str">
        <f>CoverSheet!$G$7</f>
        <v>v:25-03-c</v>
      </c>
      <c r="C1800" t="str">
        <f>IF(CoverSheet!$C$29=3,"Q1",IF(CoverSheet!$C$29=6,"Q2",IF(CoverSheet!$C$29=9,"Q3",IF(AND(CoverSheet!$C$29=12,A1800="AR"),"Q4","Q4A"))))</f>
        <v>Q4A</v>
      </c>
      <c r="D1800" t="str">
        <f>CoverSheet!$C$15</f>
        <v/>
      </c>
      <c r="E1800" t="s">
        <v>750</v>
      </c>
      <c r="F1800" t="s">
        <v>4109</v>
      </c>
      <c r="G1800" t="s">
        <v>4110</v>
      </c>
      <c r="H1800">
        <f>Input!P239*CoverSheet!C33</f>
        <v>0</v>
      </c>
    </row>
    <row r="1801" spans="1:8" x14ac:dyDescent="0.35">
      <c r="A1801" t="str">
        <f>IF(CoverSheet!$C$9="Annual Return","AR",IF(CoverSheet!$C$9="Interim Return","IR",IF(CoverSheet!$C$9="Audited Annual Return","AAR","")))</f>
        <v/>
      </c>
      <c r="B1801" t="str">
        <f>CoverSheet!$G$7</f>
        <v>v:25-03-c</v>
      </c>
      <c r="C1801" t="str">
        <f>IF(CoverSheet!$C$29=3,"Q1",IF(CoverSheet!$C$29=6,"Q2",IF(CoverSheet!$C$29=9,"Q3",IF(AND(CoverSheet!$C$29=12,A1801="AR"),"Q4","Q4A"))))</f>
        <v>Q4A</v>
      </c>
      <c r="D1801" t="str">
        <f>CoverSheet!$C$15</f>
        <v/>
      </c>
      <c r="E1801" t="s">
        <v>750</v>
      </c>
      <c r="F1801" t="s">
        <v>4111</v>
      </c>
      <c r="G1801" t="s">
        <v>4112</v>
      </c>
      <c r="H1801">
        <f>Input!L239*CoverSheet!C33</f>
        <v>0</v>
      </c>
    </row>
    <row r="1802" spans="1:8" x14ac:dyDescent="0.35">
      <c r="A1802" t="str">
        <f>IF(CoverSheet!$C$9="Annual Return","AR",IF(CoverSheet!$C$9="Interim Return","IR",IF(CoverSheet!$C$9="Audited Annual Return","AAR","")))</f>
        <v/>
      </c>
      <c r="B1802" t="str">
        <f>CoverSheet!$G$7</f>
        <v>v:25-03-c</v>
      </c>
      <c r="C1802" t="str">
        <f>IF(CoverSheet!$C$29=3,"Q1",IF(CoverSheet!$C$29=6,"Q2",IF(CoverSheet!$C$29=9,"Q3",IF(AND(CoverSheet!$C$29=12,A1802="AR"),"Q4","Q4A"))))</f>
        <v>Q4A</v>
      </c>
      <c r="D1802" t="str">
        <f>CoverSheet!$C$15</f>
        <v/>
      </c>
      <c r="E1802" t="s">
        <v>750</v>
      </c>
      <c r="F1802" t="s">
        <v>4113</v>
      </c>
      <c r="G1802" t="s">
        <v>4114</v>
      </c>
      <c r="H1802">
        <f>Input!M239*CoverSheet!C33</f>
        <v>0</v>
      </c>
    </row>
    <row r="1803" spans="1:8" x14ac:dyDescent="0.35">
      <c r="A1803" t="str">
        <f>IF(CoverSheet!$C$9="Annual Return","AR",IF(CoverSheet!$C$9="Interim Return","IR",IF(CoverSheet!$C$9="Audited Annual Return","AAR","")))</f>
        <v/>
      </c>
      <c r="B1803" t="str">
        <f>CoverSheet!$G$7</f>
        <v>v:25-03-c</v>
      </c>
      <c r="C1803" t="str">
        <f>IF(CoverSheet!$C$29=3,"Q1",IF(CoverSheet!$C$29=6,"Q2",IF(CoverSheet!$C$29=9,"Q3",IF(AND(CoverSheet!$C$29=12,A1803="AR"),"Q4","Q4A"))))</f>
        <v>Q4A</v>
      </c>
      <c r="D1803" t="str">
        <f>CoverSheet!$C$15</f>
        <v/>
      </c>
      <c r="E1803" t="s">
        <v>750</v>
      </c>
      <c r="F1803" t="s">
        <v>4115</v>
      </c>
      <c r="G1803" t="s">
        <v>4116</v>
      </c>
      <c r="H1803">
        <f>Input!N239*CoverSheet!C33</f>
        <v>0</v>
      </c>
    </row>
    <row r="1804" spans="1:8" x14ac:dyDescent="0.35">
      <c r="A1804" t="str">
        <f>IF(CoverSheet!$C$9="Annual Return","AR",IF(CoverSheet!$C$9="Interim Return","IR",IF(CoverSheet!$C$9="Audited Annual Return","AAR","")))</f>
        <v/>
      </c>
      <c r="B1804" t="str">
        <f>CoverSheet!$G$7</f>
        <v>v:25-03-c</v>
      </c>
      <c r="C1804" t="str">
        <f>IF(CoverSheet!$C$29=3,"Q1",IF(CoverSheet!$C$29=6,"Q2",IF(CoverSheet!$C$29=9,"Q3",IF(AND(CoverSheet!$C$29=12,A1804="AR"),"Q4","Q4A"))))</f>
        <v>Q4A</v>
      </c>
      <c r="D1804" t="str">
        <f>CoverSheet!$C$15</f>
        <v/>
      </c>
      <c r="E1804" t="s">
        <v>750</v>
      </c>
      <c r="F1804" t="s">
        <v>4117</v>
      </c>
      <c r="G1804" t="s">
        <v>4118</v>
      </c>
      <c r="H1804">
        <f>Input!P241*CoverSheet!C33</f>
        <v>0</v>
      </c>
    </row>
    <row r="1805" spans="1:8" x14ac:dyDescent="0.35">
      <c r="A1805" t="str">
        <f>IF(CoverSheet!$C$9="Annual Return","AR",IF(CoverSheet!$C$9="Interim Return","IR",IF(CoverSheet!$C$9="Audited Annual Return","AAR","")))</f>
        <v/>
      </c>
      <c r="B1805" t="str">
        <f>CoverSheet!$G$7</f>
        <v>v:25-03-c</v>
      </c>
      <c r="C1805" t="str">
        <f>IF(CoverSheet!$C$29=3,"Q1",IF(CoverSheet!$C$29=6,"Q2",IF(CoverSheet!$C$29=9,"Q3",IF(AND(CoverSheet!$C$29=12,A1805="AR"),"Q4","Q4A"))))</f>
        <v>Q4A</v>
      </c>
      <c r="D1805" t="str">
        <f>CoverSheet!$C$15</f>
        <v/>
      </c>
      <c r="E1805" t="s">
        <v>750</v>
      </c>
      <c r="F1805" t="s">
        <v>4119</v>
      </c>
      <c r="G1805" t="s">
        <v>4120</v>
      </c>
      <c r="H1805">
        <f>Input!L241*CoverSheet!C33</f>
        <v>0</v>
      </c>
    </row>
    <row r="1806" spans="1:8" x14ac:dyDescent="0.35">
      <c r="A1806" t="str">
        <f>IF(CoverSheet!$C$9="Annual Return","AR",IF(CoverSheet!$C$9="Interim Return","IR",IF(CoverSheet!$C$9="Audited Annual Return","AAR","")))</f>
        <v/>
      </c>
      <c r="B1806" t="str">
        <f>CoverSheet!$G$7</f>
        <v>v:25-03-c</v>
      </c>
      <c r="C1806" t="str">
        <f>IF(CoverSheet!$C$29=3,"Q1",IF(CoverSheet!$C$29=6,"Q2",IF(CoverSheet!$C$29=9,"Q3",IF(AND(CoverSheet!$C$29=12,A1806="AR"),"Q4","Q4A"))))</f>
        <v>Q4A</v>
      </c>
      <c r="D1806" t="str">
        <f>CoverSheet!$C$15</f>
        <v/>
      </c>
      <c r="E1806" t="s">
        <v>750</v>
      </c>
      <c r="F1806" t="s">
        <v>4121</v>
      </c>
      <c r="G1806" t="s">
        <v>4122</v>
      </c>
      <c r="H1806">
        <f>Input!M241*CoverSheet!C33</f>
        <v>0</v>
      </c>
    </row>
    <row r="1807" spans="1:8" x14ac:dyDescent="0.35">
      <c r="A1807" t="str">
        <f>IF(CoverSheet!$C$9="Annual Return","AR",IF(CoverSheet!$C$9="Interim Return","IR",IF(CoverSheet!$C$9="Audited Annual Return","AAR","")))</f>
        <v/>
      </c>
      <c r="B1807" t="str">
        <f>CoverSheet!$G$7</f>
        <v>v:25-03-c</v>
      </c>
      <c r="C1807" t="str">
        <f>IF(CoverSheet!$C$29=3,"Q1",IF(CoverSheet!$C$29=6,"Q2",IF(CoverSheet!$C$29=9,"Q3",IF(AND(CoverSheet!$C$29=12,A1807="AR"),"Q4","Q4A"))))</f>
        <v>Q4A</v>
      </c>
      <c r="D1807" t="str">
        <f>CoverSheet!$C$15</f>
        <v/>
      </c>
      <c r="E1807" t="s">
        <v>750</v>
      </c>
      <c r="F1807" t="s">
        <v>4123</v>
      </c>
      <c r="G1807" t="s">
        <v>4124</v>
      </c>
      <c r="H1807">
        <f>Input!N241*CoverSheet!C33</f>
        <v>0</v>
      </c>
    </row>
    <row r="1808" spans="1:8" x14ac:dyDescent="0.35">
      <c r="A1808" t="str">
        <f>IF(CoverSheet!$C$9="Annual Return","AR",IF(CoverSheet!$C$9="Interim Return","IR",IF(CoverSheet!$C$9="Audited Annual Return","AAR","")))</f>
        <v/>
      </c>
      <c r="B1808" t="str">
        <f>CoverSheet!$G$7</f>
        <v>v:25-03-c</v>
      </c>
      <c r="C1808" t="str">
        <f>IF(CoverSheet!$C$29=3,"Q1",IF(CoverSheet!$C$29=6,"Q2",IF(CoverSheet!$C$29=9,"Q3",IF(AND(CoverSheet!$C$29=12,A1808="AR"),"Q4","Q4A"))))</f>
        <v>Q4A</v>
      </c>
      <c r="D1808" t="str">
        <f>CoverSheet!$C$15</f>
        <v/>
      </c>
      <c r="E1808" t="s">
        <v>750</v>
      </c>
      <c r="F1808" t="s">
        <v>4125</v>
      </c>
      <c r="G1808" t="s">
        <v>4126</v>
      </c>
      <c r="H1808">
        <f>Input!P243*CoverSheet!C33</f>
        <v>0</v>
      </c>
    </row>
    <row r="1809" spans="1:8" x14ac:dyDescent="0.35">
      <c r="A1809" t="str">
        <f>IF(CoverSheet!$C$9="Annual Return","AR",IF(CoverSheet!$C$9="Interim Return","IR",IF(CoverSheet!$C$9="Audited Annual Return","AAR","")))</f>
        <v/>
      </c>
      <c r="B1809" t="str">
        <f>CoverSheet!$G$7</f>
        <v>v:25-03-c</v>
      </c>
      <c r="C1809" t="str">
        <f>IF(CoverSheet!$C$29=3,"Q1",IF(CoverSheet!$C$29=6,"Q2",IF(CoverSheet!$C$29=9,"Q3",IF(AND(CoverSheet!$C$29=12,A1809="AR"),"Q4","Q4A"))))</f>
        <v>Q4A</v>
      </c>
      <c r="D1809" t="str">
        <f>CoverSheet!$C$15</f>
        <v/>
      </c>
      <c r="E1809" t="s">
        <v>750</v>
      </c>
      <c r="F1809" t="s">
        <v>4127</v>
      </c>
      <c r="G1809" t="s">
        <v>4128</v>
      </c>
      <c r="H1809">
        <f>Input!L243*CoverSheet!C33</f>
        <v>0</v>
      </c>
    </row>
    <row r="1810" spans="1:8" x14ac:dyDescent="0.35">
      <c r="A1810" t="str">
        <f>IF(CoverSheet!$C$9="Annual Return","AR",IF(CoverSheet!$C$9="Interim Return","IR",IF(CoverSheet!$C$9="Audited Annual Return","AAR","")))</f>
        <v/>
      </c>
      <c r="B1810" t="str">
        <f>CoverSheet!$G$7</f>
        <v>v:25-03-c</v>
      </c>
      <c r="C1810" t="str">
        <f>IF(CoverSheet!$C$29=3,"Q1",IF(CoverSheet!$C$29=6,"Q2",IF(CoverSheet!$C$29=9,"Q3",IF(AND(CoverSheet!$C$29=12,A1810="AR"),"Q4","Q4A"))))</f>
        <v>Q4A</v>
      </c>
      <c r="D1810" t="str">
        <f>CoverSheet!$C$15</f>
        <v/>
      </c>
      <c r="E1810" t="s">
        <v>750</v>
      </c>
      <c r="F1810" t="s">
        <v>4129</v>
      </c>
      <c r="G1810" t="s">
        <v>4130</v>
      </c>
      <c r="H1810">
        <f>Input!M243*CoverSheet!C33</f>
        <v>0</v>
      </c>
    </row>
    <row r="1811" spans="1:8" x14ac:dyDescent="0.35">
      <c r="A1811" t="str">
        <f>IF(CoverSheet!$C$9="Annual Return","AR",IF(CoverSheet!$C$9="Interim Return","IR",IF(CoverSheet!$C$9="Audited Annual Return","AAR","")))</f>
        <v/>
      </c>
      <c r="B1811" t="str">
        <f>CoverSheet!$G$7</f>
        <v>v:25-03-c</v>
      </c>
      <c r="C1811" t="str">
        <f>IF(CoverSheet!$C$29=3,"Q1",IF(CoverSheet!$C$29=6,"Q2",IF(CoverSheet!$C$29=9,"Q3",IF(AND(CoverSheet!$C$29=12,A1811="AR"),"Q4","Q4A"))))</f>
        <v>Q4A</v>
      </c>
      <c r="D1811" t="str">
        <f>CoverSheet!$C$15</f>
        <v/>
      </c>
      <c r="E1811" t="s">
        <v>750</v>
      </c>
      <c r="F1811" t="s">
        <v>4131</v>
      </c>
      <c r="G1811" t="s">
        <v>4132</v>
      </c>
      <c r="H1811">
        <f>Input!N243*CoverSheet!C33</f>
        <v>0</v>
      </c>
    </row>
    <row r="1812" spans="1:8" x14ac:dyDescent="0.35">
      <c r="A1812" t="str">
        <f>IF(CoverSheet!$C$9="Annual Return","AR",IF(CoverSheet!$C$9="Interim Return","IR",IF(CoverSheet!$C$9="Audited Annual Return","AAR","")))</f>
        <v/>
      </c>
      <c r="B1812" t="str">
        <f>CoverSheet!$G$7</f>
        <v>v:25-03-c</v>
      </c>
      <c r="C1812" t="str">
        <f>IF(CoverSheet!$C$29=3,"Q1",IF(CoverSheet!$C$29=6,"Q2",IF(CoverSheet!$C$29=9,"Q3",IF(AND(CoverSheet!$C$29=12,A1812="AR"),"Q4","Q4A"))))</f>
        <v>Q4A</v>
      </c>
      <c r="D1812" t="str">
        <f>CoverSheet!$C$15</f>
        <v/>
      </c>
      <c r="E1812" t="s">
        <v>750</v>
      </c>
      <c r="F1812" t="s">
        <v>4133</v>
      </c>
      <c r="G1812" t="s">
        <v>4134</v>
      </c>
      <c r="H1812">
        <f>Input!P245*CoverSheet!C33</f>
        <v>0</v>
      </c>
    </row>
    <row r="1813" spans="1:8" x14ac:dyDescent="0.35">
      <c r="A1813" t="str">
        <f>IF(CoverSheet!$C$9="Annual Return","AR",IF(CoverSheet!$C$9="Interim Return","IR",IF(CoverSheet!$C$9="Audited Annual Return","AAR","")))</f>
        <v/>
      </c>
      <c r="B1813" t="str">
        <f>CoverSheet!$G$7</f>
        <v>v:25-03-c</v>
      </c>
      <c r="C1813" t="str">
        <f>IF(CoverSheet!$C$29=3,"Q1",IF(CoverSheet!$C$29=6,"Q2",IF(CoverSheet!$C$29=9,"Q3",IF(AND(CoverSheet!$C$29=12,A1813="AR"),"Q4","Q4A"))))</f>
        <v>Q4A</v>
      </c>
      <c r="D1813" t="str">
        <f>CoverSheet!$C$15</f>
        <v/>
      </c>
      <c r="E1813" t="s">
        <v>750</v>
      </c>
      <c r="F1813" t="s">
        <v>4135</v>
      </c>
      <c r="G1813" t="s">
        <v>4136</v>
      </c>
      <c r="H1813">
        <f>Input!P246*CoverSheet!C33</f>
        <v>0</v>
      </c>
    </row>
    <row r="1814" spans="1:8" x14ac:dyDescent="0.35">
      <c r="A1814" t="str">
        <f>IF(CoverSheet!$C$9="Annual Return","AR",IF(CoverSheet!$C$9="Interim Return","IR",IF(CoverSheet!$C$9="Audited Annual Return","AAR","")))</f>
        <v/>
      </c>
      <c r="B1814" t="str">
        <f>CoverSheet!$G$7</f>
        <v>v:25-03-c</v>
      </c>
      <c r="C1814" t="str">
        <f>IF(CoverSheet!$C$29=3,"Q1",IF(CoverSheet!$C$29=6,"Q2",IF(CoverSheet!$C$29=9,"Q3",IF(AND(CoverSheet!$C$29=12,A1814="AR"),"Q4","Q4A"))))</f>
        <v>Q4A</v>
      </c>
      <c r="D1814" t="str">
        <f>CoverSheet!$C$15</f>
        <v/>
      </c>
      <c r="E1814" t="s">
        <v>750</v>
      </c>
      <c r="F1814" t="s">
        <v>4137</v>
      </c>
      <c r="G1814" t="s">
        <v>4138</v>
      </c>
      <c r="H1814">
        <f>Input!P247*CoverSheet!C33</f>
        <v>0</v>
      </c>
    </row>
    <row r="1815" spans="1:8" x14ac:dyDescent="0.35">
      <c r="A1815" t="str">
        <f>IF(CoverSheet!$C$9="Annual Return","AR",IF(CoverSheet!$C$9="Interim Return","IR",IF(CoverSheet!$C$9="Audited Annual Return","AAR","")))</f>
        <v/>
      </c>
      <c r="B1815" t="str">
        <f>CoverSheet!$G$7</f>
        <v>v:25-03-c</v>
      </c>
      <c r="C1815" t="str">
        <f>IF(CoverSheet!$C$29=3,"Q1",IF(CoverSheet!$C$29=6,"Q2",IF(CoverSheet!$C$29=9,"Q3",IF(AND(CoverSheet!$C$29=12,A1815="AR"),"Q4","Q4A"))))</f>
        <v>Q4A</v>
      </c>
      <c r="D1815" t="str">
        <f>CoverSheet!$C$15</f>
        <v/>
      </c>
      <c r="E1815" t="s">
        <v>750</v>
      </c>
      <c r="F1815" t="s">
        <v>4139</v>
      </c>
      <c r="G1815" t="s">
        <v>4140</v>
      </c>
      <c r="H1815">
        <f>Input!P248*CoverSheet!C33</f>
        <v>0</v>
      </c>
    </row>
    <row r="1816" spans="1:8" x14ac:dyDescent="0.35">
      <c r="A1816" t="str">
        <f>IF(CoverSheet!$C$9="Annual Return","AR",IF(CoverSheet!$C$9="Interim Return","IR",IF(CoverSheet!$C$9="Audited Annual Return","AAR","")))</f>
        <v/>
      </c>
      <c r="B1816" t="str">
        <f>CoverSheet!$G$7</f>
        <v>v:25-03-c</v>
      </c>
      <c r="C1816" t="str">
        <f>IF(CoverSheet!$C$29=3,"Q1",IF(CoverSheet!$C$29=6,"Q2",IF(CoverSheet!$C$29=9,"Q3",IF(AND(CoverSheet!$C$29=12,A1816="AR"),"Q4","Q4A"))))</f>
        <v>Q4A</v>
      </c>
      <c r="D1816" t="str">
        <f>CoverSheet!$C$15</f>
        <v/>
      </c>
      <c r="E1816" t="s">
        <v>750</v>
      </c>
      <c r="F1816" t="s">
        <v>4141</v>
      </c>
      <c r="G1816" t="s">
        <v>4142</v>
      </c>
      <c r="H1816">
        <f>Input!P249*CoverSheet!C33</f>
        <v>0</v>
      </c>
    </row>
    <row r="1817" spans="1:8" x14ac:dyDescent="0.35">
      <c r="A1817" t="str">
        <f>IF(CoverSheet!$C$9="Annual Return","AR",IF(CoverSheet!$C$9="Interim Return","IR",IF(CoverSheet!$C$9="Audited Annual Return","AAR","")))</f>
        <v/>
      </c>
      <c r="B1817" t="str">
        <f>CoverSheet!$G$7</f>
        <v>v:25-03-c</v>
      </c>
      <c r="C1817" t="str">
        <f>IF(CoverSheet!$C$29=3,"Q1",IF(CoverSheet!$C$29=6,"Q2",IF(CoverSheet!$C$29=9,"Q3",IF(AND(CoverSheet!$C$29=12,A1817="AR"),"Q4","Q4A"))))</f>
        <v>Q4A</v>
      </c>
      <c r="D1817" t="str">
        <f>CoverSheet!$C$15</f>
        <v/>
      </c>
      <c r="E1817" t="s">
        <v>750</v>
      </c>
      <c r="F1817" t="s">
        <v>4143</v>
      </c>
      <c r="G1817" t="s">
        <v>4144</v>
      </c>
      <c r="H1817">
        <f>Input!P250*CoverSheet!C33</f>
        <v>0</v>
      </c>
    </row>
    <row r="1818" spans="1:8" x14ac:dyDescent="0.35">
      <c r="A1818" t="str">
        <f>IF(CoverSheet!$C$9="Annual Return","AR",IF(CoverSheet!$C$9="Interim Return","IR",IF(CoverSheet!$C$9="Audited Annual Return","AAR","")))</f>
        <v/>
      </c>
      <c r="B1818" t="str">
        <f>CoverSheet!$G$7</f>
        <v>v:25-03-c</v>
      </c>
      <c r="C1818" t="str">
        <f>IF(CoverSheet!$C$29=3,"Q1",IF(CoverSheet!$C$29=6,"Q2",IF(CoverSheet!$C$29=9,"Q3",IF(AND(CoverSheet!$C$29=12,A1818="AR"),"Q4","Q4A"))))</f>
        <v>Q4A</v>
      </c>
      <c r="D1818" t="str">
        <f>CoverSheet!$C$15</f>
        <v/>
      </c>
      <c r="E1818" t="s">
        <v>750</v>
      </c>
      <c r="F1818" t="s">
        <v>4145</v>
      </c>
      <c r="G1818" t="s">
        <v>4146</v>
      </c>
      <c r="H1818">
        <f>Input!P251*CoverSheet!C33</f>
        <v>0</v>
      </c>
    </row>
    <row r="1819" spans="1:8" x14ac:dyDescent="0.35">
      <c r="A1819" t="str">
        <f>IF(CoverSheet!$C$9="Annual Return","AR",IF(CoverSheet!$C$9="Interim Return","IR",IF(CoverSheet!$C$9="Audited Annual Return","AAR","")))</f>
        <v/>
      </c>
      <c r="B1819" t="str">
        <f>CoverSheet!$G$7</f>
        <v>v:25-03-c</v>
      </c>
      <c r="C1819" t="str">
        <f>IF(CoverSheet!$C$29=3,"Q1",IF(CoverSheet!$C$29=6,"Q2",IF(CoverSheet!$C$29=9,"Q3",IF(AND(CoverSheet!$C$29=12,A1819="AR"),"Q4","Q4A"))))</f>
        <v>Q4A</v>
      </c>
      <c r="D1819" t="str">
        <f>CoverSheet!$C$15</f>
        <v/>
      </c>
      <c r="E1819" t="s">
        <v>750</v>
      </c>
      <c r="F1819" t="s">
        <v>4147</v>
      </c>
      <c r="G1819" t="s">
        <v>4148</v>
      </c>
      <c r="H1819">
        <f>Input!P252*CoverSheet!C33</f>
        <v>0</v>
      </c>
    </row>
    <row r="1820" spans="1:8" x14ac:dyDescent="0.35">
      <c r="A1820" t="str">
        <f>IF(CoverSheet!$C$9="Annual Return","AR",IF(CoverSheet!$C$9="Interim Return","IR",IF(CoverSheet!$C$9="Audited Annual Return","AAR","")))</f>
        <v/>
      </c>
      <c r="B1820" t="str">
        <f>CoverSheet!$G$7</f>
        <v>v:25-03-c</v>
      </c>
      <c r="C1820" t="str">
        <f>IF(CoverSheet!$C$29=3,"Q1",IF(CoverSheet!$C$29=6,"Q2",IF(CoverSheet!$C$29=9,"Q3",IF(AND(CoverSheet!$C$29=12,A1820="AR"),"Q4","Q4A"))))</f>
        <v>Q4A</v>
      </c>
      <c r="D1820" t="str">
        <f>CoverSheet!$C$15</f>
        <v/>
      </c>
      <c r="E1820" t="s">
        <v>750</v>
      </c>
      <c r="F1820" t="s">
        <v>4149</v>
      </c>
      <c r="G1820" t="s">
        <v>4150</v>
      </c>
      <c r="H1820">
        <f>Input!P253*CoverSheet!C33</f>
        <v>0</v>
      </c>
    </row>
    <row r="1821" spans="1:8" x14ac:dyDescent="0.35">
      <c r="A1821" t="str">
        <f>IF(CoverSheet!$C$9="Annual Return","AR",IF(CoverSheet!$C$9="Interim Return","IR",IF(CoverSheet!$C$9="Audited Annual Return","AAR","")))</f>
        <v/>
      </c>
      <c r="B1821" t="str">
        <f>CoverSheet!$G$7</f>
        <v>v:25-03-c</v>
      </c>
      <c r="C1821" t="str">
        <f>IF(CoverSheet!$C$29=3,"Q1",IF(CoverSheet!$C$29=6,"Q2",IF(CoverSheet!$C$29=9,"Q3",IF(AND(CoverSheet!$C$29=12,A1821="AR"),"Q4","Q4A"))))</f>
        <v>Q4A</v>
      </c>
      <c r="D1821" t="str">
        <f>CoverSheet!$C$15</f>
        <v/>
      </c>
      <c r="E1821" t="s">
        <v>750</v>
      </c>
      <c r="F1821" t="s">
        <v>4151</v>
      </c>
      <c r="G1821" t="s">
        <v>4152</v>
      </c>
      <c r="H1821">
        <f>Input!P256*CoverSheet!C33</f>
        <v>0</v>
      </c>
    </row>
    <row r="1822" spans="1:8" x14ac:dyDescent="0.35">
      <c r="A1822" t="str">
        <f>IF(CoverSheet!$C$9="Annual Return","AR",IF(CoverSheet!$C$9="Interim Return","IR",IF(CoverSheet!$C$9="Audited Annual Return","AAR","")))</f>
        <v/>
      </c>
      <c r="B1822" t="str">
        <f>CoverSheet!$G$7</f>
        <v>v:25-03-c</v>
      </c>
      <c r="C1822" t="str">
        <f>IF(CoverSheet!$C$29=3,"Q1",IF(CoverSheet!$C$29=6,"Q2",IF(CoverSheet!$C$29=9,"Q3",IF(AND(CoverSheet!$C$29=12,A1822="AR"),"Q4","Q4A"))))</f>
        <v>Q4A</v>
      </c>
      <c r="D1822" t="str">
        <f>CoverSheet!$C$15</f>
        <v/>
      </c>
      <c r="E1822" t="s">
        <v>750</v>
      </c>
      <c r="F1822" t="s">
        <v>4153</v>
      </c>
      <c r="G1822" t="s">
        <v>4154</v>
      </c>
      <c r="H1822">
        <f>Input!L256*CoverSheet!C33</f>
        <v>0</v>
      </c>
    </row>
    <row r="1823" spans="1:8" x14ac:dyDescent="0.35">
      <c r="A1823" t="str">
        <f>IF(CoverSheet!$C$9="Annual Return","AR",IF(CoverSheet!$C$9="Interim Return","IR",IF(CoverSheet!$C$9="Audited Annual Return","AAR","")))</f>
        <v/>
      </c>
      <c r="B1823" t="str">
        <f>CoverSheet!$G$7</f>
        <v>v:25-03-c</v>
      </c>
      <c r="C1823" t="str">
        <f>IF(CoverSheet!$C$29=3,"Q1",IF(CoverSheet!$C$29=6,"Q2",IF(CoverSheet!$C$29=9,"Q3",IF(AND(CoverSheet!$C$29=12,A1823="AR"),"Q4","Q4A"))))</f>
        <v>Q4A</v>
      </c>
      <c r="D1823" t="str">
        <f>CoverSheet!$C$15</f>
        <v/>
      </c>
      <c r="E1823" t="s">
        <v>750</v>
      </c>
      <c r="F1823" t="s">
        <v>4155</v>
      </c>
      <c r="G1823" t="s">
        <v>4156</v>
      </c>
      <c r="H1823">
        <f>Input!M256*CoverSheet!C33</f>
        <v>0</v>
      </c>
    </row>
    <row r="1824" spans="1:8" x14ac:dyDescent="0.35">
      <c r="A1824" t="str">
        <f>IF(CoverSheet!$C$9="Annual Return","AR",IF(CoverSheet!$C$9="Interim Return","IR",IF(CoverSheet!$C$9="Audited Annual Return","AAR","")))</f>
        <v/>
      </c>
      <c r="B1824" t="str">
        <f>CoverSheet!$G$7</f>
        <v>v:25-03-c</v>
      </c>
      <c r="C1824" t="str">
        <f>IF(CoverSheet!$C$29=3,"Q1",IF(CoverSheet!$C$29=6,"Q2",IF(CoverSheet!$C$29=9,"Q3",IF(AND(CoverSheet!$C$29=12,A1824="AR"),"Q4","Q4A"))))</f>
        <v>Q4A</v>
      </c>
      <c r="D1824" t="str">
        <f>CoverSheet!$C$15</f>
        <v/>
      </c>
      <c r="E1824" t="s">
        <v>750</v>
      </c>
      <c r="F1824" t="s">
        <v>4157</v>
      </c>
      <c r="G1824" t="s">
        <v>4158</v>
      </c>
      <c r="H1824">
        <f>Input!N256*CoverSheet!C33</f>
        <v>0</v>
      </c>
    </row>
    <row r="1825" spans="1:8" x14ac:dyDescent="0.35">
      <c r="A1825" t="str">
        <f>IF(CoverSheet!$C$9="Annual Return","AR",IF(CoverSheet!$C$9="Interim Return","IR",IF(CoverSheet!$C$9="Audited Annual Return","AAR","")))</f>
        <v/>
      </c>
      <c r="B1825" t="str">
        <f>CoverSheet!$G$7</f>
        <v>v:25-03-c</v>
      </c>
      <c r="C1825" t="str">
        <f>IF(CoverSheet!$C$29=3,"Q1",IF(CoverSheet!$C$29=6,"Q2",IF(CoverSheet!$C$29=9,"Q3",IF(AND(CoverSheet!$C$29=12,A1825="AR"),"Q4","Q4A"))))</f>
        <v>Q4A</v>
      </c>
      <c r="D1825" t="str">
        <f>CoverSheet!$C$15</f>
        <v/>
      </c>
      <c r="E1825" t="s">
        <v>750</v>
      </c>
      <c r="F1825" t="s">
        <v>4159</v>
      </c>
      <c r="G1825" t="s">
        <v>4160</v>
      </c>
      <c r="H1825">
        <f>Input!P258*CoverSheet!C33</f>
        <v>0</v>
      </c>
    </row>
    <row r="1826" spans="1:8" x14ac:dyDescent="0.35">
      <c r="A1826" t="str">
        <f>IF(CoverSheet!$C$9="Annual Return","AR",IF(CoverSheet!$C$9="Interim Return","IR",IF(CoverSheet!$C$9="Audited Annual Return","AAR","")))</f>
        <v/>
      </c>
      <c r="B1826" t="str">
        <f>CoverSheet!$G$7</f>
        <v>v:25-03-c</v>
      </c>
      <c r="C1826" t="str">
        <f>IF(CoverSheet!$C$29=3,"Q1",IF(CoverSheet!$C$29=6,"Q2",IF(CoverSheet!$C$29=9,"Q3",IF(AND(CoverSheet!$C$29=12,A1826="AR"),"Q4","Q4A"))))</f>
        <v>Q4A</v>
      </c>
      <c r="D1826" t="str">
        <f>CoverSheet!$C$15</f>
        <v/>
      </c>
      <c r="E1826" t="s">
        <v>750</v>
      </c>
      <c r="F1826" t="s">
        <v>4161</v>
      </c>
      <c r="G1826" t="s">
        <v>4162</v>
      </c>
      <c r="H1826">
        <f>Input!L258*CoverSheet!C33</f>
        <v>0</v>
      </c>
    </row>
    <row r="1827" spans="1:8" x14ac:dyDescent="0.35">
      <c r="A1827" t="str">
        <f>IF(CoverSheet!$C$9="Annual Return","AR",IF(CoverSheet!$C$9="Interim Return","IR",IF(CoverSheet!$C$9="Audited Annual Return","AAR","")))</f>
        <v/>
      </c>
      <c r="B1827" t="str">
        <f>CoverSheet!$G$7</f>
        <v>v:25-03-c</v>
      </c>
      <c r="C1827" t="str">
        <f>IF(CoverSheet!$C$29=3,"Q1",IF(CoverSheet!$C$29=6,"Q2",IF(CoverSheet!$C$29=9,"Q3",IF(AND(CoverSheet!$C$29=12,A1827="AR"),"Q4","Q4A"))))</f>
        <v>Q4A</v>
      </c>
      <c r="D1827" t="str">
        <f>CoverSheet!$C$15</f>
        <v/>
      </c>
      <c r="E1827" t="s">
        <v>750</v>
      </c>
      <c r="F1827" t="s">
        <v>4163</v>
      </c>
      <c r="G1827" t="s">
        <v>4164</v>
      </c>
      <c r="H1827">
        <f>Input!M258*CoverSheet!C33</f>
        <v>0</v>
      </c>
    </row>
    <row r="1828" spans="1:8" x14ac:dyDescent="0.35">
      <c r="A1828" t="str">
        <f>IF(CoverSheet!$C$9="Annual Return","AR",IF(CoverSheet!$C$9="Interim Return","IR",IF(CoverSheet!$C$9="Audited Annual Return","AAR","")))</f>
        <v/>
      </c>
      <c r="B1828" t="str">
        <f>CoverSheet!$G$7</f>
        <v>v:25-03-c</v>
      </c>
      <c r="C1828" t="str">
        <f>IF(CoverSheet!$C$29=3,"Q1",IF(CoverSheet!$C$29=6,"Q2",IF(CoverSheet!$C$29=9,"Q3",IF(AND(CoverSheet!$C$29=12,A1828="AR"),"Q4","Q4A"))))</f>
        <v>Q4A</v>
      </c>
      <c r="D1828" t="str">
        <f>CoverSheet!$C$15</f>
        <v/>
      </c>
      <c r="E1828" t="s">
        <v>750</v>
      </c>
      <c r="F1828" t="s">
        <v>4165</v>
      </c>
      <c r="G1828" t="s">
        <v>4166</v>
      </c>
      <c r="H1828">
        <f>Input!N258*CoverSheet!C33</f>
        <v>0</v>
      </c>
    </row>
    <row r="1829" spans="1:8" x14ac:dyDescent="0.35">
      <c r="A1829" t="str">
        <f>IF(CoverSheet!$C$9="Annual Return","AR",IF(CoverSheet!$C$9="Interim Return","IR",IF(CoverSheet!$C$9="Audited Annual Return","AAR","")))</f>
        <v/>
      </c>
      <c r="B1829" t="str">
        <f>CoverSheet!$G$7</f>
        <v>v:25-03-c</v>
      </c>
      <c r="C1829" t="str">
        <f>IF(CoverSheet!$C$29=3,"Q1",IF(CoverSheet!$C$29=6,"Q2",IF(CoverSheet!$C$29=9,"Q3",IF(AND(CoverSheet!$C$29=12,A1829="AR"),"Q4","Q4A"))))</f>
        <v>Q4A</v>
      </c>
      <c r="D1829" t="str">
        <f>CoverSheet!$C$15</f>
        <v/>
      </c>
      <c r="E1829" t="s">
        <v>750</v>
      </c>
      <c r="F1829" t="s">
        <v>4167</v>
      </c>
      <c r="G1829" t="s">
        <v>4168</v>
      </c>
      <c r="H1829">
        <f>Input!P259*CoverSheet!C33</f>
        <v>0</v>
      </c>
    </row>
    <row r="1830" spans="1:8" x14ac:dyDescent="0.35">
      <c r="A1830" t="str">
        <f>IF(CoverSheet!$C$9="Annual Return","AR",IF(CoverSheet!$C$9="Interim Return","IR",IF(CoverSheet!$C$9="Audited Annual Return","AAR","")))</f>
        <v/>
      </c>
      <c r="B1830" t="str">
        <f>CoverSheet!$G$7</f>
        <v>v:25-03-c</v>
      </c>
      <c r="C1830" t="str">
        <f>IF(CoverSheet!$C$29=3,"Q1",IF(CoverSheet!$C$29=6,"Q2",IF(CoverSheet!$C$29=9,"Q3",IF(AND(CoverSheet!$C$29=12,A1830="AR"),"Q4","Q4A"))))</f>
        <v>Q4A</v>
      </c>
      <c r="D1830" t="str">
        <f>CoverSheet!$C$15</f>
        <v/>
      </c>
      <c r="E1830" t="s">
        <v>750</v>
      </c>
      <c r="F1830" t="s">
        <v>4169</v>
      </c>
      <c r="G1830" t="s">
        <v>4170</v>
      </c>
      <c r="H1830">
        <f>Input!L259*CoverSheet!C33</f>
        <v>0</v>
      </c>
    </row>
    <row r="1831" spans="1:8" x14ac:dyDescent="0.35">
      <c r="A1831" t="str">
        <f>IF(CoverSheet!$C$9="Annual Return","AR",IF(CoverSheet!$C$9="Interim Return","IR",IF(CoverSheet!$C$9="Audited Annual Return","AAR","")))</f>
        <v/>
      </c>
      <c r="B1831" t="str">
        <f>CoverSheet!$G$7</f>
        <v>v:25-03-c</v>
      </c>
      <c r="C1831" t="str">
        <f>IF(CoverSheet!$C$29=3,"Q1",IF(CoverSheet!$C$29=6,"Q2",IF(CoverSheet!$C$29=9,"Q3",IF(AND(CoverSheet!$C$29=12,A1831="AR"),"Q4","Q4A"))))</f>
        <v>Q4A</v>
      </c>
      <c r="D1831" t="str">
        <f>CoverSheet!$C$15</f>
        <v/>
      </c>
      <c r="E1831" t="s">
        <v>750</v>
      </c>
      <c r="F1831" t="s">
        <v>4171</v>
      </c>
      <c r="G1831" t="s">
        <v>4172</v>
      </c>
      <c r="H1831">
        <f>Input!M259*CoverSheet!C33</f>
        <v>0</v>
      </c>
    </row>
    <row r="1832" spans="1:8" x14ac:dyDescent="0.35">
      <c r="A1832" t="str">
        <f>IF(CoverSheet!$C$9="Annual Return","AR",IF(CoverSheet!$C$9="Interim Return","IR",IF(CoverSheet!$C$9="Audited Annual Return","AAR","")))</f>
        <v/>
      </c>
      <c r="B1832" t="str">
        <f>CoverSheet!$G$7</f>
        <v>v:25-03-c</v>
      </c>
      <c r="C1832" t="str">
        <f>IF(CoverSheet!$C$29=3,"Q1",IF(CoverSheet!$C$29=6,"Q2",IF(CoverSheet!$C$29=9,"Q3",IF(AND(CoverSheet!$C$29=12,A1832="AR"),"Q4","Q4A"))))</f>
        <v>Q4A</v>
      </c>
      <c r="D1832" t="str">
        <f>CoverSheet!$C$15</f>
        <v/>
      </c>
      <c r="E1832" t="s">
        <v>750</v>
      </c>
      <c r="F1832" t="s">
        <v>4173</v>
      </c>
      <c r="G1832" t="s">
        <v>4174</v>
      </c>
      <c r="H1832">
        <f>Input!N259*CoverSheet!C33</f>
        <v>0</v>
      </c>
    </row>
    <row r="1833" spans="1:8" x14ac:dyDescent="0.35">
      <c r="A1833" t="str">
        <f>IF(CoverSheet!$C$9="Annual Return","AR",IF(CoverSheet!$C$9="Interim Return","IR",IF(CoverSheet!$C$9="Audited Annual Return","AAR","")))</f>
        <v/>
      </c>
      <c r="B1833" t="str">
        <f>CoverSheet!$G$7</f>
        <v>v:25-03-c</v>
      </c>
      <c r="C1833" t="str">
        <f>IF(CoverSheet!$C$29=3,"Q1",IF(CoverSheet!$C$29=6,"Q2",IF(CoverSheet!$C$29=9,"Q3",IF(AND(CoverSheet!$C$29=12,A1833="AR"),"Q4","Q4A"))))</f>
        <v>Q4A</v>
      </c>
      <c r="D1833" t="str">
        <f>CoverSheet!$C$15</f>
        <v/>
      </c>
      <c r="E1833" t="s">
        <v>750</v>
      </c>
      <c r="F1833" t="s">
        <v>4175</v>
      </c>
      <c r="G1833" t="s">
        <v>4176</v>
      </c>
      <c r="H1833">
        <f>Input!P260*CoverSheet!C33</f>
        <v>0</v>
      </c>
    </row>
    <row r="1834" spans="1:8" x14ac:dyDescent="0.35">
      <c r="A1834" t="str">
        <f>IF(CoverSheet!$C$9="Annual Return","AR",IF(CoverSheet!$C$9="Interim Return","IR",IF(CoverSheet!$C$9="Audited Annual Return","AAR","")))</f>
        <v/>
      </c>
      <c r="B1834" t="str">
        <f>CoverSheet!$G$7</f>
        <v>v:25-03-c</v>
      </c>
      <c r="C1834" t="str">
        <f>IF(CoverSheet!$C$29=3,"Q1",IF(CoverSheet!$C$29=6,"Q2",IF(CoverSheet!$C$29=9,"Q3",IF(AND(CoverSheet!$C$29=12,A1834="AR"),"Q4","Q4A"))))</f>
        <v>Q4A</v>
      </c>
      <c r="D1834" t="str">
        <f>CoverSheet!$C$15</f>
        <v/>
      </c>
      <c r="E1834" t="s">
        <v>750</v>
      </c>
      <c r="F1834" t="s">
        <v>4177</v>
      </c>
      <c r="G1834" t="s">
        <v>4178</v>
      </c>
      <c r="H1834">
        <f>Input!L260*CoverSheet!C33</f>
        <v>0</v>
      </c>
    </row>
    <row r="1835" spans="1:8" x14ac:dyDescent="0.35">
      <c r="A1835" t="str">
        <f>IF(CoverSheet!$C$9="Annual Return","AR",IF(CoverSheet!$C$9="Interim Return","IR",IF(CoverSheet!$C$9="Audited Annual Return","AAR","")))</f>
        <v/>
      </c>
      <c r="B1835" t="str">
        <f>CoverSheet!$G$7</f>
        <v>v:25-03-c</v>
      </c>
      <c r="C1835" t="str">
        <f>IF(CoverSheet!$C$29=3,"Q1",IF(CoverSheet!$C$29=6,"Q2",IF(CoverSheet!$C$29=9,"Q3",IF(AND(CoverSheet!$C$29=12,A1835="AR"),"Q4","Q4A"))))</f>
        <v>Q4A</v>
      </c>
      <c r="D1835" t="str">
        <f>CoverSheet!$C$15</f>
        <v/>
      </c>
      <c r="E1835" t="s">
        <v>750</v>
      </c>
      <c r="F1835" t="s">
        <v>4179</v>
      </c>
      <c r="G1835" t="s">
        <v>4180</v>
      </c>
      <c r="H1835">
        <f>Input!M260*CoverSheet!C33</f>
        <v>0</v>
      </c>
    </row>
    <row r="1836" spans="1:8" x14ac:dyDescent="0.35">
      <c r="A1836" t="str">
        <f>IF(CoverSheet!$C$9="Annual Return","AR",IF(CoverSheet!$C$9="Interim Return","IR",IF(CoverSheet!$C$9="Audited Annual Return","AAR","")))</f>
        <v/>
      </c>
      <c r="B1836" t="str">
        <f>CoverSheet!$G$7</f>
        <v>v:25-03-c</v>
      </c>
      <c r="C1836" t="str">
        <f>IF(CoverSheet!$C$29=3,"Q1",IF(CoverSheet!$C$29=6,"Q2",IF(CoverSheet!$C$29=9,"Q3",IF(AND(CoverSheet!$C$29=12,A1836="AR"),"Q4","Q4A"))))</f>
        <v>Q4A</v>
      </c>
      <c r="D1836" t="str">
        <f>CoverSheet!$C$15</f>
        <v/>
      </c>
      <c r="E1836" t="s">
        <v>750</v>
      </c>
      <c r="F1836" t="s">
        <v>4181</v>
      </c>
      <c r="G1836" t="s">
        <v>4182</v>
      </c>
      <c r="H1836">
        <f>Input!N260*CoverSheet!C33</f>
        <v>0</v>
      </c>
    </row>
    <row r="1837" spans="1:8" x14ac:dyDescent="0.35">
      <c r="A1837" t="str">
        <f>IF(CoverSheet!$C$9="Annual Return","AR",IF(CoverSheet!$C$9="Interim Return","IR",IF(CoverSheet!$C$9="Audited Annual Return","AAR","")))</f>
        <v/>
      </c>
      <c r="B1837" t="str">
        <f>CoverSheet!$G$7</f>
        <v>v:25-03-c</v>
      </c>
      <c r="C1837" t="str">
        <f>IF(CoverSheet!$C$29=3,"Q1",IF(CoverSheet!$C$29=6,"Q2",IF(CoverSheet!$C$29=9,"Q3",IF(AND(CoverSheet!$C$29=12,A1837="AR"),"Q4","Q4A"))))</f>
        <v>Q4A</v>
      </c>
      <c r="D1837" t="str">
        <f>CoverSheet!$C$15</f>
        <v/>
      </c>
      <c r="E1837" t="s">
        <v>750</v>
      </c>
      <c r="F1837" t="s">
        <v>4183</v>
      </c>
      <c r="G1837" t="s">
        <v>3823</v>
      </c>
      <c r="H1837">
        <f>Input!P261*CoverSheet!C33</f>
        <v>0</v>
      </c>
    </row>
    <row r="1838" spans="1:8" x14ac:dyDescent="0.35">
      <c r="A1838" t="str">
        <f>IF(CoverSheet!$C$9="Annual Return","AR",IF(CoverSheet!$C$9="Interim Return","IR",IF(CoverSheet!$C$9="Audited Annual Return","AAR","")))</f>
        <v/>
      </c>
      <c r="B1838" t="str">
        <f>CoverSheet!$G$7</f>
        <v>v:25-03-c</v>
      </c>
      <c r="C1838" t="str">
        <f>IF(CoverSheet!$C$29=3,"Q1",IF(CoverSheet!$C$29=6,"Q2",IF(CoverSheet!$C$29=9,"Q3",IF(AND(CoverSheet!$C$29=12,A1838="AR"),"Q4","Q4A"))))</f>
        <v>Q4A</v>
      </c>
      <c r="D1838" t="str">
        <f>CoverSheet!$C$15</f>
        <v/>
      </c>
      <c r="E1838" t="s">
        <v>750</v>
      </c>
      <c r="F1838" t="s">
        <v>4184</v>
      </c>
      <c r="G1838" t="s">
        <v>3825</v>
      </c>
      <c r="H1838">
        <f>Input!L261*CoverSheet!C33</f>
        <v>0</v>
      </c>
    </row>
    <row r="1839" spans="1:8" x14ac:dyDescent="0.35">
      <c r="A1839" t="str">
        <f>IF(CoverSheet!$C$9="Annual Return","AR",IF(CoverSheet!$C$9="Interim Return","IR",IF(CoverSheet!$C$9="Audited Annual Return","AAR","")))</f>
        <v/>
      </c>
      <c r="B1839" t="str">
        <f>CoverSheet!$G$7</f>
        <v>v:25-03-c</v>
      </c>
      <c r="C1839" t="str">
        <f>IF(CoverSheet!$C$29=3,"Q1",IF(CoverSheet!$C$29=6,"Q2",IF(CoverSheet!$C$29=9,"Q3",IF(AND(CoverSheet!$C$29=12,A1839="AR"),"Q4","Q4A"))))</f>
        <v>Q4A</v>
      </c>
      <c r="D1839" t="str">
        <f>CoverSheet!$C$15</f>
        <v/>
      </c>
      <c r="E1839" t="s">
        <v>750</v>
      </c>
      <c r="F1839" t="s">
        <v>4185</v>
      </c>
      <c r="G1839" t="s">
        <v>3827</v>
      </c>
      <c r="H1839">
        <f>Input!M261*CoverSheet!C33</f>
        <v>0</v>
      </c>
    </row>
    <row r="1840" spans="1:8" x14ac:dyDescent="0.35">
      <c r="A1840" t="str">
        <f>IF(CoverSheet!$C$9="Annual Return","AR",IF(CoverSheet!$C$9="Interim Return","IR",IF(CoverSheet!$C$9="Audited Annual Return","AAR","")))</f>
        <v/>
      </c>
      <c r="B1840" t="str">
        <f>CoverSheet!$G$7</f>
        <v>v:25-03-c</v>
      </c>
      <c r="C1840" t="str">
        <f>IF(CoverSheet!$C$29=3,"Q1",IF(CoverSheet!$C$29=6,"Q2",IF(CoverSheet!$C$29=9,"Q3",IF(AND(CoverSheet!$C$29=12,A1840="AR"),"Q4","Q4A"))))</f>
        <v>Q4A</v>
      </c>
      <c r="D1840" t="str">
        <f>CoverSheet!$C$15</f>
        <v/>
      </c>
      <c r="E1840" t="s">
        <v>750</v>
      </c>
      <c r="F1840" t="s">
        <v>4186</v>
      </c>
      <c r="G1840" t="s">
        <v>3829</v>
      </c>
      <c r="H1840">
        <f>Input!N261*CoverSheet!C33</f>
        <v>0</v>
      </c>
    </row>
    <row r="1841" spans="1:8" x14ac:dyDescent="0.35">
      <c r="A1841" t="str">
        <f>IF(CoverSheet!$C$9="Annual Return","AR",IF(CoverSheet!$C$9="Interim Return","IR",IF(CoverSheet!$C$9="Audited Annual Return","AAR","")))</f>
        <v/>
      </c>
      <c r="B1841" t="str">
        <f>CoverSheet!$G$7</f>
        <v>v:25-03-c</v>
      </c>
      <c r="C1841" t="str">
        <f>IF(CoverSheet!$C$29=3,"Q1",IF(CoverSheet!$C$29=6,"Q2",IF(CoverSheet!$C$29=9,"Q3",IF(AND(CoverSheet!$C$29=12,A1841="AR"),"Q4","Q4A"))))</f>
        <v>Q4A</v>
      </c>
      <c r="D1841" t="str">
        <f>CoverSheet!$C$15</f>
        <v/>
      </c>
      <c r="E1841" t="s">
        <v>750</v>
      </c>
      <c r="F1841" t="s">
        <v>4187</v>
      </c>
      <c r="G1841" t="s">
        <v>3831</v>
      </c>
      <c r="H1841">
        <f>Input!P262*CoverSheet!C33</f>
        <v>0</v>
      </c>
    </row>
    <row r="1842" spans="1:8" x14ac:dyDescent="0.35">
      <c r="A1842" t="str">
        <f>IF(CoverSheet!$C$9="Annual Return","AR",IF(CoverSheet!$C$9="Interim Return","IR",IF(CoverSheet!$C$9="Audited Annual Return","AAR","")))</f>
        <v/>
      </c>
      <c r="B1842" t="str">
        <f>CoverSheet!$G$7</f>
        <v>v:25-03-c</v>
      </c>
      <c r="C1842" t="str">
        <f>IF(CoverSheet!$C$29=3,"Q1",IF(CoverSheet!$C$29=6,"Q2",IF(CoverSheet!$C$29=9,"Q3",IF(AND(CoverSheet!$C$29=12,A1842="AR"),"Q4","Q4A"))))</f>
        <v>Q4A</v>
      </c>
      <c r="D1842" t="str">
        <f>CoverSheet!$C$15</f>
        <v/>
      </c>
      <c r="E1842" t="s">
        <v>750</v>
      </c>
      <c r="F1842" t="s">
        <v>4188</v>
      </c>
      <c r="G1842" t="s">
        <v>3833</v>
      </c>
      <c r="H1842">
        <f>Input!L262*CoverSheet!C33</f>
        <v>0</v>
      </c>
    </row>
    <row r="1843" spans="1:8" x14ac:dyDescent="0.35">
      <c r="A1843" t="str">
        <f>IF(CoverSheet!$C$9="Annual Return","AR",IF(CoverSheet!$C$9="Interim Return","IR",IF(CoverSheet!$C$9="Audited Annual Return","AAR","")))</f>
        <v/>
      </c>
      <c r="B1843" t="str">
        <f>CoverSheet!$G$7</f>
        <v>v:25-03-c</v>
      </c>
      <c r="C1843" t="str">
        <f>IF(CoverSheet!$C$29=3,"Q1",IF(CoverSheet!$C$29=6,"Q2",IF(CoverSheet!$C$29=9,"Q3",IF(AND(CoverSheet!$C$29=12,A1843="AR"),"Q4","Q4A"))))</f>
        <v>Q4A</v>
      </c>
      <c r="D1843" t="str">
        <f>CoverSheet!$C$15</f>
        <v/>
      </c>
      <c r="E1843" t="s">
        <v>750</v>
      </c>
      <c r="F1843" t="s">
        <v>4189</v>
      </c>
      <c r="G1843" t="s">
        <v>3835</v>
      </c>
      <c r="H1843">
        <f>Input!M262*CoverSheet!C33</f>
        <v>0</v>
      </c>
    </row>
    <row r="1844" spans="1:8" x14ac:dyDescent="0.35">
      <c r="A1844" t="str">
        <f>IF(CoverSheet!$C$9="Annual Return","AR",IF(CoverSheet!$C$9="Interim Return","IR",IF(CoverSheet!$C$9="Audited Annual Return","AAR","")))</f>
        <v/>
      </c>
      <c r="B1844" t="str">
        <f>CoverSheet!$G$7</f>
        <v>v:25-03-c</v>
      </c>
      <c r="C1844" t="str">
        <f>IF(CoverSheet!$C$29=3,"Q1",IF(CoverSheet!$C$29=6,"Q2",IF(CoverSheet!$C$29=9,"Q3",IF(AND(CoverSheet!$C$29=12,A1844="AR"),"Q4","Q4A"))))</f>
        <v>Q4A</v>
      </c>
      <c r="D1844" t="str">
        <f>CoverSheet!$C$15</f>
        <v/>
      </c>
      <c r="E1844" t="s">
        <v>750</v>
      </c>
      <c r="F1844" t="s">
        <v>4190</v>
      </c>
      <c r="G1844" t="s">
        <v>3837</v>
      </c>
      <c r="H1844">
        <f>Input!N262*CoverSheet!C33</f>
        <v>0</v>
      </c>
    </row>
    <row r="1845" spans="1:8" x14ac:dyDescent="0.35">
      <c r="A1845" t="str">
        <f>IF(CoverSheet!$C$9="Annual Return","AR",IF(CoverSheet!$C$9="Interim Return","IR",IF(CoverSheet!$C$9="Audited Annual Return","AAR","")))</f>
        <v/>
      </c>
      <c r="B1845" t="str">
        <f>CoverSheet!$G$7</f>
        <v>v:25-03-c</v>
      </c>
      <c r="C1845" t="str">
        <f>IF(CoverSheet!$C$29=3,"Q1",IF(CoverSheet!$C$29=6,"Q2",IF(CoverSheet!$C$29=9,"Q3",IF(AND(CoverSheet!$C$29=12,A1845="AR"),"Q4","Q4A"))))</f>
        <v>Q4A</v>
      </c>
      <c r="D1845" t="str">
        <f>CoverSheet!$C$15</f>
        <v/>
      </c>
      <c r="E1845" t="s">
        <v>750</v>
      </c>
      <c r="F1845" t="s">
        <v>4191</v>
      </c>
      <c r="G1845" t="s">
        <v>4192</v>
      </c>
      <c r="H1845">
        <f>Input!P263*CoverSheet!C33</f>
        <v>0</v>
      </c>
    </row>
    <row r="1846" spans="1:8" x14ac:dyDescent="0.35">
      <c r="A1846" t="str">
        <f>IF(CoverSheet!$C$9="Annual Return","AR",IF(CoverSheet!$C$9="Interim Return","IR",IF(CoverSheet!$C$9="Audited Annual Return","AAR","")))</f>
        <v/>
      </c>
      <c r="B1846" t="str">
        <f>CoverSheet!$G$7</f>
        <v>v:25-03-c</v>
      </c>
      <c r="C1846" t="str">
        <f>IF(CoverSheet!$C$29=3,"Q1",IF(CoverSheet!$C$29=6,"Q2",IF(CoverSheet!$C$29=9,"Q3",IF(AND(CoverSheet!$C$29=12,A1846="AR"),"Q4","Q4A"))))</f>
        <v>Q4A</v>
      </c>
      <c r="D1846" t="str">
        <f>CoverSheet!$C$15</f>
        <v/>
      </c>
      <c r="E1846" t="s">
        <v>750</v>
      </c>
      <c r="F1846" t="s">
        <v>4193</v>
      </c>
      <c r="G1846" t="s">
        <v>4194</v>
      </c>
      <c r="H1846">
        <f>Input!L263*CoverSheet!C33</f>
        <v>0</v>
      </c>
    </row>
    <row r="1847" spans="1:8" x14ac:dyDescent="0.35">
      <c r="A1847" t="str">
        <f>IF(CoverSheet!$C$9="Annual Return","AR",IF(CoverSheet!$C$9="Interim Return","IR",IF(CoverSheet!$C$9="Audited Annual Return","AAR","")))</f>
        <v/>
      </c>
      <c r="B1847" t="str">
        <f>CoverSheet!$G$7</f>
        <v>v:25-03-c</v>
      </c>
      <c r="C1847" t="str">
        <f>IF(CoverSheet!$C$29=3,"Q1",IF(CoverSheet!$C$29=6,"Q2",IF(CoverSheet!$C$29=9,"Q3",IF(AND(CoverSheet!$C$29=12,A1847="AR"),"Q4","Q4A"))))</f>
        <v>Q4A</v>
      </c>
      <c r="D1847" t="str">
        <f>CoverSheet!$C$15</f>
        <v/>
      </c>
      <c r="E1847" t="s">
        <v>750</v>
      </c>
      <c r="F1847" t="s">
        <v>4195</v>
      </c>
      <c r="G1847" t="s">
        <v>4196</v>
      </c>
      <c r="H1847">
        <f>Input!M263*CoverSheet!C33</f>
        <v>0</v>
      </c>
    </row>
    <row r="1848" spans="1:8" x14ac:dyDescent="0.35">
      <c r="A1848" t="str">
        <f>IF(CoverSheet!$C$9="Annual Return","AR",IF(CoverSheet!$C$9="Interim Return","IR",IF(CoverSheet!$C$9="Audited Annual Return","AAR","")))</f>
        <v/>
      </c>
      <c r="B1848" t="str">
        <f>CoverSheet!$G$7</f>
        <v>v:25-03-c</v>
      </c>
      <c r="C1848" t="str">
        <f>IF(CoverSheet!$C$29=3,"Q1",IF(CoverSheet!$C$29=6,"Q2",IF(CoverSheet!$C$29=9,"Q3",IF(AND(CoverSheet!$C$29=12,A1848="AR"),"Q4","Q4A"))))</f>
        <v>Q4A</v>
      </c>
      <c r="D1848" t="str">
        <f>CoverSheet!$C$15</f>
        <v/>
      </c>
      <c r="E1848" t="s">
        <v>750</v>
      </c>
      <c r="F1848" t="s">
        <v>4197</v>
      </c>
      <c r="G1848" t="s">
        <v>4198</v>
      </c>
      <c r="H1848">
        <f>Input!N263*CoverSheet!C33</f>
        <v>0</v>
      </c>
    </row>
    <row r="1849" spans="1:8" x14ac:dyDescent="0.35">
      <c r="A1849" t="str">
        <f>IF(CoverSheet!$C$9="Annual Return","AR",IF(CoverSheet!$C$9="Interim Return","IR",IF(CoverSheet!$C$9="Audited Annual Return","AAR","")))</f>
        <v/>
      </c>
      <c r="B1849" t="str">
        <f>CoverSheet!$G$7</f>
        <v>v:25-03-c</v>
      </c>
      <c r="C1849" t="str">
        <f>IF(CoverSheet!$C$29=3,"Q1",IF(CoverSheet!$C$29=6,"Q2",IF(CoverSheet!$C$29=9,"Q3",IF(AND(CoverSheet!$C$29=12,A1849="AR"),"Q4","Q4A"))))</f>
        <v>Q4A</v>
      </c>
      <c r="D1849" t="str">
        <f>CoverSheet!$C$15</f>
        <v/>
      </c>
      <c r="E1849" t="s">
        <v>750</v>
      </c>
      <c r="F1849" t="s">
        <v>4199</v>
      </c>
      <c r="G1849" t="s">
        <v>4200</v>
      </c>
      <c r="H1849">
        <f>Input!P264*CoverSheet!C33</f>
        <v>0</v>
      </c>
    </row>
    <row r="1850" spans="1:8" x14ac:dyDescent="0.35">
      <c r="A1850" t="str">
        <f>IF(CoverSheet!$C$9="Annual Return","AR",IF(CoverSheet!$C$9="Interim Return","IR",IF(CoverSheet!$C$9="Audited Annual Return","AAR","")))</f>
        <v/>
      </c>
      <c r="B1850" t="str">
        <f>CoverSheet!$G$7</f>
        <v>v:25-03-c</v>
      </c>
      <c r="C1850" t="str">
        <f>IF(CoverSheet!$C$29=3,"Q1",IF(CoverSheet!$C$29=6,"Q2",IF(CoverSheet!$C$29=9,"Q3",IF(AND(CoverSheet!$C$29=12,A1850="AR"),"Q4","Q4A"))))</f>
        <v>Q4A</v>
      </c>
      <c r="D1850" t="str">
        <f>CoverSheet!$C$15</f>
        <v/>
      </c>
      <c r="E1850" t="s">
        <v>750</v>
      </c>
      <c r="F1850" t="s">
        <v>4201</v>
      </c>
      <c r="G1850" t="s">
        <v>4202</v>
      </c>
      <c r="H1850">
        <f>Input!L264*CoverSheet!C33</f>
        <v>0</v>
      </c>
    </row>
    <row r="1851" spans="1:8" x14ac:dyDescent="0.35">
      <c r="A1851" t="str">
        <f>IF(CoverSheet!$C$9="Annual Return","AR",IF(CoverSheet!$C$9="Interim Return","IR",IF(CoverSheet!$C$9="Audited Annual Return","AAR","")))</f>
        <v/>
      </c>
      <c r="B1851" t="str">
        <f>CoverSheet!$G$7</f>
        <v>v:25-03-c</v>
      </c>
      <c r="C1851" t="str">
        <f>IF(CoverSheet!$C$29=3,"Q1",IF(CoverSheet!$C$29=6,"Q2",IF(CoverSheet!$C$29=9,"Q3",IF(AND(CoverSheet!$C$29=12,A1851="AR"),"Q4","Q4A"))))</f>
        <v>Q4A</v>
      </c>
      <c r="D1851" t="str">
        <f>CoverSheet!$C$15</f>
        <v/>
      </c>
      <c r="E1851" t="s">
        <v>750</v>
      </c>
      <c r="F1851" t="s">
        <v>4203</v>
      </c>
      <c r="G1851" t="s">
        <v>4204</v>
      </c>
      <c r="H1851">
        <f>Input!M264*CoverSheet!C33</f>
        <v>0</v>
      </c>
    </row>
    <row r="1852" spans="1:8" x14ac:dyDescent="0.35">
      <c r="A1852" t="str">
        <f>IF(CoverSheet!$C$9="Annual Return","AR",IF(CoverSheet!$C$9="Interim Return","IR",IF(CoverSheet!$C$9="Audited Annual Return","AAR","")))</f>
        <v/>
      </c>
      <c r="B1852" t="str">
        <f>CoverSheet!$G$7</f>
        <v>v:25-03-c</v>
      </c>
      <c r="C1852" t="str">
        <f>IF(CoverSheet!$C$29=3,"Q1",IF(CoverSheet!$C$29=6,"Q2",IF(CoverSheet!$C$29=9,"Q3",IF(AND(CoverSheet!$C$29=12,A1852="AR"),"Q4","Q4A"))))</f>
        <v>Q4A</v>
      </c>
      <c r="D1852" t="str">
        <f>CoverSheet!$C$15</f>
        <v/>
      </c>
      <c r="E1852" t="s">
        <v>750</v>
      </c>
      <c r="F1852" t="s">
        <v>4205</v>
      </c>
      <c r="G1852" t="s">
        <v>4206</v>
      </c>
      <c r="H1852">
        <f>Input!N264*CoverSheet!C33</f>
        <v>0</v>
      </c>
    </row>
    <row r="1853" spans="1:8" x14ac:dyDescent="0.35">
      <c r="A1853" t="str">
        <f>IF(CoverSheet!$C$9="Annual Return","AR",IF(CoverSheet!$C$9="Interim Return","IR",IF(CoverSheet!$C$9="Audited Annual Return","AAR","")))</f>
        <v/>
      </c>
      <c r="B1853" t="str">
        <f>CoverSheet!$G$7</f>
        <v>v:25-03-c</v>
      </c>
      <c r="C1853" t="str">
        <f>IF(CoverSheet!$C$29=3,"Q1",IF(CoverSheet!$C$29=6,"Q2",IF(CoverSheet!$C$29=9,"Q3",IF(AND(CoverSheet!$C$29=12,A1853="AR"),"Q4","Q4A"))))</f>
        <v>Q4A</v>
      </c>
      <c r="D1853" t="str">
        <f>CoverSheet!$C$15</f>
        <v/>
      </c>
      <c r="E1853" t="s">
        <v>750</v>
      </c>
      <c r="F1853" t="s">
        <v>4207</v>
      </c>
      <c r="G1853" t="s">
        <v>4208</v>
      </c>
      <c r="H1853">
        <f>Input!P265*CoverSheet!C33</f>
        <v>0</v>
      </c>
    </row>
    <row r="1854" spans="1:8" x14ac:dyDescent="0.35">
      <c r="A1854" t="str">
        <f>IF(CoverSheet!$C$9="Annual Return","AR",IF(CoverSheet!$C$9="Interim Return","IR",IF(CoverSheet!$C$9="Audited Annual Return","AAR","")))</f>
        <v/>
      </c>
      <c r="B1854" t="str">
        <f>CoverSheet!$G$7</f>
        <v>v:25-03-c</v>
      </c>
      <c r="C1854" t="str">
        <f>IF(CoverSheet!$C$29=3,"Q1",IF(CoverSheet!$C$29=6,"Q2",IF(CoverSheet!$C$29=9,"Q3",IF(AND(CoverSheet!$C$29=12,A1854="AR"),"Q4","Q4A"))))</f>
        <v>Q4A</v>
      </c>
      <c r="D1854" t="str">
        <f>CoverSheet!$C$15</f>
        <v/>
      </c>
      <c r="E1854" t="s">
        <v>750</v>
      </c>
      <c r="F1854" t="s">
        <v>4209</v>
      </c>
      <c r="G1854" t="s">
        <v>4210</v>
      </c>
      <c r="H1854">
        <f>Input!L265*CoverSheet!C33</f>
        <v>0</v>
      </c>
    </row>
    <row r="1855" spans="1:8" x14ac:dyDescent="0.35">
      <c r="A1855" t="str">
        <f>IF(CoverSheet!$C$9="Annual Return","AR",IF(CoverSheet!$C$9="Interim Return","IR",IF(CoverSheet!$C$9="Audited Annual Return","AAR","")))</f>
        <v/>
      </c>
      <c r="B1855" t="str">
        <f>CoverSheet!$G$7</f>
        <v>v:25-03-c</v>
      </c>
      <c r="C1855" t="str">
        <f>IF(CoverSheet!$C$29=3,"Q1",IF(CoverSheet!$C$29=6,"Q2",IF(CoverSheet!$C$29=9,"Q3",IF(AND(CoverSheet!$C$29=12,A1855="AR"),"Q4","Q4A"))))</f>
        <v>Q4A</v>
      </c>
      <c r="D1855" t="str">
        <f>CoverSheet!$C$15</f>
        <v/>
      </c>
      <c r="E1855" t="s">
        <v>750</v>
      </c>
      <c r="F1855" t="s">
        <v>4211</v>
      </c>
      <c r="G1855" t="s">
        <v>4212</v>
      </c>
      <c r="H1855">
        <f>Input!M265*CoverSheet!C33</f>
        <v>0</v>
      </c>
    </row>
    <row r="1856" spans="1:8" x14ac:dyDescent="0.35">
      <c r="A1856" t="str">
        <f>IF(CoverSheet!$C$9="Annual Return","AR",IF(CoverSheet!$C$9="Interim Return","IR",IF(CoverSheet!$C$9="Audited Annual Return","AAR","")))</f>
        <v/>
      </c>
      <c r="B1856" t="str">
        <f>CoverSheet!$G$7</f>
        <v>v:25-03-c</v>
      </c>
      <c r="C1856" t="str">
        <f>IF(CoverSheet!$C$29=3,"Q1",IF(CoverSheet!$C$29=6,"Q2",IF(CoverSheet!$C$29=9,"Q3",IF(AND(CoverSheet!$C$29=12,A1856="AR"),"Q4","Q4A"))))</f>
        <v>Q4A</v>
      </c>
      <c r="D1856" t="str">
        <f>CoverSheet!$C$15</f>
        <v/>
      </c>
      <c r="E1856" t="s">
        <v>750</v>
      </c>
      <c r="F1856" t="s">
        <v>4213</v>
      </c>
      <c r="G1856" t="s">
        <v>4214</v>
      </c>
      <c r="H1856">
        <f>Input!N265*CoverSheet!C33</f>
        <v>0</v>
      </c>
    </row>
    <row r="1857" spans="1:8" x14ac:dyDescent="0.35">
      <c r="A1857" t="str">
        <f>IF(CoverSheet!$C$9="Annual Return","AR",IF(CoverSheet!$C$9="Interim Return","IR",IF(CoverSheet!$C$9="Audited Annual Return","AAR","")))</f>
        <v/>
      </c>
      <c r="B1857" t="str">
        <f>CoverSheet!$G$7</f>
        <v>v:25-03-c</v>
      </c>
      <c r="C1857" t="str">
        <f>IF(CoverSheet!$C$29=3,"Q1",IF(CoverSheet!$C$29=6,"Q2",IF(CoverSheet!$C$29=9,"Q3",IF(AND(CoverSheet!$C$29=12,A1857="AR"),"Q4","Q4A"))))</f>
        <v>Q4A</v>
      </c>
      <c r="D1857" t="str">
        <f>CoverSheet!$C$15</f>
        <v/>
      </c>
      <c r="E1857" t="s">
        <v>750</v>
      </c>
      <c r="F1857" t="s">
        <v>4215</v>
      </c>
      <c r="G1857" t="s">
        <v>4216</v>
      </c>
      <c r="H1857">
        <f>Input!P266*CoverSheet!C33</f>
        <v>0</v>
      </c>
    </row>
    <row r="1858" spans="1:8" x14ac:dyDescent="0.35">
      <c r="A1858" t="str">
        <f>IF(CoverSheet!$C$9="Annual Return","AR",IF(CoverSheet!$C$9="Interim Return","IR",IF(CoverSheet!$C$9="Audited Annual Return","AAR","")))</f>
        <v/>
      </c>
      <c r="B1858" t="str">
        <f>CoverSheet!$G$7</f>
        <v>v:25-03-c</v>
      </c>
      <c r="C1858" t="str">
        <f>IF(CoverSheet!$C$29=3,"Q1",IF(CoverSheet!$C$29=6,"Q2",IF(CoverSheet!$C$29=9,"Q3",IF(AND(CoverSheet!$C$29=12,A1858="AR"),"Q4","Q4A"))))</f>
        <v>Q4A</v>
      </c>
      <c r="D1858" t="str">
        <f>CoverSheet!$C$15</f>
        <v/>
      </c>
      <c r="E1858" t="s">
        <v>750</v>
      </c>
      <c r="F1858" t="s">
        <v>4217</v>
      </c>
      <c r="G1858" t="s">
        <v>4218</v>
      </c>
      <c r="H1858">
        <f>Input!L266*CoverSheet!C33</f>
        <v>0</v>
      </c>
    </row>
    <row r="1859" spans="1:8" x14ac:dyDescent="0.35">
      <c r="A1859" t="str">
        <f>IF(CoverSheet!$C$9="Annual Return","AR",IF(CoverSheet!$C$9="Interim Return","IR",IF(CoverSheet!$C$9="Audited Annual Return","AAR","")))</f>
        <v/>
      </c>
      <c r="B1859" t="str">
        <f>CoverSheet!$G$7</f>
        <v>v:25-03-c</v>
      </c>
      <c r="C1859" t="str">
        <f>IF(CoverSheet!$C$29=3,"Q1",IF(CoverSheet!$C$29=6,"Q2",IF(CoverSheet!$C$29=9,"Q3",IF(AND(CoverSheet!$C$29=12,A1859="AR"),"Q4","Q4A"))))</f>
        <v>Q4A</v>
      </c>
      <c r="D1859" t="str">
        <f>CoverSheet!$C$15</f>
        <v/>
      </c>
      <c r="E1859" t="s">
        <v>750</v>
      </c>
      <c r="F1859" t="s">
        <v>4219</v>
      </c>
      <c r="G1859" t="s">
        <v>4220</v>
      </c>
      <c r="H1859">
        <f>Input!M266*CoverSheet!C33</f>
        <v>0</v>
      </c>
    </row>
    <row r="1860" spans="1:8" x14ac:dyDescent="0.35">
      <c r="A1860" t="str">
        <f>IF(CoverSheet!$C$9="Annual Return","AR",IF(CoverSheet!$C$9="Interim Return","IR",IF(CoverSheet!$C$9="Audited Annual Return","AAR","")))</f>
        <v/>
      </c>
      <c r="B1860" t="str">
        <f>CoverSheet!$G$7</f>
        <v>v:25-03-c</v>
      </c>
      <c r="C1860" t="str">
        <f>IF(CoverSheet!$C$29=3,"Q1",IF(CoverSheet!$C$29=6,"Q2",IF(CoverSheet!$C$29=9,"Q3",IF(AND(CoverSheet!$C$29=12,A1860="AR"),"Q4","Q4A"))))</f>
        <v>Q4A</v>
      </c>
      <c r="D1860" t="str">
        <f>CoverSheet!$C$15</f>
        <v/>
      </c>
      <c r="E1860" t="s">
        <v>750</v>
      </c>
      <c r="F1860" t="s">
        <v>4221</v>
      </c>
      <c r="G1860" t="s">
        <v>4222</v>
      </c>
      <c r="H1860">
        <f>Input!N266*CoverSheet!C33</f>
        <v>0</v>
      </c>
    </row>
    <row r="1861" spans="1:8" x14ac:dyDescent="0.35">
      <c r="A1861" t="str">
        <f>IF(CoverSheet!$C$9="Annual Return","AR",IF(CoverSheet!$C$9="Interim Return","IR",IF(CoverSheet!$C$9="Audited Annual Return","AAR","")))</f>
        <v/>
      </c>
      <c r="B1861" t="str">
        <f>CoverSheet!$G$7</f>
        <v>v:25-03-c</v>
      </c>
      <c r="C1861" t="str">
        <f>IF(CoverSheet!$C$29=3,"Q1",IF(CoverSheet!$C$29=6,"Q2",IF(CoverSheet!$C$29=9,"Q3",IF(AND(CoverSheet!$C$29=12,A1861="AR"),"Q4","Q4A"))))</f>
        <v>Q4A</v>
      </c>
      <c r="D1861" t="str">
        <f>CoverSheet!$C$15</f>
        <v/>
      </c>
      <c r="E1861" t="s">
        <v>750</v>
      </c>
      <c r="F1861" t="s">
        <v>4223</v>
      </c>
      <c r="G1861" t="s">
        <v>4224</v>
      </c>
      <c r="H1861">
        <f>Input!P267*CoverSheet!C33</f>
        <v>0</v>
      </c>
    </row>
    <row r="1862" spans="1:8" x14ac:dyDescent="0.35">
      <c r="A1862" t="str">
        <f>IF(CoverSheet!$C$9="Annual Return","AR",IF(CoverSheet!$C$9="Interim Return","IR",IF(CoverSheet!$C$9="Audited Annual Return","AAR","")))</f>
        <v/>
      </c>
      <c r="B1862" t="str">
        <f>CoverSheet!$G$7</f>
        <v>v:25-03-c</v>
      </c>
      <c r="C1862" t="str">
        <f>IF(CoverSheet!$C$29=3,"Q1",IF(CoverSheet!$C$29=6,"Q2",IF(CoverSheet!$C$29=9,"Q3",IF(AND(CoverSheet!$C$29=12,A1862="AR"),"Q4","Q4A"))))</f>
        <v>Q4A</v>
      </c>
      <c r="D1862" t="str">
        <f>CoverSheet!$C$15</f>
        <v/>
      </c>
      <c r="E1862" t="s">
        <v>750</v>
      </c>
      <c r="F1862" t="s">
        <v>4225</v>
      </c>
      <c r="G1862" t="s">
        <v>4226</v>
      </c>
      <c r="H1862">
        <f>Input!L267*CoverSheet!C33</f>
        <v>0</v>
      </c>
    </row>
    <row r="1863" spans="1:8" x14ac:dyDescent="0.35">
      <c r="A1863" t="str">
        <f>IF(CoverSheet!$C$9="Annual Return","AR",IF(CoverSheet!$C$9="Interim Return","IR",IF(CoverSheet!$C$9="Audited Annual Return","AAR","")))</f>
        <v/>
      </c>
      <c r="B1863" t="str">
        <f>CoverSheet!$G$7</f>
        <v>v:25-03-c</v>
      </c>
      <c r="C1863" t="str">
        <f>IF(CoverSheet!$C$29=3,"Q1",IF(CoverSheet!$C$29=6,"Q2",IF(CoverSheet!$C$29=9,"Q3",IF(AND(CoverSheet!$C$29=12,A1863="AR"),"Q4","Q4A"))))</f>
        <v>Q4A</v>
      </c>
      <c r="D1863" t="str">
        <f>CoverSheet!$C$15</f>
        <v/>
      </c>
      <c r="E1863" t="s">
        <v>750</v>
      </c>
      <c r="F1863" t="s">
        <v>4227</v>
      </c>
      <c r="G1863" t="s">
        <v>4228</v>
      </c>
      <c r="H1863">
        <f>Input!M267*CoverSheet!C33</f>
        <v>0</v>
      </c>
    </row>
    <row r="1864" spans="1:8" x14ac:dyDescent="0.35">
      <c r="A1864" t="str">
        <f>IF(CoverSheet!$C$9="Annual Return","AR",IF(CoverSheet!$C$9="Interim Return","IR",IF(CoverSheet!$C$9="Audited Annual Return","AAR","")))</f>
        <v/>
      </c>
      <c r="B1864" t="str">
        <f>CoverSheet!$G$7</f>
        <v>v:25-03-c</v>
      </c>
      <c r="C1864" t="str">
        <f>IF(CoverSheet!$C$29=3,"Q1",IF(CoverSheet!$C$29=6,"Q2",IF(CoverSheet!$C$29=9,"Q3",IF(AND(CoverSheet!$C$29=12,A1864="AR"),"Q4","Q4A"))))</f>
        <v>Q4A</v>
      </c>
      <c r="D1864" t="str">
        <f>CoverSheet!$C$15</f>
        <v/>
      </c>
      <c r="E1864" t="s">
        <v>750</v>
      </c>
      <c r="F1864" t="s">
        <v>4229</v>
      </c>
      <c r="G1864" t="s">
        <v>4230</v>
      </c>
      <c r="H1864">
        <f>Input!N267*CoverSheet!C33</f>
        <v>0</v>
      </c>
    </row>
    <row r="1865" spans="1:8" x14ac:dyDescent="0.35">
      <c r="A1865" t="str">
        <f>IF(CoverSheet!$C$9="Annual Return","AR",IF(CoverSheet!$C$9="Interim Return","IR",IF(CoverSheet!$C$9="Audited Annual Return","AAR","")))</f>
        <v/>
      </c>
      <c r="B1865" t="str">
        <f>CoverSheet!$G$7</f>
        <v>v:25-03-c</v>
      </c>
      <c r="C1865" t="str">
        <f>IF(CoverSheet!$C$29=3,"Q1",IF(CoverSheet!$C$29=6,"Q2",IF(CoverSheet!$C$29=9,"Q3",IF(AND(CoverSheet!$C$29=12,A1865="AR"),"Q4","Q4A"))))</f>
        <v>Q4A</v>
      </c>
      <c r="D1865" t="str">
        <f>CoverSheet!$C$15</f>
        <v/>
      </c>
      <c r="E1865" t="s">
        <v>750</v>
      </c>
      <c r="F1865" t="s">
        <v>4231</v>
      </c>
      <c r="G1865" t="s">
        <v>3823</v>
      </c>
      <c r="H1865">
        <f>Input!P268*CoverSheet!C33</f>
        <v>0</v>
      </c>
    </row>
    <row r="1866" spans="1:8" x14ac:dyDescent="0.35">
      <c r="A1866" t="str">
        <f>IF(CoverSheet!$C$9="Annual Return","AR",IF(CoverSheet!$C$9="Interim Return","IR",IF(CoverSheet!$C$9="Audited Annual Return","AAR","")))</f>
        <v/>
      </c>
      <c r="B1866" t="str">
        <f>CoverSheet!$G$7</f>
        <v>v:25-03-c</v>
      </c>
      <c r="C1866" t="str">
        <f>IF(CoverSheet!$C$29=3,"Q1",IF(CoverSheet!$C$29=6,"Q2",IF(CoverSheet!$C$29=9,"Q3",IF(AND(CoverSheet!$C$29=12,A1866="AR"),"Q4","Q4A"))))</f>
        <v>Q4A</v>
      </c>
      <c r="D1866" t="str">
        <f>CoverSheet!$C$15</f>
        <v/>
      </c>
      <c r="E1866" t="s">
        <v>750</v>
      </c>
      <c r="F1866" t="s">
        <v>4232</v>
      </c>
      <c r="G1866" t="s">
        <v>3825</v>
      </c>
      <c r="H1866">
        <f>Input!L268*CoverSheet!C33</f>
        <v>0</v>
      </c>
    </row>
    <row r="1867" spans="1:8" x14ac:dyDescent="0.35">
      <c r="A1867" t="str">
        <f>IF(CoverSheet!$C$9="Annual Return","AR",IF(CoverSheet!$C$9="Interim Return","IR",IF(CoverSheet!$C$9="Audited Annual Return","AAR","")))</f>
        <v/>
      </c>
      <c r="B1867" t="str">
        <f>CoverSheet!$G$7</f>
        <v>v:25-03-c</v>
      </c>
      <c r="C1867" t="str">
        <f>IF(CoverSheet!$C$29=3,"Q1",IF(CoverSheet!$C$29=6,"Q2",IF(CoverSheet!$C$29=9,"Q3",IF(AND(CoverSheet!$C$29=12,A1867="AR"),"Q4","Q4A"))))</f>
        <v>Q4A</v>
      </c>
      <c r="D1867" t="str">
        <f>CoverSheet!$C$15</f>
        <v/>
      </c>
      <c r="E1867" t="s">
        <v>750</v>
      </c>
      <c r="F1867" t="s">
        <v>4233</v>
      </c>
      <c r="G1867" t="s">
        <v>3827</v>
      </c>
      <c r="H1867">
        <f>Input!M268*CoverSheet!C33</f>
        <v>0</v>
      </c>
    </row>
    <row r="1868" spans="1:8" x14ac:dyDescent="0.35">
      <c r="A1868" t="str">
        <f>IF(CoverSheet!$C$9="Annual Return","AR",IF(CoverSheet!$C$9="Interim Return","IR",IF(CoverSheet!$C$9="Audited Annual Return","AAR","")))</f>
        <v/>
      </c>
      <c r="B1868" t="str">
        <f>CoverSheet!$G$7</f>
        <v>v:25-03-c</v>
      </c>
      <c r="C1868" t="str">
        <f>IF(CoverSheet!$C$29=3,"Q1",IF(CoverSheet!$C$29=6,"Q2",IF(CoverSheet!$C$29=9,"Q3",IF(AND(CoverSheet!$C$29=12,A1868="AR"),"Q4","Q4A"))))</f>
        <v>Q4A</v>
      </c>
      <c r="D1868" t="str">
        <f>CoverSheet!$C$15</f>
        <v/>
      </c>
      <c r="E1868" t="s">
        <v>750</v>
      </c>
      <c r="F1868" t="s">
        <v>4234</v>
      </c>
      <c r="G1868" t="s">
        <v>3829</v>
      </c>
      <c r="H1868">
        <f>Input!N268*CoverSheet!C33</f>
        <v>0</v>
      </c>
    </row>
    <row r="1869" spans="1:8" x14ac:dyDescent="0.35">
      <c r="A1869" t="str">
        <f>IF(CoverSheet!$C$9="Annual Return","AR",IF(CoverSheet!$C$9="Interim Return","IR",IF(CoverSheet!$C$9="Audited Annual Return","AAR","")))</f>
        <v/>
      </c>
      <c r="B1869" t="str">
        <f>CoverSheet!$G$7</f>
        <v>v:25-03-c</v>
      </c>
      <c r="C1869" t="str">
        <f>IF(CoverSheet!$C$29=3,"Q1",IF(CoverSheet!$C$29=6,"Q2",IF(CoverSheet!$C$29=9,"Q3",IF(AND(CoverSheet!$C$29=12,A1869="AR"),"Q4","Q4A"))))</f>
        <v>Q4A</v>
      </c>
      <c r="D1869" t="str">
        <f>CoverSheet!$C$15</f>
        <v/>
      </c>
      <c r="E1869" t="s">
        <v>750</v>
      </c>
      <c r="F1869" t="s">
        <v>4235</v>
      </c>
      <c r="G1869" t="s">
        <v>3831</v>
      </c>
      <c r="H1869">
        <f>Input!P269*CoverSheet!C33</f>
        <v>0</v>
      </c>
    </row>
    <row r="1870" spans="1:8" x14ac:dyDescent="0.35">
      <c r="A1870" t="str">
        <f>IF(CoverSheet!$C$9="Annual Return","AR",IF(CoverSheet!$C$9="Interim Return","IR",IF(CoverSheet!$C$9="Audited Annual Return","AAR","")))</f>
        <v/>
      </c>
      <c r="B1870" t="str">
        <f>CoverSheet!$G$7</f>
        <v>v:25-03-c</v>
      </c>
      <c r="C1870" t="str">
        <f>IF(CoverSheet!$C$29=3,"Q1",IF(CoverSheet!$C$29=6,"Q2",IF(CoverSheet!$C$29=9,"Q3",IF(AND(CoverSheet!$C$29=12,A1870="AR"),"Q4","Q4A"))))</f>
        <v>Q4A</v>
      </c>
      <c r="D1870" t="str">
        <f>CoverSheet!$C$15</f>
        <v/>
      </c>
      <c r="E1870" t="s">
        <v>750</v>
      </c>
      <c r="F1870" t="s">
        <v>4236</v>
      </c>
      <c r="G1870" t="s">
        <v>3833</v>
      </c>
      <c r="H1870">
        <f>Input!L269*CoverSheet!C33</f>
        <v>0</v>
      </c>
    </row>
    <row r="1871" spans="1:8" x14ac:dyDescent="0.35">
      <c r="A1871" t="str">
        <f>IF(CoverSheet!$C$9="Annual Return","AR",IF(CoverSheet!$C$9="Interim Return","IR",IF(CoverSheet!$C$9="Audited Annual Return","AAR","")))</f>
        <v/>
      </c>
      <c r="B1871" t="str">
        <f>CoverSheet!$G$7</f>
        <v>v:25-03-c</v>
      </c>
      <c r="C1871" t="str">
        <f>IF(CoverSheet!$C$29=3,"Q1",IF(CoverSheet!$C$29=6,"Q2",IF(CoverSheet!$C$29=9,"Q3",IF(AND(CoverSheet!$C$29=12,A1871="AR"),"Q4","Q4A"))))</f>
        <v>Q4A</v>
      </c>
      <c r="D1871" t="str">
        <f>CoverSheet!$C$15</f>
        <v/>
      </c>
      <c r="E1871" t="s">
        <v>750</v>
      </c>
      <c r="F1871" t="s">
        <v>4237</v>
      </c>
      <c r="G1871" t="s">
        <v>3835</v>
      </c>
      <c r="H1871">
        <f>Input!M269*CoverSheet!C33</f>
        <v>0</v>
      </c>
    </row>
    <row r="1872" spans="1:8" x14ac:dyDescent="0.35">
      <c r="A1872" t="str">
        <f>IF(CoverSheet!$C$9="Annual Return","AR",IF(CoverSheet!$C$9="Interim Return","IR",IF(CoverSheet!$C$9="Audited Annual Return","AAR","")))</f>
        <v/>
      </c>
      <c r="B1872" t="str">
        <f>CoverSheet!$G$7</f>
        <v>v:25-03-c</v>
      </c>
      <c r="C1872" t="str">
        <f>IF(CoverSheet!$C$29=3,"Q1",IF(CoverSheet!$C$29=6,"Q2",IF(CoverSheet!$C$29=9,"Q3",IF(AND(CoverSheet!$C$29=12,A1872="AR"),"Q4","Q4A"))))</f>
        <v>Q4A</v>
      </c>
      <c r="D1872" t="str">
        <f>CoverSheet!$C$15</f>
        <v/>
      </c>
      <c r="E1872" t="s">
        <v>750</v>
      </c>
      <c r="F1872" t="s">
        <v>4238</v>
      </c>
      <c r="G1872" t="s">
        <v>3837</v>
      </c>
      <c r="H1872">
        <f>Input!N269*CoverSheet!C33</f>
        <v>0</v>
      </c>
    </row>
    <row r="1873" spans="1:8" x14ac:dyDescent="0.35">
      <c r="A1873" t="str">
        <f>IF(CoverSheet!$C$9="Annual Return","AR",IF(CoverSheet!$C$9="Interim Return","IR",IF(CoverSheet!$C$9="Audited Annual Return","AAR","")))</f>
        <v/>
      </c>
      <c r="B1873" t="str">
        <f>CoverSheet!$G$7</f>
        <v>v:25-03-c</v>
      </c>
      <c r="C1873" t="str">
        <f>IF(CoverSheet!$C$29=3,"Q1",IF(CoverSheet!$C$29=6,"Q2",IF(CoverSheet!$C$29=9,"Q3",IF(AND(CoverSheet!$C$29=12,A1873="AR"),"Q4","Q4A"))))</f>
        <v>Q4A</v>
      </c>
      <c r="D1873" t="str">
        <f>CoverSheet!$C$15</f>
        <v/>
      </c>
      <c r="E1873" t="s">
        <v>750</v>
      </c>
      <c r="F1873" t="s">
        <v>4239</v>
      </c>
      <c r="G1873" t="s">
        <v>4240</v>
      </c>
      <c r="H1873">
        <f>Input!P270*CoverSheet!C33</f>
        <v>0</v>
      </c>
    </row>
    <row r="1874" spans="1:8" x14ac:dyDescent="0.35">
      <c r="A1874" t="str">
        <f>IF(CoverSheet!$C$9="Annual Return","AR",IF(CoverSheet!$C$9="Interim Return","IR",IF(CoverSheet!$C$9="Audited Annual Return","AAR","")))</f>
        <v/>
      </c>
      <c r="B1874" t="str">
        <f>CoverSheet!$G$7</f>
        <v>v:25-03-c</v>
      </c>
      <c r="C1874" t="str">
        <f>IF(CoverSheet!$C$29=3,"Q1",IF(CoverSheet!$C$29=6,"Q2",IF(CoverSheet!$C$29=9,"Q3",IF(AND(CoverSheet!$C$29=12,A1874="AR"),"Q4","Q4A"))))</f>
        <v>Q4A</v>
      </c>
      <c r="D1874" t="str">
        <f>CoverSheet!$C$15</f>
        <v/>
      </c>
      <c r="E1874" t="s">
        <v>750</v>
      </c>
      <c r="F1874" t="s">
        <v>4241</v>
      </c>
      <c r="G1874" t="s">
        <v>4242</v>
      </c>
      <c r="H1874">
        <f>Input!L270*CoverSheet!C33</f>
        <v>0</v>
      </c>
    </row>
    <row r="1875" spans="1:8" x14ac:dyDescent="0.35">
      <c r="A1875" t="str">
        <f>IF(CoverSheet!$C$9="Annual Return","AR",IF(CoverSheet!$C$9="Interim Return","IR",IF(CoverSheet!$C$9="Audited Annual Return","AAR","")))</f>
        <v/>
      </c>
      <c r="B1875" t="str">
        <f>CoverSheet!$G$7</f>
        <v>v:25-03-c</v>
      </c>
      <c r="C1875" t="str">
        <f>IF(CoverSheet!$C$29=3,"Q1",IF(CoverSheet!$C$29=6,"Q2",IF(CoverSheet!$C$29=9,"Q3",IF(AND(CoverSheet!$C$29=12,A1875="AR"),"Q4","Q4A"))))</f>
        <v>Q4A</v>
      </c>
      <c r="D1875" t="str">
        <f>CoverSheet!$C$15</f>
        <v/>
      </c>
      <c r="E1875" t="s">
        <v>750</v>
      </c>
      <c r="F1875" t="s">
        <v>4243</v>
      </c>
      <c r="G1875" t="s">
        <v>4244</v>
      </c>
      <c r="H1875">
        <f>Input!M270*CoverSheet!C33</f>
        <v>0</v>
      </c>
    </row>
    <row r="1876" spans="1:8" x14ac:dyDescent="0.35">
      <c r="A1876" t="str">
        <f>IF(CoverSheet!$C$9="Annual Return","AR",IF(CoverSheet!$C$9="Interim Return","IR",IF(CoverSheet!$C$9="Audited Annual Return","AAR","")))</f>
        <v/>
      </c>
      <c r="B1876" t="str">
        <f>CoverSheet!$G$7</f>
        <v>v:25-03-c</v>
      </c>
      <c r="C1876" t="str">
        <f>IF(CoverSheet!$C$29=3,"Q1",IF(CoverSheet!$C$29=6,"Q2",IF(CoverSheet!$C$29=9,"Q3",IF(AND(CoverSheet!$C$29=12,A1876="AR"),"Q4","Q4A"))))</f>
        <v>Q4A</v>
      </c>
      <c r="D1876" t="str">
        <f>CoverSheet!$C$15</f>
        <v/>
      </c>
      <c r="E1876" t="s">
        <v>750</v>
      </c>
      <c r="F1876" t="s">
        <v>4245</v>
      </c>
      <c r="G1876" t="s">
        <v>4246</v>
      </c>
      <c r="H1876">
        <f>Input!N270*CoverSheet!C33</f>
        <v>0</v>
      </c>
    </row>
    <row r="1877" spans="1:8" x14ac:dyDescent="0.35">
      <c r="A1877" t="str">
        <f>IF(CoverSheet!$C$9="Annual Return","AR",IF(CoverSheet!$C$9="Interim Return","IR",IF(CoverSheet!$C$9="Audited Annual Return","AAR","")))</f>
        <v/>
      </c>
      <c r="B1877" t="str">
        <f>CoverSheet!$G$7</f>
        <v>v:25-03-c</v>
      </c>
      <c r="C1877" t="str">
        <f>IF(CoverSheet!$C$29=3,"Q1",IF(CoverSheet!$C$29=6,"Q2",IF(CoverSheet!$C$29=9,"Q3",IF(AND(CoverSheet!$C$29=12,A1877="AR"),"Q4","Q4A"))))</f>
        <v>Q4A</v>
      </c>
      <c r="D1877" t="str">
        <f>CoverSheet!$C$15</f>
        <v/>
      </c>
      <c r="E1877" t="s">
        <v>750</v>
      </c>
      <c r="F1877" t="s">
        <v>4247</v>
      </c>
      <c r="G1877" t="s">
        <v>4248</v>
      </c>
      <c r="H1877">
        <f>Input!P271*CoverSheet!C33</f>
        <v>0</v>
      </c>
    </row>
    <row r="1878" spans="1:8" x14ac:dyDescent="0.35">
      <c r="A1878" t="str">
        <f>IF(CoverSheet!$C$9="Annual Return","AR",IF(CoverSheet!$C$9="Interim Return","IR",IF(CoverSheet!$C$9="Audited Annual Return","AAR","")))</f>
        <v/>
      </c>
      <c r="B1878" t="str">
        <f>CoverSheet!$G$7</f>
        <v>v:25-03-c</v>
      </c>
      <c r="C1878" t="str">
        <f>IF(CoverSheet!$C$29=3,"Q1",IF(CoverSheet!$C$29=6,"Q2",IF(CoverSheet!$C$29=9,"Q3",IF(AND(CoverSheet!$C$29=12,A1878="AR"),"Q4","Q4A"))))</f>
        <v>Q4A</v>
      </c>
      <c r="D1878" t="str">
        <f>CoverSheet!$C$15</f>
        <v/>
      </c>
      <c r="E1878" t="s">
        <v>750</v>
      </c>
      <c r="F1878" t="s">
        <v>4249</v>
      </c>
      <c r="G1878" t="s">
        <v>4250</v>
      </c>
      <c r="H1878">
        <f>Input!L271*CoverSheet!C33</f>
        <v>0</v>
      </c>
    </row>
    <row r="1879" spans="1:8" x14ac:dyDescent="0.35">
      <c r="A1879" t="str">
        <f>IF(CoverSheet!$C$9="Annual Return","AR",IF(CoverSheet!$C$9="Interim Return","IR",IF(CoverSheet!$C$9="Audited Annual Return","AAR","")))</f>
        <v/>
      </c>
      <c r="B1879" t="str">
        <f>CoverSheet!$G$7</f>
        <v>v:25-03-c</v>
      </c>
      <c r="C1879" t="str">
        <f>IF(CoverSheet!$C$29=3,"Q1",IF(CoverSheet!$C$29=6,"Q2",IF(CoverSheet!$C$29=9,"Q3",IF(AND(CoverSheet!$C$29=12,A1879="AR"),"Q4","Q4A"))))</f>
        <v>Q4A</v>
      </c>
      <c r="D1879" t="str">
        <f>CoverSheet!$C$15</f>
        <v/>
      </c>
      <c r="E1879" t="s">
        <v>750</v>
      </c>
      <c r="F1879" t="s">
        <v>4251</v>
      </c>
      <c r="G1879" t="s">
        <v>4252</v>
      </c>
      <c r="H1879">
        <f>Input!M271*CoverSheet!C33</f>
        <v>0</v>
      </c>
    </row>
    <row r="1880" spans="1:8" x14ac:dyDescent="0.35">
      <c r="A1880" t="str">
        <f>IF(CoverSheet!$C$9="Annual Return","AR",IF(CoverSheet!$C$9="Interim Return","IR",IF(CoverSheet!$C$9="Audited Annual Return","AAR","")))</f>
        <v/>
      </c>
      <c r="B1880" t="str">
        <f>CoverSheet!$G$7</f>
        <v>v:25-03-c</v>
      </c>
      <c r="C1880" t="str">
        <f>IF(CoverSheet!$C$29=3,"Q1",IF(CoverSheet!$C$29=6,"Q2",IF(CoverSheet!$C$29=9,"Q3",IF(AND(CoverSheet!$C$29=12,A1880="AR"),"Q4","Q4A"))))</f>
        <v>Q4A</v>
      </c>
      <c r="D1880" t="str">
        <f>CoverSheet!$C$15</f>
        <v/>
      </c>
      <c r="E1880" t="s">
        <v>750</v>
      </c>
      <c r="F1880" t="s">
        <v>4253</v>
      </c>
      <c r="G1880" t="s">
        <v>4254</v>
      </c>
      <c r="H1880">
        <f>Input!N271*CoverSheet!C33</f>
        <v>0</v>
      </c>
    </row>
    <row r="1881" spans="1:8" x14ac:dyDescent="0.35">
      <c r="A1881" t="str">
        <f>IF(CoverSheet!$C$9="Annual Return","AR",IF(CoverSheet!$C$9="Interim Return","IR",IF(CoverSheet!$C$9="Audited Annual Return","AAR","")))</f>
        <v/>
      </c>
      <c r="B1881" t="str">
        <f>CoverSheet!$G$7</f>
        <v>v:25-03-c</v>
      </c>
      <c r="C1881" t="str">
        <f>IF(CoverSheet!$C$29=3,"Q1",IF(CoverSheet!$C$29=6,"Q2",IF(CoverSheet!$C$29=9,"Q3",IF(AND(CoverSheet!$C$29=12,A1881="AR"),"Q4","Q4A"))))</f>
        <v>Q4A</v>
      </c>
      <c r="D1881" t="str">
        <f>CoverSheet!$C$15</f>
        <v/>
      </c>
      <c r="E1881" t="s">
        <v>750</v>
      </c>
      <c r="F1881" t="s">
        <v>4255</v>
      </c>
      <c r="G1881" t="s">
        <v>4256</v>
      </c>
      <c r="H1881">
        <f>Input!P272*CoverSheet!C33</f>
        <v>0</v>
      </c>
    </row>
    <row r="1882" spans="1:8" x14ac:dyDescent="0.35">
      <c r="A1882" t="str">
        <f>IF(CoverSheet!$C$9="Annual Return","AR",IF(CoverSheet!$C$9="Interim Return","IR",IF(CoverSheet!$C$9="Audited Annual Return","AAR","")))</f>
        <v/>
      </c>
      <c r="B1882" t="str">
        <f>CoverSheet!$G$7</f>
        <v>v:25-03-c</v>
      </c>
      <c r="C1882" t="str">
        <f>IF(CoverSheet!$C$29=3,"Q1",IF(CoverSheet!$C$29=6,"Q2",IF(CoverSheet!$C$29=9,"Q3",IF(AND(CoverSheet!$C$29=12,A1882="AR"),"Q4","Q4A"))))</f>
        <v>Q4A</v>
      </c>
      <c r="D1882" t="str">
        <f>CoverSheet!$C$15</f>
        <v/>
      </c>
      <c r="E1882" t="s">
        <v>750</v>
      </c>
      <c r="F1882" t="s">
        <v>4257</v>
      </c>
      <c r="G1882" t="s">
        <v>4258</v>
      </c>
      <c r="H1882">
        <f>Input!L272*CoverSheet!C33</f>
        <v>0</v>
      </c>
    </row>
    <row r="1883" spans="1:8" x14ac:dyDescent="0.35">
      <c r="A1883" t="str">
        <f>IF(CoverSheet!$C$9="Annual Return","AR",IF(CoverSheet!$C$9="Interim Return","IR",IF(CoverSheet!$C$9="Audited Annual Return","AAR","")))</f>
        <v/>
      </c>
      <c r="B1883" t="str">
        <f>CoverSheet!$G$7</f>
        <v>v:25-03-c</v>
      </c>
      <c r="C1883" t="str">
        <f>IF(CoverSheet!$C$29=3,"Q1",IF(CoverSheet!$C$29=6,"Q2",IF(CoverSheet!$C$29=9,"Q3",IF(AND(CoverSheet!$C$29=12,A1883="AR"),"Q4","Q4A"))))</f>
        <v>Q4A</v>
      </c>
      <c r="D1883" t="str">
        <f>CoverSheet!$C$15</f>
        <v/>
      </c>
      <c r="E1883" t="s">
        <v>750</v>
      </c>
      <c r="F1883" t="s">
        <v>4259</v>
      </c>
      <c r="G1883" t="s">
        <v>4260</v>
      </c>
      <c r="H1883">
        <f>Input!M272*CoverSheet!C33</f>
        <v>0</v>
      </c>
    </row>
    <row r="1884" spans="1:8" x14ac:dyDescent="0.35">
      <c r="A1884" t="str">
        <f>IF(CoverSheet!$C$9="Annual Return","AR",IF(CoverSheet!$C$9="Interim Return","IR",IF(CoverSheet!$C$9="Audited Annual Return","AAR","")))</f>
        <v/>
      </c>
      <c r="B1884" t="str">
        <f>CoverSheet!$G$7</f>
        <v>v:25-03-c</v>
      </c>
      <c r="C1884" t="str">
        <f>IF(CoverSheet!$C$29=3,"Q1",IF(CoverSheet!$C$29=6,"Q2",IF(CoverSheet!$C$29=9,"Q3",IF(AND(CoverSheet!$C$29=12,A1884="AR"),"Q4","Q4A"))))</f>
        <v>Q4A</v>
      </c>
      <c r="D1884" t="str">
        <f>CoverSheet!$C$15</f>
        <v/>
      </c>
      <c r="E1884" t="s">
        <v>750</v>
      </c>
      <c r="F1884" t="s">
        <v>4261</v>
      </c>
      <c r="G1884" t="s">
        <v>4262</v>
      </c>
      <c r="H1884">
        <f>Input!N272*CoverSheet!C33</f>
        <v>0</v>
      </c>
    </row>
    <row r="1885" spans="1:8" x14ac:dyDescent="0.35">
      <c r="A1885" t="str">
        <f>IF(CoverSheet!$C$9="Annual Return","AR",IF(CoverSheet!$C$9="Interim Return","IR",IF(CoverSheet!$C$9="Audited Annual Return","AAR","")))</f>
        <v/>
      </c>
      <c r="B1885" t="str">
        <f>CoverSheet!$G$7</f>
        <v>v:25-03-c</v>
      </c>
      <c r="C1885" t="str">
        <f>IF(CoverSheet!$C$29=3,"Q1",IF(CoverSheet!$C$29=6,"Q2",IF(CoverSheet!$C$29=9,"Q3",IF(AND(CoverSheet!$C$29=12,A1885="AR"),"Q4","Q4A"))))</f>
        <v>Q4A</v>
      </c>
      <c r="D1885" t="str">
        <f>CoverSheet!$C$15</f>
        <v/>
      </c>
      <c r="E1885" t="s">
        <v>750</v>
      </c>
      <c r="F1885" t="s">
        <v>4263</v>
      </c>
      <c r="G1885" t="s">
        <v>4264</v>
      </c>
      <c r="H1885">
        <f>Input!P273*CoverSheet!C33</f>
        <v>0</v>
      </c>
    </row>
    <row r="1886" spans="1:8" x14ac:dyDescent="0.35">
      <c r="A1886" t="str">
        <f>IF(CoverSheet!$C$9="Annual Return","AR",IF(CoverSheet!$C$9="Interim Return","IR",IF(CoverSheet!$C$9="Audited Annual Return","AAR","")))</f>
        <v/>
      </c>
      <c r="B1886" t="str">
        <f>CoverSheet!$G$7</f>
        <v>v:25-03-c</v>
      </c>
      <c r="C1886" t="str">
        <f>IF(CoverSheet!$C$29=3,"Q1",IF(CoverSheet!$C$29=6,"Q2",IF(CoverSheet!$C$29=9,"Q3",IF(AND(CoverSheet!$C$29=12,A1886="AR"),"Q4","Q4A"))))</f>
        <v>Q4A</v>
      </c>
      <c r="D1886" t="str">
        <f>CoverSheet!$C$15</f>
        <v/>
      </c>
      <c r="E1886" t="s">
        <v>750</v>
      </c>
      <c r="F1886" t="s">
        <v>4265</v>
      </c>
      <c r="G1886" t="s">
        <v>4266</v>
      </c>
      <c r="H1886">
        <f>Input!L273*CoverSheet!C33</f>
        <v>0</v>
      </c>
    </row>
    <row r="1887" spans="1:8" x14ac:dyDescent="0.35">
      <c r="A1887" t="str">
        <f>IF(CoverSheet!$C$9="Annual Return","AR",IF(CoverSheet!$C$9="Interim Return","IR",IF(CoverSheet!$C$9="Audited Annual Return","AAR","")))</f>
        <v/>
      </c>
      <c r="B1887" t="str">
        <f>CoverSheet!$G$7</f>
        <v>v:25-03-c</v>
      </c>
      <c r="C1887" t="str">
        <f>IF(CoverSheet!$C$29=3,"Q1",IF(CoverSheet!$C$29=6,"Q2",IF(CoverSheet!$C$29=9,"Q3",IF(AND(CoverSheet!$C$29=12,A1887="AR"),"Q4","Q4A"))))</f>
        <v>Q4A</v>
      </c>
      <c r="D1887" t="str">
        <f>CoverSheet!$C$15</f>
        <v/>
      </c>
      <c r="E1887" t="s">
        <v>750</v>
      </c>
      <c r="F1887" t="s">
        <v>4267</v>
      </c>
      <c r="G1887" t="s">
        <v>4268</v>
      </c>
      <c r="H1887">
        <f>Input!M273*CoverSheet!C33</f>
        <v>0</v>
      </c>
    </row>
    <row r="1888" spans="1:8" x14ac:dyDescent="0.35">
      <c r="A1888" t="str">
        <f>IF(CoverSheet!$C$9="Annual Return","AR",IF(CoverSheet!$C$9="Interim Return","IR",IF(CoverSheet!$C$9="Audited Annual Return","AAR","")))</f>
        <v/>
      </c>
      <c r="B1888" t="str">
        <f>CoverSheet!$G$7</f>
        <v>v:25-03-c</v>
      </c>
      <c r="C1888" t="str">
        <f>IF(CoverSheet!$C$29=3,"Q1",IF(CoverSheet!$C$29=6,"Q2",IF(CoverSheet!$C$29=9,"Q3",IF(AND(CoverSheet!$C$29=12,A1888="AR"),"Q4","Q4A"))))</f>
        <v>Q4A</v>
      </c>
      <c r="D1888" t="str">
        <f>CoverSheet!$C$15</f>
        <v/>
      </c>
      <c r="E1888" t="s">
        <v>750</v>
      </c>
      <c r="F1888" t="s">
        <v>4269</v>
      </c>
      <c r="G1888" t="s">
        <v>4270</v>
      </c>
      <c r="H1888">
        <f>Input!N273*CoverSheet!C33</f>
        <v>0</v>
      </c>
    </row>
    <row r="1889" spans="1:8" x14ac:dyDescent="0.35">
      <c r="A1889" t="str">
        <f>IF(CoverSheet!$C$9="Annual Return","AR",IF(CoverSheet!$C$9="Interim Return","IR",IF(CoverSheet!$C$9="Audited Annual Return","AAR","")))</f>
        <v/>
      </c>
      <c r="B1889" t="str">
        <f>CoverSheet!$G$7</f>
        <v>v:25-03-c</v>
      </c>
      <c r="C1889" t="str">
        <f>IF(CoverSheet!$C$29=3,"Q1",IF(CoverSheet!$C$29=6,"Q2",IF(CoverSheet!$C$29=9,"Q3",IF(AND(CoverSheet!$C$29=12,A1889="AR"),"Q4","Q4A"))))</f>
        <v>Q4A</v>
      </c>
      <c r="D1889" t="str">
        <f>CoverSheet!$C$15</f>
        <v/>
      </c>
      <c r="E1889" t="s">
        <v>750</v>
      </c>
      <c r="F1889" t="s">
        <v>4271</v>
      </c>
      <c r="G1889" t="s">
        <v>4272</v>
      </c>
      <c r="H1889">
        <f>Input!P274*CoverSheet!C33</f>
        <v>0</v>
      </c>
    </row>
    <row r="1890" spans="1:8" x14ac:dyDescent="0.35">
      <c r="A1890" t="str">
        <f>IF(CoverSheet!$C$9="Annual Return","AR",IF(CoverSheet!$C$9="Interim Return","IR",IF(CoverSheet!$C$9="Audited Annual Return","AAR","")))</f>
        <v/>
      </c>
      <c r="B1890" t="str">
        <f>CoverSheet!$G$7</f>
        <v>v:25-03-c</v>
      </c>
      <c r="C1890" t="str">
        <f>IF(CoverSheet!$C$29=3,"Q1",IF(CoverSheet!$C$29=6,"Q2",IF(CoverSheet!$C$29=9,"Q3",IF(AND(CoverSheet!$C$29=12,A1890="AR"),"Q4","Q4A"))))</f>
        <v>Q4A</v>
      </c>
      <c r="D1890" t="str">
        <f>CoverSheet!$C$15</f>
        <v/>
      </c>
      <c r="E1890" t="s">
        <v>750</v>
      </c>
      <c r="F1890" t="s">
        <v>4273</v>
      </c>
      <c r="G1890" t="s">
        <v>4274</v>
      </c>
      <c r="H1890">
        <f>Input!L274*CoverSheet!C33</f>
        <v>0</v>
      </c>
    </row>
    <row r="1891" spans="1:8" x14ac:dyDescent="0.35">
      <c r="A1891" t="str">
        <f>IF(CoverSheet!$C$9="Annual Return","AR",IF(CoverSheet!$C$9="Interim Return","IR",IF(CoverSheet!$C$9="Audited Annual Return","AAR","")))</f>
        <v/>
      </c>
      <c r="B1891" t="str">
        <f>CoverSheet!$G$7</f>
        <v>v:25-03-c</v>
      </c>
      <c r="C1891" t="str">
        <f>IF(CoverSheet!$C$29=3,"Q1",IF(CoverSheet!$C$29=6,"Q2",IF(CoverSheet!$C$29=9,"Q3",IF(AND(CoverSheet!$C$29=12,A1891="AR"),"Q4","Q4A"))))</f>
        <v>Q4A</v>
      </c>
      <c r="D1891" t="str">
        <f>CoverSheet!$C$15</f>
        <v/>
      </c>
      <c r="E1891" t="s">
        <v>750</v>
      </c>
      <c r="F1891" t="s">
        <v>4275</v>
      </c>
      <c r="G1891" t="s">
        <v>4276</v>
      </c>
      <c r="H1891">
        <f>Input!M274*CoverSheet!C33</f>
        <v>0</v>
      </c>
    </row>
    <row r="1892" spans="1:8" x14ac:dyDescent="0.35">
      <c r="A1892" t="str">
        <f>IF(CoverSheet!$C$9="Annual Return","AR",IF(CoverSheet!$C$9="Interim Return","IR",IF(CoverSheet!$C$9="Audited Annual Return","AAR","")))</f>
        <v/>
      </c>
      <c r="B1892" t="str">
        <f>CoverSheet!$G$7</f>
        <v>v:25-03-c</v>
      </c>
      <c r="C1892" t="str">
        <f>IF(CoverSheet!$C$29=3,"Q1",IF(CoverSheet!$C$29=6,"Q2",IF(CoverSheet!$C$29=9,"Q3",IF(AND(CoverSheet!$C$29=12,A1892="AR"),"Q4","Q4A"))))</f>
        <v>Q4A</v>
      </c>
      <c r="D1892" t="str">
        <f>CoverSheet!$C$15</f>
        <v/>
      </c>
      <c r="E1892" t="s">
        <v>750</v>
      </c>
      <c r="F1892" t="s">
        <v>4277</v>
      </c>
      <c r="G1892" t="s">
        <v>4278</v>
      </c>
      <c r="H1892">
        <f>Input!N274*CoverSheet!C33</f>
        <v>0</v>
      </c>
    </row>
    <row r="1893" spans="1:8" x14ac:dyDescent="0.35">
      <c r="A1893" t="str">
        <f>IF(CoverSheet!$C$9="Annual Return","AR",IF(CoverSheet!$C$9="Interim Return","IR",IF(CoverSheet!$C$9="Audited Annual Return","AAR","")))</f>
        <v/>
      </c>
      <c r="B1893" t="str">
        <f>CoverSheet!$G$7</f>
        <v>v:25-03-c</v>
      </c>
      <c r="C1893" t="str">
        <f>IF(CoverSheet!$C$29=3,"Q1",IF(CoverSheet!$C$29=6,"Q2",IF(CoverSheet!$C$29=9,"Q3",IF(AND(CoverSheet!$C$29=12,A1893="AR"),"Q4","Q4A"))))</f>
        <v>Q4A</v>
      </c>
      <c r="D1893" t="str">
        <f>CoverSheet!$C$15</f>
        <v/>
      </c>
      <c r="E1893" t="s">
        <v>750</v>
      </c>
      <c r="F1893" t="s">
        <v>4279</v>
      </c>
      <c r="G1893" t="s">
        <v>3823</v>
      </c>
      <c r="H1893">
        <f>Input!P275*CoverSheet!C33</f>
        <v>0</v>
      </c>
    </row>
    <row r="1894" spans="1:8" x14ac:dyDescent="0.35">
      <c r="A1894" t="str">
        <f>IF(CoverSheet!$C$9="Annual Return","AR",IF(CoverSheet!$C$9="Interim Return","IR",IF(CoverSheet!$C$9="Audited Annual Return","AAR","")))</f>
        <v/>
      </c>
      <c r="B1894" t="str">
        <f>CoverSheet!$G$7</f>
        <v>v:25-03-c</v>
      </c>
      <c r="C1894" t="str">
        <f>IF(CoverSheet!$C$29=3,"Q1",IF(CoverSheet!$C$29=6,"Q2",IF(CoverSheet!$C$29=9,"Q3",IF(AND(CoverSheet!$C$29=12,A1894="AR"),"Q4","Q4A"))))</f>
        <v>Q4A</v>
      </c>
      <c r="D1894" t="str">
        <f>CoverSheet!$C$15</f>
        <v/>
      </c>
      <c r="E1894" t="s">
        <v>750</v>
      </c>
      <c r="F1894" t="s">
        <v>4280</v>
      </c>
      <c r="G1894" t="s">
        <v>3825</v>
      </c>
      <c r="H1894">
        <f>Input!L275*CoverSheet!C33</f>
        <v>0</v>
      </c>
    </row>
    <row r="1895" spans="1:8" x14ac:dyDescent="0.35">
      <c r="A1895" t="str">
        <f>IF(CoverSheet!$C$9="Annual Return","AR",IF(CoverSheet!$C$9="Interim Return","IR",IF(CoverSheet!$C$9="Audited Annual Return","AAR","")))</f>
        <v/>
      </c>
      <c r="B1895" t="str">
        <f>CoverSheet!$G$7</f>
        <v>v:25-03-c</v>
      </c>
      <c r="C1895" t="str">
        <f>IF(CoverSheet!$C$29=3,"Q1",IF(CoverSheet!$C$29=6,"Q2",IF(CoverSheet!$C$29=9,"Q3",IF(AND(CoverSheet!$C$29=12,A1895="AR"),"Q4","Q4A"))))</f>
        <v>Q4A</v>
      </c>
      <c r="D1895" t="str">
        <f>CoverSheet!$C$15</f>
        <v/>
      </c>
      <c r="E1895" t="s">
        <v>750</v>
      </c>
      <c r="F1895" t="s">
        <v>4281</v>
      </c>
      <c r="G1895" t="s">
        <v>3827</v>
      </c>
      <c r="H1895">
        <f>Input!M275*CoverSheet!C33</f>
        <v>0</v>
      </c>
    </row>
    <row r="1896" spans="1:8" x14ac:dyDescent="0.35">
      <c r="A1896" t="str">
        <f>IF(CoverSheet!$C$9="Annual Return","AR",IF(CoverSheet!$C$9="Interim Return","IR",IF(CoverSheet!$C$9="Audited Annual Return","AAR","")))</f>
        <v/>
      </c>
      <c r="B1896" t="str">
        <f>CoverSheet!$G$7</f>
        <v>v:25-03-c</v>
      </c>
      <c r="C1896" t="str">
        <f>IF(CoverSheet!$C$29=3,"Q1",IF(CoverSheet!$C$29=6,"Q2",IF(CoverSheet!$C$29=9,"Q3",IF(AND(CoverSheet!$C$29=12,A1896="AR"),"Q4","Q4A"))))</f>
        <v>Q4A</v>
      </c>
      <c r="D1896" t="str">
        <f>CoverSheet!$C$15</f>
        <v/>
      </c>
      <c r="E1896" t="s">
        <v>750</v>
      </c>
      <c r="F1896" t="s">
        <v>4282</v>
      </c>
      <c r="G1896" t="s">
        <v>3829</v>
      </c>
      <c r="H1896">
        <f>Input!N275*CoverSheet!C33</f>
        <v>0</v>
      </c>
    </row>
    <row r="1897" spans="1:8" x14ac:dyDescent="0.35">
      <c r="A1897" t="str">
        <f>IF(CoverSheet!$C$9="Annual Return","AR",IF(CoverSheet!$C$9="Interim Return","IR",IF(CoverSheet!$C$9="Audited Annual Return","AAR","")))</f>
        <v/>
      </c>
      <c r="B1897" t="str">
        <f>CoverSheet!$G$7</f>
        <v>v:25-03-c</v>
      </c>
      <c r="C1897" t="str">
        <f>IF(CoverSheet!$C$29=3,"Q1",IF(CoverSheet!$C$29=6,"Q2",IF(CoverSheet!$C$29=9,"Q3",IF(AND(CoverSheet!$C$29=12,A1897="AR"),"Q4","Q4A"))))</f>
        <v>Q4A</v>
      </c>
      <c r="D1897" t="str">
        <f>CoverSheet!$C$15</f>
        <v/>
      </c>
      <c r="E1897" t="s">
        <v>750</v>
      </c>
      <c r="F1897" t="s">
        <v>4283</v>
      </c>
      <c r="G1897" t="s">
        <v>3831</v>
      </c>
      <c r="H1897">
        <f>Input!P276*CoverSheet!C33</f>
        <v>0</v>
      </c>
    </row>
    <row r="1898" spans="1:8" x14ac:dyDescent="0.35">
      <c r="A1898" t="str">
        <f>IF(CoverSheet!$C$9="Annual Return","AR",IF(CoverSheet!$C$9="Interim Return","IR",IF(CoverSheet!$C$9="Audited Annual Return","AAR","")))</f>
        <v/>
      </c>
      <c r="B1898" t="str">
        <f>CoverSheet!$G$7</f>
        <v>v:25-03-c</v>
      </c>
      <c r="C1898" t="str">
        <f>IF(CoverSheet!$C$29=3,"Q1",IF(CoverSheet!$C$29=6,"Q2",IF(CoverSheet!$C$29=9,"Q3",IF(AND(CoverSheet!$C$29=12,A1898="AR"),"Q4","Q4A"))))</f>
        <v>Q4A</v>
      </c>
      <c r="D1898" t="str">
        <f>CoverSheet!$C$15</f>
        <v/>
      </c>
      <c r="E1898" t="s">
        <v>750</v>
      </c>
      <c r="F1898" t="s">
        <v>4284</v>
      </c>
      <c r="G1898" t="s">
        <v>3833</v>
      </c>
      <c r="H1898">
        <f>Input!L276*CoverSheet!C33</f>
        <v>0</v>
      </c>
    </row>
    <row r="1899" spans="1:8" x14ac:dyDescent="0.35">
      <c r="A1899" t="str">
        <f>IF(CoverSheet!$C$9="Annual Return","AR",IF(CoverSheet!$C$9="Interim Return","IR",IF(CoverSheet!$C$9="Audited Annual Return","AAR","")))</f>
        <v/>
      </c>
      <c r="B1899" t="str">
        <f>CoverSheet!$G$7</f>
        <v>v:25-03-c</v>
      </c>
      <c r="C1899" t="str">
        <f>IF(CoverSheet!$C$29=3,"Q1",IF(CoverSheet!$C$29=6,"Q2",IF(CoverSheet!$C$29=9,"Q3",IF(AND(CoverSheet!$C$29=12,A1899="AR"),"Q4","Q4A"))))</f>
        <v>Q4A</v>
      </c>
      <c r="D1899" t="str">
        <f>CoverSheet!$C$15</f>
        <v/>
      </c>
      <c r="E1899" t="s">
        <v>750</v>
      </c>
      <c r="F1899" t="s">
        <v>4285</v>
      </c>
      <c r="G1899" t="s">
        <v>3835</v>
      </c>
      <c r="H1899">
        <f>Input!M276*CoverSheet!C33</f>
        <v>0</v>
      </c>
    </row>
    <row r="1900" spans="1:8" x14ac:dyDescent="0.35">
      <c r="A1900" t="str">
        <f>IF(CoverSheet!$C$9="Annual Return","AR",IF(CoverSheet!$C$9="Interim Return","IR",IF(CoverSheet!$C$9="Audited Annual Return","AAR","")))</f>
        <v/>
      </c>
      <c r="B1900" t="str">
        <f>CoverSheet!$G$7</f>
        <v>v:25-03-c</v>
      </c>
      <c r="C1900" t="str">
        <f>IF(CoverSheet!$C$29=3,"Q1",IF(CoverSheet!$C$29=6,"Q2",IF(CoverSheet!$C$29=9,"Q3",IF(AND(CoverSheet!$C$29=12,A1900="AR"),"Q4","Q4A"))))</f>
        <v>Q4A</v>
      </c>
      <c r="D1900" t="str">
        <f>CoverSheet!$C$15</f>
        <v/>
      </c>
      <c r="E1900" t="s">
        <v>750</v>
      </c>
      <c r="F1900" t="s">
        <v>4286</v>
      </c>
      <c r="G1900" t="s">
        <v>3837</v>
      </c>
      <c r="H1900">
        <f>Input!N276*CoverSheet!C33</f>
        <v>0</v>
      </c>
    </row>
    <row r="1901" spans="1:8" x14ac:dyDescent="0.35">
      <c r="A1901" t="str">
        <f>IF(CoverSheet!$C$9="Annual Return","AR",IF(CoverSheet!$C$9="Interim Return","IR",IF(CoverSheet!$C$9="Audited Annual Return","AAR","")))</f>
        <v/>
      </c>
      <c r="B1901" t="str">
        <f>CoverSheet!$G$7</f>
        <v>v:25-03-c</v>
      </c>
      <c r="C1901" t="str">
        <f>IF(CoverSheet!$C$29=3,"Q1",IF(CoverSheet!$C$29=6,"Q2",IF(CoverSheet!$C$29=9,"Q3",IF(AND(CoverSheet!$C$29=12,A1901="AR"),"Q4","Q4A"))))</f>
        <v>Q4A</v>
      </c>
      <c r="D1901" t="str">
        <f>CoverSheet!$C$15</f>
        <v/>
      </c>
      <c r="E1901" t="s">
        <v>750</v>
      </c>
      <c r="F1901" t="s">
        <v>4287</v>
      </c>
      <c r="G1901" t="s">
        <v>4288</v>
      </c>
      <c r="H1901">
        <f>Input!P277*CoverSheet!C33</f>
        <v>0</v>
      </c>
    </row>
    <row r="1902" spans="1:8" x14ac:dyDescent="0.35">
      <c r="A1902" t="str">
        <f>IF(CoverSheet!$C$9="Annual Return","AR",IF(CoverSheet!$C$9="Interim Return","IR",IF(CoverSheet!$C$9="Audited Annual Return","AAR","")))</f>
        <v/>
      </c>
      <c r="B1902" t="str">
        <f>CoverSheet!$G$7</f>
        <v>v:25-03-c</v>
      </c>
      <c r="C1902" t="str">
        <f>IF(CoverSheet!$C$29=3,"Q1",IF(CoverSheet!$C$29=6,"Q2",IF(CoverSheet!$C$29=9,"Q3",IF(AND(CoverSheet!$C$29=12,A1902="AR"),"Q4","Q4A"))))</f>
        <v>Q4A</v>
      </c>
      <c r="D1902" t="str">
        <f>CoverSheet!$C$15</f>
        <v/>
      </c>
      <c r="E1902" t="s">
        <v>750</v>
      </c>
      <c r="F1902" t="s">
        <v>4289</v>
      </c>
      <c r="G1902" t="s">
        <v>4290</v>
      </c>
      <c r="H1902">
        <f>Input!L277*CoverSheet!C33</f>
        <v>0</v>
      </c>
    </row>
    <row r="1903" spans="1:8" x14ac:dyDescent="0.35">
      <c r="A1903" t="str">
        <f>IF(CoverSheet!$C$9="Annual Return","AR",IF(CoverSheet!$C$9="Interim Return","IR",IF(CoverSheet!$C$9="Audited Annual Return","AAR","")))</f>
        <v/>
      </c>
      <c r="B1903" t="str">
        <f>CoverSheet!$G$7</f>
        <v>v:25-03-c</v>
      </c>
      <c r="C1903" t="str">
        <f>IF(CoverSheet!$C$29=3,"Q1",IF(CoverSheet!$C$29=6,"Q2",IF(CoverSheet!$C$29=9,"Q3",IF(AND(CoverSheet!$C$29=12,A1903="AR"),"Q4","Q4A"))))</f>
        <v>Q4A</v>
      </c>
      <c r="D1903" t="str">
        <f>CoverSheet!$C$15</f>
        <v/>
      </c>
      <c r="E1903" t="s">
        <v>750</v>
      </c>
      <c r="F1903" t="s">
        <v>4291</v>
      </c>
      <c r="G1903" t="s">
        <v>4292</v>
      </c>
      <c r="H1903">
        <f>Input!M277*CoverSheet!C33</f>
        <v>0</v>
      </c>
    </row>
    <row r="1904" spans="1:8" x14ac:dyDescent="0.35">
      <c r="A1904" t="str">
        <f>IF(CoverSheet!$C$9="Annual Return","AR",IF(CoverSheet!$C$9="Interim Return","IR",IF(CoverSheet!$C$9="Audited Annual Return","AAR","")))</f>
        <v/>
      </c>
      <c r="B1904" t="str">
        <f>CoverSheet!$G$7</f>
        <v>v:25-03-c</v>
      </c>
      <c r="C1904" t="str">
        <f>IF(CoverSheet!$C$29=3,"Q1",IF(CoverSheet!$C$29=6,"Q2",IF(CoverSheet!$C$29=9,"Q3",IF(AND(CoverSheet!$C$29=12,A1904="AR"),"Q4","Q4A"))))</f>
        <v>Q4A</v>
      </c>
      <c r="D1904" t="str">
        <f>CoverSheet!$C$15</f>
        <v/>
      </c>
      <c r="E1904" t="s">
        <v>750</v>
      </c>
      <c r="F1904" t="s">
        <v>4293</v>
      </c>
      <c r="G1904" t="s">
        <v>4294</v>
      </c>
      <c r="H1904">
        <f>Input!N277*CoverSheet!C33</f>
        <v>0</v>
      </c>
    </row>
    <row r="1905" spans="1:8" x14ac:dyDescent="0.35">
      <c r="A1905" t="str">
        <f>IF(CoverSheet!$C$9="Annual Return","AR",IF(CoverSheet!$C$9="Interim Return","IR",IF(CoverSheet!$C$9="Audited Annual Return","AAR","")))</f>
        <v/>
      </c>
      <c r="B1905" t="str">
        <f>CoverSheet!$G$7</f>
        <v>v:25-03-c</v>
      </c>
      <c r="C1905" t="str">
        <f>IF(CoverSheet!$C$29=3,"Q1",IF(CoverSheet!$C$29=6,"Q2",IF(CoverSheet!$C$29=9,"Q3",IF(AND(CoverSheet!$C$29=12,A1905="AR"),"Q4","Q4A"))))</f>
        <v>Q4A</v>
      </c>
      <c r="D1905" t="str">
        <f>CoverSheet!$C$15</f>
        <v/>
      </c>
      <c r="E1905" t="s">
        <v>750</v>
      </c>
      <c r="F1905" t="s">
        <v>4295</v>
      </c>
      <c r="G1905" t="s">
        <v>4296</v>
      </c>
      <c r="H1905">
        <f>Input!P278*CoverSheet!C33</f>
        <v>0</v>
      </c>
    </row>
    <row r="1906" spans="1:8" x14ac:dyDescent="0.35">
      <c r="A1906" t="str">
        <f>IF(CoverSheet!$C$9="Annual Return","AR",IF(CoverSheet!$C$9="Interim Return","IR",IF(CoverSheet!$C$9="Audited Annual Return","AAR","")))</f>
        <v/>
      </c>
      <c r="B1906" t="str">
        <f>CoverSheet!$G$7</f>
        <v>v:25-03-c</v>
      </c>
      <c r="C1906" t="str">
        <f>IF(CoverSheet!$C$29=3,"Q1",IF(CoverSheet!$C$29=6,"Q2",IF(CoverSheet!$C$29=9,"Q3",IF(AND(CoverSheet!$C$29=12,A1906="AR"),"Q4","Q4A"))))</f>
        <v>Q4A</v>
      </c>
      <c r="D1906" t="str">
        <f>CoverSheet!$C$15</f>
        <v/>
      </c>
      <c r="E1906" t="s">
        <v>750</v>
      </c>
      <c r="F1906" t="s">
        <v>4297</v>
      </c>
      <c r="G1906" t="s">
        <v>4298</v>
      </c>
      <c r="H1906">
        <f>Input!L278*CoverSheet!C33</f>
        <v>0</v>
      </c>
    </row>
    <row r="1907" spans="1:8" x14ac:dyDescent="0.35">
      <c r="A1907" t="str">
        <f>IF(CoverSheet!$C$9="Annual Return","AR",IF(CoverSheet!$C$9="Interim Return","IR",IF(CoverSheet!$C$9="Audited Annual Return","AAR","")))</f>
        <v/>
      </c>
      <c r="B1907" t="str">
        <f>CoverSheet!$G$7</f>
        <v>v:25-03-c</v>
      </c>
      <c r="C1907" t="str">
        <f>IF(CoverSheet!$C$29=3,"Q1",IF(CoverSheet!$C$29=6,"Q2",IF(CoverSheet!$C$29=9,"Q3",IF(AND(CoverSheet!$C$29=12,A1907="AR"),"Q4","Q4A"))))</f>
        <v>Q4A</v>
      </c>
      <c r="D1907" t="str">
        <f>CoverSheet!$C$15</f>
        <v/>
      </c>
      <c r="E1907" t="s">
        <v>750</v>
      </c>
      <c r="F1907" t="s">
        <v>4299</v>
      </c>
      <c r="G1907" t="s">
        <v>4300</v>
      </c>
      <c r="H1907">
        <f>Input!M278*CoverSheet!C33</f>
        <v>0</v>
      </c>
    </row>
    <row r="1908" spans="1:8" x14ac:dyDescent="0.35">
      <c r="A1908" t="str">
        <f>IF(CoverSheet!$C$9="Annual Return","AR",IF(CoverSheet!$C$9="Interim Return","IR",IF(CoverSheet!$C$9="Audited Annual Return","AAR","")))</f>
        <v/>
      </c>
      <c r="B1908" t="str">
        <f>CoverSheet!$G$7</f>
        <v>v:25-03-c</v>
      </c>
      <c r="C1908" t="str">
        <f>IF(CoverSheet!$C$29=3,"Q1",IF(CoverSheet!$C$29=6,"Q2",IF(CoverSheet!$C$29=9,"Q3",IF(AND(CoverSheet!$C$29=12,A1908="AR"),"Q4","Q4A"))))</f>
        <v>Q4A</v>
      </c>
      <c r="D1908" t="str">
        <f>CoverSheet!$C$15</f>
        <v/>
      </c>
      <c r="E1908" t="s">
        <v>750</v>
      </c>
      <c r="F1908" t="s">
        <v>4301</v>
      </c>
      <c r="G1908" t="s">
        <v>4302</v>
      </c>
      <c r="H1908">
        <f>Input!N278*CoverSheet!C33</f>
        <v>0</v>
      </c>
    </row>
    <row r="1909" spans="1:8" x14ac:dyDescent="0.35">
      <c r="A1909" t="str">
        <f>IF(CoverSheet!$C$9="Annual Return","AR",IF(CoverSheet!$C$9="Interim Return","IR",IF(CoverSheet!$C$9="Audited Annual Return","AAR","")))</f>
        <v/>
      </c>
      <c r="B1909" t="str">
        <f>CoverSheet!$G$7</f>
        <v>v:25-03-c</v>
      </c>
      <c r="C1909" t="str">
        <f>IF(CoverSheet!$C$29=3,"Q1",IF(CoverSheet!$C$29=6,"Q2",IF(CoverSheet!$C$29=9,"Q3",IF(AND(CoverSheet!$C$29=12,A1909="AR"),"Q4","Q4A"))))</f>
        <v>Q4A</v>
      </c>
      <c r="D1909" t="str">
        <f>CoverSheet!$C$15</f>
        <v/>
      </c>
      <c r="E1909" t="s">
        <v>750</v>
      </c>
      <c r="F1909" t="s">
        <v>4303</v>
      </c>
      <c r="G1909" t="s">
        <v>4304</v>
      </c>
      <c r="H1909">
        <f>Input!P279*CoverSheet!C33</f>
        <v>0</v>
      </c>
    </row>
    <row r="1910" spans="1:8" x14ac:dyDescent="0.35">
      <c r="A1910" t="str">
        <f>IF(CoverSheet!$C$9="Annual Return","AR",IF(CoverSheet!$C$9="Interim Return","IR",IF(CoverSheet!$C$9="Audited Annual Return","AAR","")))</f>
        <v/>
      </c>
      <c r="B1910" t="str">
        <f>CoverSheet!$G$7</f>
        <v>v:25-03-c</v>
      </c>
      <c r="C1910" t="str">
        <f>IF(CoverSheet!$C$29=3,"Q1",IF(CoverSheet!$C$29=6,"Q2",IF(CoverSheet!$C$29=9,"Q3",IF(AND(CoverSheet!$C$29=12,A1910="AR"),"Q4","Q4A"))))</f>
        <v>Q4A</v>
      </c>
      <c r="D1910" t="str">
        <f>CoverSheet!$C$15</f>
        <v/>
      </c>
      <c r="E1910" t="s">
        <v>750</v>
      </c>
      <c r="F1910" t="s">
        <v>4305</v>
      </c>
      <c r="G1910" t="s">
        <v>4306</v>
      </c>
      <c r="H1910">
        <f>Input!L279*CoverSheet!C33</f>
        <v>0</v>
      </c>
    </row>
    <row r="1911" spans="1:8" x14ac:dyDescent="0.35">
      <c r="A1911" t="str">
        <f>IF(CoverSheet!$C$9="Annual Return","AR",IF(CoverSheet!$C$9="Interim Return","IR",IF(CoverSheet!$C$9="Audited Annual Return","AAR","")))</f>
        <v/>
      </c>
      <c r="B1911" t="str">
        <f>CoverSheet!$G$7</f>
        <v>v:25-03-c</v>
      </c>
      <c r="C1911" t="str">
        <f>IF(CoverSheet!$C$29=3,"Q1",IF(CoverSheet!$C$29=6,"Q2",IF(CoverSheet!$C$29=9,"Q3",IF(AND(CoverSheet!$C$29=12,A1911="AR"),"Q4","Q4A"))))</f>
        <v>Q4A</v>
      </c>
      <c r="D1911" t="str">
        <f>CoverSheet!$C$15</f>
        <v/>
      </c>
      <c r="E1911" t="s">
        <v>750</v>
      </c>
      <c r="F1911" t="s">
        <v>4307</v>
      </c>
      <c r="G1911" t="s">
        <v>4308</v>
      </c>
      <c r="H1911">
        <f>Input!M279*CoverSheet!C33</f>
        <v>0</v>
      </c>
    </row>
    <row r="1912" spans="1:8" x14ac:dyDescent="0.35">
      <c r="A1912" t="str">
        <f>IF(CoverSheet!$C$9="Annual Return","AR",IF(CoverSheet!$C$9="Interim Return","IR",IF(CoverSheet!$C$9="Audited Annual Return","AAR","")))</f>
        <v/>
      </c>
      <c r="B1912" t="str">
        <f>CoverSheet!$G$7</f>
        <v>v:25-03-c</v>
      </c>
      <c r="C1912" t="str">
        <f>IF(CoverSheet!$C$29=3,"Q1",IF(CoverSheet!$C$29=6,"Q2",IF(CoverSheet!$C$29=9,"Q3",IF(AND(CoverSheet!$C$29=12,A1912="AR"),"Q4","Q4A"))))</f>
        <v>Q4A</v>
      </c>
      <c r="D1912" t="str">
        <f>CoverSheet!$C$15</f>
        <v/>
      </c>
      <c r="E1912" t="s">
        <v>750</v>
      </c>
      <c r="F1912" t="s">
        <v>4309</v>
      </c>
      <c r="G1912" t="s">
        <v>4310</v>
      </c>
      <c r="H1912">
        <f>Input!N279*CoverSheet!C33</f>
        <v>0</v>
      </c>
    </row>
    <row r="1913" spans="1:8" x14ac:dyDescent="0.35">
      <c r="A1913" t="str">
        <f>IF(CoverSheet!$C$9="Annual Return","AR",IF(CoverSheet!$C$9="Interim Return","IR",IF(CoverSheet!$C$9="Audited Annual Return","AAR","")))</f>
        <v/>
      </c>
      <c r="B1913" t="str">
        <f>CoverSheet!$G$7</f>
        <v>v:25-03-c</v>
      </c>
      <c r="C1913" t="str">
        <f>IF(CoverSheet!$C$29=3,"Q1",IF(CoverSheet!$C$29=6,"Q2",IF(CoverSheet!$C$29=9,"Q3",IF(AND(CoverSheet!$C$29=12,A1913="AR"),"Q4","Q4A"))))</f>
        <v>Q4A</v>
      </c>
      <c r="D1913" t="str">
        <f>CoverSheet!$C$15</f>
        <v/>
      </c>
      <c r="E1913" t="s">
        <v>750</v>
      </c>
      <c r="F1913" t="s">
        <v>4311</v>
      </c>
      <c r="G1913" t="s">
        <v>4312</v>
      </c>
      <c r="H1913">
        <f>Input!P281*CoverSheet!C33</f>
        <v>0</v>
      </c>
    </row>
    <row r="1914" spans="1:8" x14ac:dyDescent="0.35">
      <c r="A1914" t="str">
        <f>IF(CoverSheet!$C$9="Annual Return","AR",IF(CoverSheet!$C$9="Interim Return","IR",IF(CoverSheet!$C$9="Audited Annual Return","AAR","")))</f>
        <v/>
      </c>
      <c r="B1914" t="str">
        <f>CoverSheet!$G$7</f>
        <v>v:25-03-c</v>
      </c>
      <c r="C1914" t="str">
        <f>IF(CoverSheet!$C$29=3,"Q1",IF(CoverSheet!$C$29=6,"Q2",IF(CoverSheet!$C$29=9,"Q3",IF(AND(CoverSheet!$C$29=12,A1914="AR"),"Q4","Q4A"))))</f>
        <v>Q4A</v>
      </c>
      <c r="D1914" t="str">
        <f>CoverSheet!$C$15</f>
        <v/>
      </c>
      <c r="E1914" t="s">
        <v>750</v>
      </c>
      <c r="F1914" t="s">
        <v>4313</v>
      </c>
      <c r="G1914" t="s">
        <v>4314</v>
      </c>
      <c r="H1914">
        <f>Input!L281*CoverSheet!C33</f>
        <v>0</v>
      </c>
    </row>
    <row r="1915" spans="1:8" x14ac:dyDescent="0.35">
      <c r="A1915" t="str">
        <f>IF(CoverSheet!$C$9="Annual Return","AR",IF(CoverSheet!$C$9="Interim Return","IR",IF(CoverSheet!$C$9="Audited Annual Return","AAR","")))</f>
        <v/>
      </c>
      <c r="B1915" t="str">
        <f>CoverSheet!$G$7</f>
        <v>v:25-03-c</v>
      </c>
      <c r="C1915" t="str">
        <f>IF(CoverSheet!$C$29=3,"Q1",IF(CoverSheet!$C$29=6,"Q2",IF(CoverSheet!$C$29=9,"Q3",IF(AND(CoverSheet!$C$29=12,A1915="AR"),"Q4","Q4A"))))</f>
        <v>Q4A</v>
      </c>
      <c r="D1915" t="str">
        <f>CoverSheet!$C$15</f>
        <v/>
      </c>
      <c r="E1915" t="s">
        <v>750</v>
      </c>
      <c r="F1915" t="s">
        <v>4315</v>
      </c>
      <c r="G1915" t="s">
        <v>4316</v>
      </c>
      <c r="H1915">
        <f>Input!M281*CoverSheet!C33</f>
        <v>0</v>
      </c>
    </row>
    <row r="1916" spans="1:8" x14ac:dyDescent="0.35">
      <c r="A1916" t="str">
        <f>IF(CoverSheet!$C$9="Annual Return","AR",IF(CoverSheet!$C$9="Interim Return","IR",IF(CoverSheet!$C$9="Audited Annual Return","AAR","")))</f>
        <v/>
      </c>
      <c r="B1916" t="str">
        <f>CoverSheet!$G$7</f>
        <v>v:25-03-c</v>
      </c>
      <c r="C1916" t="str">
        <f>IF(CoverSheet!$C$29=3,"Q1",IF(CoverSheet!$C$29=6,"Q2",IF(CoverSheet!$C$29=9,"Q3",IF(AND(CoverSheet!$C$29=12,A1916="AR"),"Q4","Q4A"))))</f>
        <v>Q4A</v>
      </c>
      <c r="D1916" t="str">
        <f>CoverSheet!$C$15</f>
        <v/>
      </c>
      <c r="E1916" t="s">
        <v>750</v>
      </c>
      <c r="F1916" t="s">
        <v>4317</v>
      </c>
      <c r="G1916" t="s">
        <v>4318</v>
      </c>
      <c r="H1916">
        <f>Input!N281*CoverSheet!C33</f>
        <v>0</v>
      </c>
    </row>
    <row r="1917" spans="1:8" x14ac:dyDescent="0.35">
      <c r="A1917" t="str">
        <f>IF(CoverSheet!$C$9="Annual Return","AR",IF(CoverSheet!$C$9="Interim Return","IR",IF(CoverSheet!$C$9="Audited Annual Return","AAR","")))</f>
        <v/>
      </c>
      <c r="B1917" t="str">
        <f>CoverSheet!$G$7</f>
        <v>v:25-03-c</v>
      </c>
      <c r="C1917" t="str">
        <f>IF(CoverSheet!$C$29=3,"Q1",IF(CoverSheet!$C$29=6,"Q2",IF(CoverSheet!$C$29=9,"Q3",IF(AND(CoverSheet!$C$29=12,A1917="AR"),"Q4","Q4A"))))</f>
        <v>Q4A</v>
      </c>
      <c r="D1917" t="str">
        <f>CoverSheet!$C$15</f>
        <v/>
      </c>
      <c r="E1917" t="s">
        <v>750</v>
      </c>
      <c r="F1917" t="s">
        <v>4319</v>
      </c>
      <c r="G1917" t="s">
        <v>4320</v>
      </c>
      <c r="H1917">
        <f>Input!P282*CoverSheet!C33</f>
        <v>0</v>
      </c>
    </row>
    <row r="1918" spans="1:8" x14ac:dyDescent="0.35">
      <c r="A1918" t="str">
        <f>IF(CoverSheet!$C$9="Annual Return","AR",IF(CoverSheet!$C$9="Interim Return","IR",IF(CoverSheet!$C$9="Audited Annual Return","AAR","")))</f>
        <v/>
      </c>
      <c r="B1918" t="str">
        <f>CoverSheet!$G$7</f>
        <v>v:25-03-c</v>
      </c>
      <c r="C1918" t="str">
        <f>IF(CoverSheet!$C$29=3,"Q1",IF(CoverSheet!$C$29=6,"Q2",IF(CoverSheet!$C$29=9,"Q3",IF(AND(CoverSheet!$C$29=12,A1918="AR"),"Q4","Q4A"))))</f>
        <v>Q4A</v>
      </c>
      <c r="D1918" t="str">
        <f>CoverSheet!$C$15</f>
        <v/>
      </c>
      <c r="E1918" t="s">
        <v>750</v>
      </c>
      <c r="F1918" t="s">
        <v>4321</v>
      </c>
      <c r="G1918" t="s">
        <v>4322</v>
      </c>
      <c r="H1918">
        <f>Input!L282*CoverSheet!C33</f>
        <v>0</v>
      </c>
    </row>
    <row r="1919" spans="1:8" x14ac:dyDescent="0.35">
      <c r="A1919" t="str">
        <f>IF(CoverSheet!$C$9="Annual Return","AR",IF(CoverSheet!$C$9="Interim Return","IR",IF(CoverSheet!$C$9="Audited Annual Return","AAR","")))</f>
        <v/>
      </c>
      <c r="B1919" t="str">
        <f>CoverSheet!$G$7</f>
        <v>v:25-03-c</v>
      </c>
      <c r="C1919" t="str">
        <f>IF(CoverSheet!$C$29=3,"Q1",IF(CoverSheet!$C$29=6,"Q2",IF(CoverSheet!$C$29=9,"Q3",IF(AND(CoverSheet!$C$29=12,A1919="AR"),"Q4","Q4A"))))</f>
        <v>Q4A</v>
      </c>
      <c r="D1919" t="str">
        <f>CoverSheet!$C$15</f>
        <v/>
      </c>
      <c r="E1919" t="s">
        <v>750</v>
      </c>
      <c r="F1919" t="s">
        <v>4323</v>
      </c>
      <c r="G1919" t="s">
        <v>4324</v>
      </c>
      <c r="H1919">
        <f>Input!M282*CoverSheet!C33</f>
        <v>0</v>
      </c>
    </row>
    <row r="1920" spans="1:8" x14ac:dyDescent="0.35">
      <c r="A1920" t="str">
        <f>IF(CoverSheet!$C$9="Annual Return","AR",IF(CoverSheet!$C$9="Interim Return","IR",IF(CoverSheet!$C$9="Audited Annual Return","AAR","")))</f>
        <v/>
      </c>
      <c r="B1920" t="str">
        <f>CoverSheet!$G$7</f>
        <v>v:25-03-c</v>
      </c>
      <c r="C1920" t="str">
        <f>IF(CoverSheet!$C$29=3,"Q1",IF(CoverSheet!$C$29=6,"Q2",IF(CoverSheet!$C$29=9,"Q3",IF(AND(CoverSheet!$C$29=12,A1920="AR"),"Q4","Q4A"))))</f>
        <v>Q4A</v>
      </c>
      <c r="D1920" t="str">
        <f>CoverSheet!$C$15</f>
        <v/>
      </c>
      <c r="E1920" t="s">
        <v>750</v>
      </c>
      <c r="F1920" t="s">
        <v>4325</v>
      </c>
      <c r="G1920" t="s">
        <v>4326</v>
      </c>
      <c r="H1920">
        <f>Input!N282*CoverSheet!C33</f>
        <v>0</v>
      </c>
    </row>
    <row r="1921" spans="1:8" x14ac:dyDescent="0.35">
      <c r="A1921" t="str">
        <f>IF(CoverSheet!$C$9="Annual Return","AR",IF(CoverSheet!$C$9="Interim Return","IR",IF(CoverSheet!$C$9="Audited Annual Return","AAR","")))</f>
        <v/>
      </c>
      <c r="B1921" t="str">
        <f>CoverSheet!$G$7</f>
        <v>v:25-03-c</v>
      </c>
      <c r="C1921" t="str">
        <f>IF(CoverSheet!$C$29=3,"Q1",IF(CoverSheet!$C$29=6,"Q2",IF(CoverSheet!$C$29=9,"Q3",IF(AND(CoverSheet!$C$29=12,A1921="AR"),"Q4","Q4A"))))</f>
        <v>Q4A</v>
      </c>
      <c r="D1921" t="str">
        <f>CoverSheet!$C$15</f>
        <v/>
      </c>
      <c r="E1921" t="s">
        <v>750</v>
      </c>
      <c r="F1921" t="s">
        <v>4327</v>
      </c>
      <c r="G1921" t="s">
        <v>4328</v>
      </c>
      <c r="H1921">
        <f>Input!P283*CoverSheet!C33</f>
        <v>0</v>
      </c>
    </row>
    <row r="1922" spans="1:8" x14ac:dyDescent="0.35">
      <c r="A1922" t="str">
        <f>IF(CoverSheet!$C$9="Annual Return","AR",IF(CoverSheet!$C$9="Interim Return","IR",IF(CoverSheet!$C$9="Audited Annual Return","AAR","")))</f>
        <v/>
      </c>
      <c r="B1922" t="str">
        <f>CoverSheet!$G$7</f>
        <v>v:25-03-c</v>
      </c>
      <c r="C1922" t="str">
        <f>IF(CoverSheet!$C$29=3,"Q1",IF(CoverSheet!$C$29=6,"Q2",IF(CoverSheet!$C$29=9,"Q3",IF(AND(CoverSheet!$C$29=12,A1922="AR"),"Q4","Q4A"))))</f>
        <v>Q4A</v>
      </c>
      <c r="D1922" t="str">
        <f>CoverSheet!$C$15</f>
        <v/>
      </c>
      <c r="E1922" t="s">
        <v>750</v>
      </c>
      <c r="F1922" t="s">
        <v>4329</v>
      </c>
      <c r="G1922" t="s">
        <v>4330</v>
      </c>
      <c r="H1922">
        <f>Input!L283*CoverSheet!C33</f>
        <v>0</v>
      </c>
    </row>
    <row r="1923" spans="1:8" x14ac:dyDescent="0.35">
      <c r="A1923" t="str">
        <f>IF(CoverSheet!$C$9="Annual Return","AR",IF(CoverSheet!$C$9="Interim Return","IR",IF(CoverSheet!$C$9="Audited Annual Return","AAR","")))</f>
        <v/>
      </c>
      <c r="B1923" t="str">
        <f>CoverSheet!$G$7</f>
        <v>v:25-03-c</v>
      </c>
      <c r="C1923" t="str">
        <f>IF(CoverSheet!$C$29=3,"Q1",IF(CoverSheet!$C$29=6,"Q2",IF(CoverSheet!$C$29=9,"Q3",IF(AND(CoverSheet!$C$29=12,A1923="AR"),"Q4","Q4A"))))</f>
        <v>Q4A</v>
      </c>
      <c r="D1923" t="str">
        <f>CoverSheet!$C$15</f>
        <v/>
      </c>
      <c r="E1923" t="s">
        <v>750</v>
      </c>
      <c r="F1923" t="s">
        <v>4331</v>
      </c>
      <c r="G1923" t="s">
        <v>4332</v>
      </c>
      <c r="H1923">
        <f>Input!M283*CoverSheet!C33</f>
        <v>0</v>
      </c>
    </row>
    <row r="1924" spans="1:8" x14ac:dyDescent="0.35">
      <c r="A1924" t="str">
        <f>IF(CoverSheet!$C$9="Annual Return","AR",IF(CoverSheet!$C$9="Interim Return","IR",IF(CoverSheet!$C$9="Audited Annual Return","AAR","")))</f>
        <v/>
      </c>
      <c r="B1924" t="str">
        <f>CoverSheet!$G$7</f>
        <v>v:25-03-c</v>
      </c>
      <c r="C1924" t="str">
        <f>IF(CoverSheet!$C$29=3,"Q1",IF(CoverSheet!$C$29=6,"Q2",IF(CoverSheet!$C$29=9,"Q3",IF(AND(CoverSheet!$C$29=12,A1924="AR"),"Q4","Q4A"))))</f>
        <v>Q4A</v>
      </c>
      <c r="D1924" t="str">
        <f>CoverSheet!$C$15</f>
        <v/>
      </c>
      <c r="E1924" t="s">
        <v>750</v>
      </c>
      <c r="F1924" t="s">
        <v>4333</v>
      </c>
      <c r="G1924" t="s">
        <v>4334</v>
      </c>
      <c r="H1924">
        <f>Input!N283*CoverSheet!C33</f>
        <v>0</v>
      </c>
    </row>
    <row r="1925" spans="1:8" x14ac:dyDescent="0.35">
      <c r="A1925" t="str">
        <f>IF(CoverSheet!$C$9="Annual Return","AR",IF(CoverSheet!$C$9="Interim Return","IR",IF(CoverSheet!$C$9="Audited Annual Return","AAR","")))</f>
        <v/>
      </c>
      <c r="B1925" t="str">
        <f>CoverSheet!$G$7</f>
        <v>v:25-03-c</v>
      </c>
      <c r="C1925" t="str">
        <f>IF(CoverSheet!$C$29=3,"Q1",IF(CoverSheet!$C$29=6,"Q2",IF(CoverSheet!$C$29=9,"Q3",IF(AND(CoverSheet!$C$29=12,A1925="AR"),"Q4","Q4A"))))</f>
        <v>Q4A</v>
      </c>
      <c r="D1925" t="str">
        <f>CoverSheet!$C$15</f>
        <v/>
      </c>
      <c r="E1925" t="s">
        <v>750</v>
      </c>
      <c r="F1925" t="s">
        <v>4335</v>
      </c>
      <c r="G1925" t="s">
        <v>4336</v>
      </c>
      <c r="H1925">
        <f>Input!P285*CoverSheet!C33</f>
        <v>0</v>
      </c>
    </row>
    <row r="1926" spans="1:8" x14ac:dyDescent="0.35">
      <c r="A1926" t="str">
        <f>IF(CoverSheet!$C$9="Annual Return","AR",IF(CoverSheet!$C$9="Interim Return","IR",IF(CoverSheet!$C$9="Audited Annual Return","AAR","")))</f>
        <v/>
      </c>
      <c r="B1926" t="str">
        <f>CoverSheet!$G$7</f>
        <v>v:25-03-c</v>
      </c>
      <c r="C1926" t="str">
        <f>IF(CoverSheet!$C$29=3,"Q1",IF(CoverSheet!$C$29=6,"Q2",IF(CoverSheet!$C$29=9,"Q3",IF(AND(CoverSheet!$C$29=12,A1926="AR"),"Q4","Q4A"))))</f>
        <v>Q4A</v>
      </c>
      <c r="D1926" t="str">
        <f>CoverSheet!$C$15</f>
        <v/>
      </c>
      <c r="E1926" t="s">
        <v>750</v>
      </c>
      <c r="F1926" t="s">
        <v>4337</v>
      </c>
      <c r="G1926" t="s">
        <v>4338</v>
      </c>
      <c r="H1926">
        <f>Input!L285*CoverSheet!C33</f>
        <v>0</v>
      </c>
    </row>
    <row r="1927" spans="1:8" x14ac:dyDescent="0.35">
      <c r="A1927" t="str">
        <f>IF(CoverSheet!$C$9="Annual Return","AR",IF(CoverSheet!$C$9="Interim Return","IR",IF(CoverSheet!$C$9="Audited Annual Return","AAR","")))</f>
        <v/>
      </c>
      <c r="B1927" t="str">
        <f>CoverSheet!$G$7</f>
        <v>v:25-03-c</v>
      </c>
      <c r="C1927" t="str">
        <f>IF(CoverSheet!$C$29=3,"Q1",IF(CoverSheet!$C$29=6,"Q2",IF(CoverSheet!$C$29=9,"Q3",IF(AND(CoverSheet!$C$29=12,A1927="AR"),"Q4","Q4A"))))</f>
        <v>Q4A</v>
      </c>
      <c r="D1927" t="str">
        <f>CoverSheet!$C$15</f>
        <v/>
      </c>
      <c r="E1927" t="s">
        <v>750</v>
      </c>
      <c r="F1927" t="s">
        <v>4339</v>
      </c>
      <c r="G1927" t="s">
        <v>4340</v>
      </c>
      <c r="H1927">
        <f>Input!M285*CoverSheet!C33</f>
        <v>0</v>
      </c>
    </row>
    <row r="1928" spans="1:8" x14ac:dyDescent="0.35">
      <c r="A1928" t="str">
        <f>IF(CoverSheet!$C$9="Annual Return","AR",IF(CoverSheet!$C$9="Interim Return","IR",IF(CoverSheet!$C$9="Audited Annual Return","AAR","")))</f>
        <v/>
      </c>
      <c r="B1928" t="str">
        <f>CoverSheet!$G$7</f>
        <v>v:25-03-c</v>
      </c>
      <c r="C1928" t="str">
        <f>IF(CoverSheet!$C$29=3,"Q1",IF(CoverSheet!$C$29=6,"Q2",IF(CoverSheet!$C$29=9,"Q3",IF(AND(CoverSheet!$C$29=12,A1928="AR"),"Q4","Q4A"))))</f>
        <v>Q4A</v>
      </c>
      <c r="D1928" t="str">
        <f>CoverSheet!$C$15</f>
        <v/>
      </c>
      <c r="E1928" t="s">
        <v>750</v>
      </c>
      <c r="F1928" t="s">
        <v>4341</v>
      </c>
      <c r="G1928" t="s">
        <v>4342</v>
      </c>
      <c r="H1928">
        <f>Input!N285*CoverSheet!C33</f>
        <v>0</v>
      </c>
    </row>
    <row r="1929" spans="1:8" x14ac:dyDescent="0.35">
      <c r="A1929" t="str">
        <f>IF(CoverSheet!$C$9="Annual Return","AR",IF(CoverSheet!$C$9="Interim Return","IR",IF(CoverSheet!$C$9="Audited Annual Return","AAR","")))</f>
        <v/>
      </c>
      <c r="B1929" t="str">
        <f>CoverSheet!$G$7</f>
        <v>v:25-03-c</v>
      </c>
      <c r="C1929" t="str">
        <f>IF(CoverSheet!$C$29=3,"Q1",IF(CoverSheet!$C$29=6,"Q2",IF(CoverSheet!$C$29=9,"Q3",IF(AND(CoverSheet!$C$29=12,A1929="AR"),"Q4","Q4A"))))</f>
        <v>Q4A</v>
      </c>
      <c r="D1929" t="str">
        <f>CoverSheet!$C$15</f>
        <v/>
      </c>
      <c r="E1929" t="s">
        <v>750</v>
      </c>
      <c r="F1929" t="s">
        <v>4343</v>
      </c>
      <c r="G1929" t="s">
        <v>4344</v>
      </c>
      <c r="H1929">
        <f>Input!P287*CoverSheet!C33</f>
        <v>0</v>
      </c>
    </row>
    <row r="1930" spans="1:8" x14ac:dyDescent="0.35">
      <c r="A1930" t="str">
        <f>IF(CoverSheet!$C$9="Annual Return","AR",IF(CoverSheet!$C$9="Interim Return","IR",IF(CoverSheet!$C$9="Audited Annual Return","AAR","")))</f>
        <v/>
      </c>
      <c r="B1930" t="str">
        <f>CoverSheet!$G$7</f>
        <v>v:25-03-c</v>
      </c>
      <c r="C1930" t="str">
        <f>IF(CoverSheet!$C$29=3,"Q1",IF(CoverSheet!$C$29=6,"Q2",IF(CoverSheet!$C$29=9,"Q3",IF(AND(CoverSheet!$C$29=12,A1930="AR"),"Q4","Q4A"))))</f>
        <v>Q4A</v>
      </c>
      <c r="D1930" t="str">
        <f>CoverSheet!$C$15</f>
        <v/>
      </c>
      <c r="E1930" t="s">
        <v>750</v>
      </c>
      <c r="F1930" t="s">
        <v>4345</v>
      </c>
      <c r="G1930" t="s">
        <v>4346</v>
      </c>
      <c r="H1930">
        <f>Input!L287*CoverSheet!C33</f>
        <v>0</v>
      </c>
    </row>
    <row r="1931" spans="1:8" x14ac:dyDescent="0.35">
      <c r="A1931" t="str">
        <f>IF(CoverSheet!$C$9="Annual Return","AR",IF(CoverSheet!$C$9="Interim Return","IR",IF(CoverSheet!$C$9="Audited Annual Return","AAR","")))</f>
        <v/>
      </c>
      <c r="B1931" t="str">
        <f>CoverSheet!$G$7</f>
        <v>v:25-03-c</v>
      </c>
      <c r="C1931" t="str">
        <f>IF(CoverSheet!$C$29=3,"Q1",IF(CoverSheet!$C$29=6,"Q2",IF(CoverSheet!$C$29=9,"Q3",IF(AND(CoverSheet!$C$29=12,A1931="AR"),"Q4","Q4A"))))</f>
        <v>Q4A</v>
      </c>
      <c r="D1931" t="str">
        <f>CoverSheet!$C$15</f>
        <v/>
      </c>
      <c r="E1931" t="s">
        <v>750</v>
      </c>
      <c r="F1931" t="s">
        <v>4347</v>
      </c>
      <c r="G1931" t="s">
        <v>4348</v>
      </c>
      <c r="H1931">
        <f>Input!M287*CoverSheet!C33</f>
        <v>0</v>
      </c>
    </row>
    <row r="1932" spans="1:8" x14ac:dyDescent="0.35">
      <c r="A1932" t="str">
        <f>IF(CoverSheet!$C$9="Annual Return","AR",IF(CoverSheet!$C$9="Interim Return","IR",IF(CoverSheet!$C$9="Audited Annual Return","AAR","")))</f>
        <v/>
      </c>
      <c r="B1932" t="str">
        <f>CoverSheet!$G$7</f>
        <v>v:25-03-c</v>
      </c>
      <c r="C1932" t="str">
        <f>IF(CoverSheet!$C$29=3,"Q1",IF(CoverSheet!$C$29=6,"Q2",IF(CoverSheet!$C$29=9,"Q3",IF(AND(CoverSheet!$C$29=12,A1932="AR"),"Q4","Q4A"))))</f>
        <v>Q4A</v>
      </c>
      <c r="D1932" t="str">
        <f>CoverSheet!$C$15</f>
        <v/>
      </c>
      <c r="E1932" t="s">
        <v>750</v>
      </c>
      <c r="F1932" t="s">
        <v>4349</v>
      </c>
      <c r="G1932" t="s">
        <v>4350</v>
      </c>
      <c r="H1932">
        <f>Input!N287*CoverSheet!C33</f>
        <v>0</v>
      </c>
    </row>
    <row r="1933" spans="1:8" x14ac:dyDescent="0.35">
      <c r="A1933" t="str">
        <f>IF(CoverSheet!$C$9="Annual Return","AR",IF(CoverSheet!$C$9="Interim Return","IR",IF(CoverSheet!$C$9="Audited Annual Return","AAR","")))</f>
        <v/>
      </c>
      <c r="B1933" t="str">
        <f>CoverSheet!$G$7</f>
        <v>v:25-03-c</v>
      </c>
      <c r="C1933" t="str">
        <f>IF(CoverSheet!$C$29=3,"Q1",IF(CoverSheet!$C$29=6,"Q2",IF(CoverSheet!$C$29=9,"Q3",IF(AND(CoverSheet!$C$29=12,A1933="AR"),"Q4","Q4A"))))</f>
        <v>Q4A</v>
      </c>
      <c r="D1933" t="str">
        <f>CoverSheet!$C$15</f>
        <v/>
      </c>
      <c r="E1933" t="s">
        <v>750</v>
      </c>
      <c r="F1933" t="s">
        <v>4351</v>
      </c>
      <c r="G1933" t="s">
        <v>4352</v>
      </c>
      <c r="H1933">
        <f>Input!P288*CoverSheet!C33</f>
        <v>0</v>
      </c>
    </row>
    <row r="1934" spans="1:8" x14ac:dyDescent="0.35">
      <c r="A1934" t="str">
        <f>IF(CoverSheet!$C$9="Annual Return","AR",IF(CoverSheet!$C$9="Interim Return","IR",IF(CoverSheet!$C$9="Audited Annual Return","AAR","")))</f>
        <v/>
      </c>
      <c r="B1934" t="str">
        <f>CoverSheet!$G$7</f>
        <v>v:25-03-c</v>
      </c>
      <c r="C1934" t="str">
        <f>IF(CoverSheet!$C$29=3,"Q1",IF(CoverSheet!$C$29=6,"Q2",IF(CoverSheet!$C$29=9,"Q3",IF(AND(CoverSheet!$C$29=12,A1934="AR"),"Q4","Q4A"))))</f>
        <v>Q4A</v>
      </c>
      <c r="D1934" t="str">
        <f>CoverSheet!$C$15</f>
        <v/>
      </c>
      <c r="E1934" t="s">
        <v>750</v>
      </c>
      <c r="F1934" t="s">
        <v>4353</v>
      </c>
      <c r="G1934" t="s">
        <v>4354</v>
      </c>
      <c r="H1934">
        <f>Input!L288*CoverSheet!C33</f>
        <v>0</v>
      </c>
    </row>
    <row r="1935" spans="1:8" x14ac:dyDescent="0.35">
      <c r="A1935" t="str">
        <f>IF(CoverSheet!$C$9="Annual Return","AR",IF(CoverSheet!$C$9="Interim Return","IR",IF(CoverSheet!$C$9="Audited Annual Return","AAR","")))</f>
        <v/>
      </c>
      <c r="B1935" t="str">
        <f>CoverSheet!$G$7</f>
        <v>v:25-03-c</v>
      </c>
      <c r="C1935" t="str">
        <f>IF(CoverSheet!$C$29=3,"Q1",IF(CoverSheet!$C$29=6,"Q2",IF(CoverSheet!$C$29=9,"Q3",IF(AND(CoverSheet!$C$29=12,A1935="AR"),"Q4","Q4A"))))</f>
        <v>Q4A</v>
      </c>
      <c r="D1935" t="str">
        <f>CoverSheet!$C$15</f>
        <v/>
      </c>
      <c r="E1935" t="s">
        <v>750</v>
      </c>
      <c r="F1935" t="s">
        <v>4355</v>
      </c>
      <c r="G1935" t="s">
        <v>4356</v>
      </c>
      <c r="H1935">
        <f>Input!M288*CoverSheet!C33</f>
        <v>0</v>
      </c>
    </row>
    <row r="1936" spans="1:8" x14ac:dyDescent="0.35">
      <c r="A1936" t="str">
        <f>IF(CoverSheet!$C$9="Annual Return","AR",IF(CoverSheet!$C$9="Interim Return","IR",IF(CoverSheet!$C$9="Audited Annual Return","AAR","")))</f>
        <v/>
      </c>
      <c r="B1936" t="str">
        <f>CoverSheet!$G$7</f>
        <v>v:25-03-c</v>
      </c>
      <c r="C1936" t="str">
        <f>IF(CoverSheet!$C$29=3,"Q1",IF(CoverSheet!$C$29=6,"Q2",IF(CoverSheet!$C$29=9,"Q3",IF(AND(CoverSheet!$C$29=12,A1936="AR"),"Q4","Q4A"))))</f>
        <v>Q4A</v>
      </c>
      <c r="D1936" t="str">
        <f>CoverSheet!$C$15</f>
        <v/>
      </c>
      <c r="E1936" t="s">
        <v>750</v>
      </c>
      <c r="F1936" t="s">
        <v>4357</v>
      </c>
      <c r="G1936" t="s">
        <v>4358</v>
      </c>
      <c r="H1936">
        <f>Input!N288*CoverSheet!C33</f>
        <v>0</v>
      </c>
    </row>
    <row r="1937" spans="1:8" x14ac:dyDescent="0.35">
      <c r="A1937" t="str">
        <f>IF(CoverSheet!$C$9="Annual Return","AR",IF(CoverSheet!$C$9="Interim Return","IR",IF(CoverSheet!$C$9="Audited Annual Return","AAR","")))</f>
        <v/>
      </c>
      <c r="B1937" t="str">
        <f>CoverSheet!$G$7</f>
        <v>v:25-03-c</v>
      </c>
      <c r="C1937" t="str">
        <f>IF(CoverSheet!$C$29=3,"Q1",IF(CoverSheet!$C$29=6,"Q2",IF(CoverSheet!$C$29=9,"Q3",IF(AND(CoverSheet!$C$29=12,A1937="AR"),"Q4","Q4A"))))</f>
        <v>Q4A</v>
      </c>
      <c r="D1937" t="str">
        <f>CoverSheet!$C$15</f>
        <v/>
      </c>
      <c r="E1937" t="s">
        <v>750</v>
      </c>
      <c r="F1937" t="s">
        <v>4359</v>
      </c>
      <c r="G1937" t="s">
        <v>4360</v>
      </c>
      <c r="H1937">
        <f>Input!P289*CoverSheet!C33</f>
        <v>0</v>
      </c>
    </row>
    <row r="1938" spans="1:8" x14ac:dyDescent="0.35">
      <c r="A1938" t="str">
        <f>IF(CoverSheet!$C$9="Annual Return","AR",IF(CoverSheet!$C$9="Interim Return","IR",IF(CoverSheet!$C$9="Audited Annual Return","AAR","")))</f>
        <v/>
      </c>
      <c r="B1938" t="str">
        <f>CoverSheet!$G$7</f>
        <v>v:25-03-c</v>
      </c>
      <c r="C1938" t="str">
        <f>IF(CoverSheet!$C$29=3,"Q1",IF(CoverSheet!$C$29=6,"Q2",IF(CoverSheet!$C$29=9,"Q3",IF(AND(CoverSheet!$C$29=12,A1938="AR"),"Q4","Q4A"))))</f>
        <v>Q4A</v>
      </c>
      <c r="D1938" t="str">
        <f>CoverSheet!$C$15</f>
        <v/>
      </c>
      <c r="E1938" t="s">
        <v>750</v>
      </c>
      <c r="F1938" t="s">
        <v>4361</v>
      </c>
      <c r="G1938" t="s">
        <v>4362</v>
      </c>
      <c r="H1938">
        <f>Input!L289*CoverSheet!C33</f>
        <v>0</v>
      </c>
    </row>
    <row r="1939" spans="1:8" x14ac:dyDescent="0.35">
      <c r="A1939" t="str">
        <f>IF(CoverSheet!$C$9="Annual Return","AR",IF(CoverSheet!$C$9="Interim Return","IR",IF(CoverSheet!$C$9="Audited Annual Return","AAR","")))</f>
        <v/>
      </c>
      <c r="B1939" t="str">
        <f>CoverSheet!$G$7</f>
        <v>v:25-03-c</v>
      </c>
      <c r="C1939" t="str">
        <f>IF(CoverSheet!$C$29=3,"Q1",IF(CoverSheet!$C$29=6,"Q2",IF(CoverSheet!$C$29=9,"Q3",IF(AND(CoverSheet!$C$29=12,A1939="AR"),"Q4","Q4A"))))</f>
        <v>Q4A</v>
      </c>
      <c r="D1939" t="str">
        <f>CoverSheet!$C$15</f>
        <v/>
      </c>
      <c r="E1939" t="s">
        <v>750</v>
      </c>
      <c r="F1939" t="s">
        <v>4363</v>
      </c>
      <c r="G1939" t="s">
        <v>4364</v>
      </c>
      <c r="H1939">
        <f>Input!M289*CoverSheet!C33</f>
        <v>0</v>
      </c>
    </row>
    <row r="1940" spans="1:8" x14ac:dyDescent="0.35">
      <c r="A1940" t="str">
        <f>IF(CoverSheet!$C$9="Annual Return","AR",IF(CoverSheet!$C$9="Interim Return","IR",IF(CoverSheet!$C$9="Audited Annual Return","AAR","")))</f>
        <v/>
      </c>
      <c r="B1940" t="str">
        <f>CoverSheet!$G$7</f>
        <v>v:25-03-c</v>
      </c>
      <c r="C1940" t="str">
        <f>IF(CoverSheet!$C$29=3,"Q1",IF(CoverSheet!$C$29=6,"Q2",IF(CoverSheet!$C$29=9,"Q3",IF(AND(CoverSheet!$C$29=12,A1940="AR"),"Q4","Q4A"))))</f>
        <v>Q4A</v>
      </c>
      <c r="D1940" t="str">
        <f>CoverSheet!$C$15</f>
        <v/>
      </c>
      <c r="E1940" t="s">
        <v>750</v>
      </c>
      <c r="F1940" t="s">
        <v>4365</v>
      </c>
      <c r="G1940" t="s">
        <v>4366</v>
      </c>
      <c r="H1940">
        <f>Input!N289*CoverSheet!C33</f>
        <v>0</v>
      </c>
    </row>
    <row r="1941" spans="1:8" x14ac:dyDescent="0.35">
      <c r="A1941" t="str">
        <f>IF(CoverSheet!$C$9="Annual Return","AR",IF(CoverSheet!$C$9="Interim Return","IR",IF(CoverSheet!$C$9="Audited Annual Return","AAR","")))</f>
        <v/>
      </c>
      <c r="B1941" t="str">
        <f>CoverSheet!$G$7</f>
        <v>v:25-03-c</v>
      </c>
      <c r="C1941" t="str">
        <f>IF(CoverSheet!$C$29=3,"Q1",IF(CoverSheet!$C$29=6,"Q2",IF(CoverSheet!$C$29=9,"Q3",IF(AND(CoverSheet!$C$29=12,A1941="AR"),"Q4","Q4A"))))</f>
        <v>Q4A</v>
      </c>
      <c r="D1941" t="str">
        <f>CoverSheet!$C$15</f>
        <v/>
      </c>
      <c r="E1941" t="s">
        <v>750</v>
      </c>
      <c r="F1941" t="s">
        <v>4367</v>
      </c>
      <c r="G1941" t="s">
        <v>4368</v>
      </c>
      <c r="H1941">
        <f>Input!P291*CoverSheet!C33</f>
        <v>0</v>
      </c>
    </row>
    <row r="1942" spans="1:8" x14ac:dyDescent="0.35">
      <c r="A1942" t="str">
        <f>IF(CoverSheet!$C$9="Annual Return","AR",IF(CoverSheet!$C$9="Interim Return","IR",IF(CoverSheet!$C$9="Audited Annual Return","AAR","")))</f>
        <v/>
      </c>
      <c r="B1942" t="str">
        <f>CoverSheet!$G$7</f>
        <v>v:25-03-c</v>
      </c>
      <c r="C1942" t="str">
        <f>IF(CoverSheet!$C$29=3,"Q1",IF(CoverSheet!$C$29=6,"Q2",IF(CoverSheet!$C$29=9,"Q3",IF(AND(CoverSheet!$C$29=12,A1942="AR"),"Q4","Q4A"))))</f>
        <v>Q4A</v>
      </c>
      <c r="D1942" t="str">
        <f>CoverSheet!$C$15</f>
        <v/>
      </c>
      <c r="E1942" t="s">
        <v>750</v>
      </c>
      <c r="F1942" t="s">
        <v>4369</v>
      </c>
      <c r="G1942" t="s">
        <v>4370</v>
      </c>
      <c r="H1942">
        <f>Input!L291*CoverSheet!C33</f>
        <v>0</v>
      </c>
    </row>
    <row r="1943" spans="1:8" x14ac:dyDescent="0.35">
      <c r="A1943" t="str">
        <f>IF(CoverSheet!$C$9="Annual Return","AR",IF(CoverSheet!$C$9="Interim Return","IR",IF(CoverSheet!$C$9="Audited Annual Return","AAR","")))</f>
        <v/>
      </c>
      <c r="B1943" t="str">
        <f>CoverSheet!$G$7</f>
        <v>v:25-03-c</v>
      </c>
      <c r="C1943" t="str">
        <f>IF(CoverSheet!$C$29=3,"Q1",IF(CoverSheet!$C$29=6,"Q2",IF(CoverSheet!$C$29=9,"Q3",IF(AND(CoverSheet!$C$29=12,A1943="AR"),"Q4","Q4A"))))</f>
        <v>Q4A</v>
      </c>
      <c r="D1943" t="str">
        <f>CoverSheet!$C$15</f>
        <v/>
      </c>
      <c r="E1943" t="s">
        <v>750</v>
      </c>
      <c r="F1943" t="s">
        <v>4371</v>
      </c>
      <c r="G1943" t="s">
        <v>4372</v>
      </c>
      <c r="H1943">
        <f>Input!M291*CoverSheet!C33</f>
        <v>0</v>
      </c>
    </row>
    <row r="1944" spans="1:8" x14ac:dyDescent="0.35">
      <c r="A1944" t="str">
        <f>IF(CoverSheet!$C$9="Annual Return","AR",IF(CoverSheet!$C$9="Interim Return","IR",IF(CoverSheet!$C$9="Audited Annual Return","AAR","")))</f>
        <v/>
      </c>
      <c r="B1944" t="str">
        <f>CoverSheet!$G$7</f>
        <v>v:25-03-c</v>
      </c>
      <c r="C1944" t="str">
        <f>IF(CoverSheet!$C$29=3,"Q1",IF(CoverSheet!$C$29=6,"Q2",IF(CoverSheet!$C$29=9,"Q3",IF(AND(CoverSheet!$C$29=12,A1944="AR"),"Q4","Q4A"))))</f>
        <v>Q4A</v>
      </c>
      <c r="D1944" t="str">
        <f>CoverSheet!$C$15</f>
        <v/>
      </c>
      <c r="E1944" t="s">
        <v>750</v>
      </c>
      <c r="F1944" t="s">
        <v>4373</v>
      </c>
      <c r="G1944" t="s">
        <v>4374</v>
      </c>
      <c r="H1944">
        <f>Input!N291*CoverSheet!C33</f>
        <v>0</v>
      </c>
    </row>
    <row r="1945" spans="1:8" x14ac:dyDescent="0.35">
      <c r="A1945" t="str">
        <f>IF(CoverSheet!$C$9="Annual Return","AR",IF(CoverSheet!$C$9="Interim Return","IR",IF(CoverSheet!$C$9="Audited Annual Return","AAR","")))</f>
        <v/>
      </c>
      <c r="B1945" t="str">
        <f>CoverSheet!$G$7</f>
        <v>v:25-03-c</v>
      </c>
      <c r="C1945" t="str">
        <f>IF(CoverSheet!$C$29=3,"Q1",IF(CoverSheet!$C$29=6,"Q2",IF(CoverSheet!$C$29=9,"Q3",IF(AND(CoverSheet!$C$29=12,A1945="AR"),"Q4","Q4A"))))</f>
        <v>Q4A</v>
      </c>
      <c r="D1945" t="str">
        <f>CoverSheet!$C$15</f>
        <v/>
      </c>
      <c r="E1945" t="s">
        <v>750</v>
      </c>
      <c r="F1945" t="s">
        <v>4375</v>
      </c>
      <c r="G1945" t="s">
        <v>4376</v>
      </c>
      <c r="H1945">
        <f>Input!P292*CoverSheet!C33</f>
        <v>0</v>
      </c>
    </row>
    <row r="1946" spans="1:8" x14ac:dyDescent="0.35">
      <c r="A1946" t="str">
        <f>IF(CoverSheet!$C$9="Annual Return","AR",IF(CoverSheet!$C$9="Interim Return","IR",IF(CoverSheet!$C$9="Audited Annual Return","AAR","")))</f>
        <v/>
      </c>
      <c r="B1946" t="str">
        <f>CoverSheet!$G$7</f>
        <v>v:25-03-c</v>
      </c>
      <c r="C1946" t="str">
        <f>IF(CoverSheet!$C$29=3,"Q1",IF(CoverSheet!$C$29=6,"Q2",IF(CoverSheet!$C$29=9,"Q3",IF(AND(CoverSheet!$C$29=12,A1946="AR"),"Q4","Q4A"))))</f>
        <v>Q4A</v>
      </c>
      <c r="D1946" t="str">
        <f>CoverSheet!$C$15</f>
        <v/>
      </c>
      <c r="E1946" t="s">
        <v>750</v>
      </c>
      <c r="F1946" t="s">
        <v>4377</v>
      </c>
      <c r="G1946" t="s">
        <v>4378</v>
      </c>
      <c r="H1946">
        <f>Input!L292*CoverSheet!C33</f>
        <v>0</v>
      </c>
    </row>
    <row r="1947" spans="1:8" x14ac:dyDescent="0.35">
      <c r="A1947" t="str">
        <f>IF(CoverSheet!$C$9="Annual Return","AR",IF(CoverSheet!$C$9="Interim Return","IR",IF(CoverSheet!$C$9="Audited Annual Return","AAR","")))</f>
        <v/>
      </c>
      <c r="B1947" t="str">
        <f>CoverSheet!$G$7</f>
        <v>v:25-03-c</v>
      </c>
      <c r="C1947" t="str">
        <f>IF(CoverSheet!$C$29=3,"Q1",IF(CoverSheet!$C$29=6,"Q2",IF(CoverSheet!$C$29=9,"Q3",IF(AND(CoverSheet!$C$29=12,A1947="AR"),"Q4","Q4A"))))</f>
        <v>Q4A</v>
      </c>
      <c r="D1947" t="str">
        <f>CoverSheet!$C$15</f>
        <v/>
      </c>
      <c r="E1947" t="s">
        <v>750</v>
      </c>
      <c r="F1947" t="s">
        <v>4379</v>
      </c>
      <c r="G1947" t="s">
        <v>4380</v>
      </c>
      <c r="H1947">
        <f>Input!M292*CoverSheet!C33</f>
        <v>0</v>
      </c>
    </row>
    <row r="1948" spans="1:8" x14ac:dyDescent="0.35">
      <c r="A1948" t="str">
        <f>IF(CoverSheet!$C$9="Annual Return","AR",IF(CoverSheet!$C$9="Interim Return","IR",IF(CoverSheet!$C$9="Audited Annual Return","AAR","")))</f>
        <v/>
      </c>
      <c r="B1948" t="str">
        <f>CoverSheet!$G$7</f>
        <v>v:25-03-c</v>
      </c>
      <c r="C1948" t="str">
        <f>IF(CoverSheet!$C$29=3,"Q1",IF(CoverSheet!$C$29=6,"Q2",IF(CoverSheet!$C$29=9,"Q3",IF(AND(CoverSheet!$C$29=12,A1948="AR"),"Q4","Q4A"))))</f>
        <v>Q4A</v>
      </c>
      <c r="D1948" t="str">
        <f>CoverSheet!$C$15</f>
        <v/>
      </c>
      <c r="E1948" t="s">
        <v>750</v>
      </c>
      <c r="F1948" t="s">
        <v>4381</v>
      </c>
      <c r="G1948" t="s">
        <v>4382</v>
      </c>
      <c r="H1948">
        <f>Input!N292*CoverSheet!C33</f>
        <v>0</v>
      </c>
    </row>
    <row r="1949" spans="1:8" x14ac:dyDescent="0.35">
      <c r="A1949" t="str">
        <f>IF(CoverSheet!$C$9="Annual Return","AR",IF(CoverSheet!$C$9="Interim Return","IR",IF(CoverSheet!$C$9="Audited Annual Return","AAR","")))</f>
        <v/>
      </c>
      <c r="B1949" t="str">
        <f>CoverSheet!$G$7</f>
        <v>v:25-03-c</v>
      </c>
      <c r="C1949" t="str">
        <f>IF(CoverSheet!$C$29=3,"Q1",IF(CoverSheet!$C$29=6,"Q2",IF(CoverSheet!$C$29=9,"Q3",IF(AND(CoverSheet!$C$29=12,A1949="AR"),"Q4","Q4A"))))</f>
        <v>Q4A</v>
      </c>
      <c r="D1949" t="str">
        <f>CoverSheet!$C$15</f>
        <v/>
      </c>
      <c r="E1949" t="s">
        <v>750</v>
      </c>
      <c r="F1949" t="s">
        <v>4383</v>
      </c>
      <c r="G1949" t="s">
        <v>4384</v>
      </c>
      <c r="H1949">
        <f>Input!P293*CoverSheet!C33</f>
        <v>0</v>
      </c>
    </row>
    <row r="1950" spans="1:8" x14ac:dyDescent="0.35">
      <c r="A1950" t="str">
        <f>IF(CoverSheet!$C$9="Annual Return","AR",IF(CoverSheet!$C$9="Interim Return","IR",IF(CoverSheet!$C$9="Audited Annual Return","AAR","")))</f>
        <v/>
      </c>
      <c r="B1950" t="str">
        <f>CoverSheet!$G$7</f>
        <v>v:25-03-c</v>
      </c>
      <c r="C1950" t="str">
        <f>IF(CoverSheet!$C$29=3,"Q1",IF(CoverSheet!$C$29=6,"Q2",IF(CoverSheet!$C$29=9,"Q3",IF(AND(CoverSheet!$C$29=12,A1950="AR"),"Q4","Q4A"))))</f>
        <v>Q4A</v>
      </c>
      <c r="D1950" t="str">
        <f>CoverSheet!$C$15</f>
        <v/>
      </c>
      <c r="E1950" t="s">
        <v>750</v>
      </c>
      <c r="F1950" t="s">
        <v>4385</v>
      </c>
      <c r="G1950" t="s">
        <v>4386</v>
      </c>
      <c r="H1950">
        <f>Input!L293*CoverSheet!C33</f>
        <v>0</v>
      </c>
    </row>
    <row r="1951" spans="1:8" x14ac:dyDescent="0.35">
      <c r="A1951" t="str">
        <f>IF(CoverSheet!$C$9="Annual Return","AR",IF(CoverSheet!$C$9="Interim Return","IR",IF(CoverSheet!$C$9="Audited Annual Return","AAR","")))</f>
        <v/>
      </c>
      <c r="B1951" t="str">
        <f>CoverSheet!$G$7</f>
        <v>v:25-03-c</v>
      </c>
      <c r="C1951" t="str">
        <f>IF(CoverSheet!$C$29=3,"Q1",IF(CoverSheet!$C$29=6,"Q2",IF(CoverSheet!$C$29=9,"Q3",IF(AND(CoverSheet!$C$29=12,A1951="AR"),"Q4","Q4A"))))</f>
        <v>Q4A</v>
      </c>
      <c r="D1951" t="str">
        <f>CoverSheet!$C$15</f>
        <v/>
      </c>
      <c r="E1951" t="s">
        <v>750</v>
      </c>
      <c r="F1951" t="s">
        <v>4387</v>
      </c>
      <c r="G1951" t="s">
        <v>4388</v>
      </c>
      <c r="H1951">
        <f>Input!M293*CoverSheet!C33</f>
        <v>0</v>
      </c>
    </row>
    <row r="1952" spans="1:8" x14ac:dyDescent="0.35">
      <c r="A1952" t="str">
        <f>IF(CoverSheet!$C$9="Annual Return","AR",IF(CoverSheet!$C$9="Interim Return","IR",IF(CoverSheet!$C$9="Audited Annual Return","AAR","")))</f>
        <v/>
      </c>
      <c r="B1952" t="str">
        <f>CoverSheet!$G$7</f>
        <v>v:25-03-c</v>
      </c>
      <c r="C1952" t="str">
        <f>IF(CoverSheet!$C$29=3,"Q1",IF(CoverSheet!$C$29=6,"Q2",IF(CoverSheet!$C$29=9,"Q3",IF(AND(CoverSheet!$C$29=12,A1952="AR"),"Q4","Q4A"))))</f>
        <v>Q4A</v>
      </c>
      <c r="D1952" t="str">
        <f>CoverSheet!$C$15</f>
        <v/>
      </c>
      <c r="E1952" t="s">
        <v>750</v>
      </c>
      <c r="F1952" t="s">
        <v>4389</v>
      </c>
      <c r="G1952" t="s">
        <v>4390</v>
      </c>
      <c r="H1952">
        <f>Input!N293*CoverSheet!C33</f>
        <v>0</v>
      </c>
    </row>
    <row r="1953" spans="1:8" x14ac:dyDescent="0.35">
      <c r="A1953" t="str">
        <f>IF(CoverSheet!$C$9="Annual Return","AR",IF(CoverSheet!$C$9="Interim Return","IR",IF(CoverSheet!$C$9="Audited Annual Return","AAR","")))</f>
        <v/>
      </c>
      <c r="B1953" t="str">
        <f>CoverSheet!$G$7</f>
        <v>v:25-03-c</v>
      </c>
      <c r="C1953" t="str">
        <f>IF(CoverSheet!$C$29=3,"Q1",IF(CoverSheet!$C$29=6,"Q2",IF(CoverSheet!$C$29=9,"Q3",IF(AND(CoverSheet!$C$29=12,A1953="AR"),"Q4","Q4A"))))</f>
        <v>Q4A</v>
      </c>
      <c r="D1953" t="str">
        <f>CoverSheet!$C$15</f>
        <v/>
      </c>
      <c r="E1953" t="s">
        <v>750</v>
      </c>
      <c r="F1953" t="s">
        <v>4391</v>
      </c>
      <c r="G1953" t="s">
        <v>4392</v>
      </c>
      <c r="H1953">
        <f>Input!P294*CoverSheet!C33</f>
        <v>0</v>
      </c>
    </row>
    <row r="1954" spans="1:8" x14ac:dyDescent="0.35">
      <c r="A1954" t="str">
        <f>IF(CoverSheet!$C$9="Annual Return","AR",IF(CoverSheet!$C$9="Interim Return","IR",IF(CoverSheet!$C$9="Audited Annual Return","AAR","")))</f>
        <v/>
      </c>
      <c r="B1954" t="str">
        <f>CoverSheet!$G$7</f>
        <v>v:25-03-c</v>
      </c>
      <c r="C1954" t="str">
        <f>IF(CoverSheet!$C$29=3,"Q1",IF(CoverSheet!$C$29=6,"Q2",IF(CoverSheet!$C$29=9,"Q3",IF(AND(CoverSheet!$C$29=12,A1954="AR"),"Q4","Q4A"))))</f>
        <v>Q4A</v>
      </c>
      <c r="D1954" t="str">
        <f>CoverSheet!$C$15</f>
        <v/>
      </c>
      <c r="E1954" t="s">
        <v>750</v>
      </c>
      <c r="F1954" t="s">
        <v>4393</v>
      </c>
      <c r="G1954" t="s">
        <v>4394</v>
      </c>
      <c r="H1954">
        <f>Input!L294*CoverSheet!C33</f>
        <v>0</v>
      </c>
    </row>
    <row r="1955" spans="1:8" x14ac:dyDescent="0.35">
      <c r="A1955" t="str">
        <f>IF(CoverSheet!$C$9="Annual Return","AR",IF(CoverSheet!$C$9="Interim Return","IR",IF(CoverSheet!$C$9="Audited Annual Return","AAR","")))</f>
        <v/>
      </c>
      <c r="B1955" t="str">
        <f>CoverSheet!$G$7</f>
        <v>v:25-03-c</v>
      </c>
      <c r="C1955" t="str">
        <f>IF(CoverSheet!$C$29=3,"Q1",IF(CoverSheet!$C$29=6,"Q2",IF(CoverSheet!$C$29=9,"Q3",IF(AND(CoverSheet!$C$29=12,A1955="AR"),"Q4","Q4A"))))</f>
        <v>Q4A</v>
      </c>
      <c r="D1955" t="str">
        <f>CoverSheet!$C$15</f>
        <v/>
      </c>
      <c r="E1955" t="s">
        <v>750</v>
      </c>
      <c r="F1955" t="s">
        <v>4395</v>
      </c>
      <c r="G1955" t="s">
        <v>4396</v>
      </c>
      <c r="H1955">
        <f>Input!M294*CoverSheet!C33</f>
        <v>0</v>
      </c>
    </row>
    <row r="1956" spans="1:8" x14ac:dyDescent="0.35">
      <c r="A1956" t="str">
        <f>IF(CoverSheet!$C$9="Annual Return","AR",IF(CoverSheet!$C$9="Interim Return","IR",IF(CoverSheet!$C$9="Audited Annual Return","AAR","")))</f>
        <v/>
      </c>
      <c r="B1956" t="str">
        <f>CoverSheet!$G$7</f>
        <v>v:25-03-c</v>
      </c>
      <c r="C1956" t="str">
        <f>IF(CoverSheet!$C$29=3,"Q1",IF(CoverSheet!$C$29=6,"Q2",IF(CoverSheet!$C$29=9,"Q3",IF(AND(CoverSheet!$C$29=12,A1956="AR"),"Q4","Q4A"))))</f>
        <v>Q4A</v>
      </c>
      <c r="D1956" t="str">
        <f>CoverSheet!$C$15</f>
        <v/>
      </c>
      <c r="E1956" t="s">
        <v>750</v>
      </c>
      <c r="F1956" t="s">
        <v>4397</v>
      </c>
      <c r="G1956" t="s">
        <v>4398</v>
      </c>
      <c r="H1956">
        <f>Input!N294*CoverSheet!C33</f>
        <v>0</v>
      </c>
    </row>
    <row r="1957" spans="1:8" x14ac:dyDescent="0.35">
      <c r="A1957" t="str">
        <f>IF(CoverSheet!$C$9="Annual Return","AR",IF(CoverSheet!$C$9="Interim Return","IR",IF(CoverSheet!$C$9="Audited Annual Return","AAR","")))</f>
        <v/>
      </c>
      <c r="B1957" t="str">
        <f>CoverSheet!$G$7</f>
        <v>v:25-03-c</v>
      </c>
      <c r="C1957" t="str">
        <f>IF(CoverSheet!$C$29=3,"Q1",IF(CoverSheet!$C$29=6,"Q2",IF(CoverSheet!$C$29=9,"Q3",IF(AND(CoverSheet!$C$29=12,A1957="AR"),"Q4","Q4A"))))</f>
        <v>Q4A</v>
      </c>
      <c r="D1957" t="str">
        <f>CoverSheet!$C$15</f>
        <v/>
      </c>
      <c r="E1957" t="s">
        <v>750</v>
      </c>
      <c r="F1957" t="s">
        <v>4399</v>
      </c>
      <c r="G1957" t="s">
        <v>4400</v>
      </c>
      <c r="H1957">
        <f>Input!P295*CoverSheet!C33</f>
        <v>0</v>
      </c>
    </row>
    <row r="1958" spans="1:8" x14ac:dyDescent="0.35">
      <c r="A1958" t="str">
        <f>IF(CoverSheet!$C$9="Annual Return","AR",IF(CoverSheet!$C$9="Interim Return","IR",IF(CoverSheet!$C$9="Audited Annual Return","AAR","")))</f>
        <v/>
      </c>
      <c r="B1958" t="str">
        <f>CoverSheet!$G$7</f>
        <v>v:25-03-c</v>
      </c>
      <c r="C1958" t="str">
        <f>IF(CoverSheet!$C$29=3,"Q1",IF(CoverSheet!$C$29=6,"Q2",IF(CoverSheet!$C$29=9,"Q3",IF(AND(CoverSheet!$C$29=12,A1958="AR"),"Q4","Q4A"))))</f>
        <v>Q4A</v>
      </c>
      <c r="D1958" t="str">
        <f>CoverSheet!$C$15</f>
        <v/>
      </c>
      <c r="E1958" t="s">
        <v>750</v>
      </c>
      <c r="F1958" t="s">
        <v>4401</v>
      </c>
      <c r="G1958" t="s">
        <v>4402</v>
      </c>
      <c r="H1958">
        <f>Input!L295*CoverSheet!C33</f>
        <v>0</v>
      </c>
    </row>
    <row r="1959" spans="1:8" x14ac:dyDescent="0.35">
      <c r="A1959" t="str">
        <f>IF(CoverSheet!$C$9="Annual Return","AR",IF(CoverSheet!$C$9="Interim Return","IR",IF(CoverSheet!$C$9="Audited Annual Return","AAR","")))</f>
        <v/>
      </c>
      <c r="B1959" t="str">
        <f>CoverSheet!$G$7</f>
        <v>v:25-03-c</v>
      </c>
      <c r="C1959" t="str">
        <f>IF(CoverSheet!$C$29=3,"Q1",IF(CoverSheet!$C$29=6,"Q2",IF(CoverSheet!$C$29=9,"Q3",IF(AND(CoverSheet!$C$29=12,A1959="AR"),"Q4","Q4A"))))</f>
        <v>Q4A</v>
      </c>
      <c r="D1959" t="str">
        <f>CoverSheet!$C$15</f>
        <v/>
      </c>
      <c r="E1959" t="s">
        <v>750</v>
      </c>
      <c r="F1959" t="s">
        <v>4403</v>
      </c>
      <c r="G1959" t="s">
        <v>4404</v>
      </c>
      <c r="H1959">
        <f>Input!M295*CoverSheet!C33</f>
        <v>0</v>
      </c>
    </row>
    <row r="1960" spans="1:8" x14ac:dyDescent="0.35">
      <c r="A1960" t="str">
        <f>IF(CoverSheet!$C$9="Annual Return","AR",IF(CoverSheet!$C$9="Interim Return","IR",IF(CoverSheet!$C$9="Audited Annual Return","AAR","")))</f>
        <v/>
      </c>
      <c r="B1960" t="str">
        <f>CoverSheet!$G$7</f>
        <v>v:25-03-c</v>
      </c>
      <c r="C1960" t="str">
        <f>IF(CoverSheet!$C$29=3,"Q1",IF(CoverSheet!$C$29=6,"Q2",IF(CoverSheet!$C$29=9,"Q3",IF(AND(CoverSheet!$C$29=12,A1960="AR"),"Q4","Q4A"))))</f>
        <v>Q4A</v>
      </c>
      <c r="D1960" t="str">
        <f>CoverSheet!$C$15</f>
        <v/>
      </c>
      <c r="E1960" t="s">
        <v>750</v>
      </c>
      <c r="F1960" t="s">
        <v>4405</v>
      </c>
      <c r="G1960" t="s">
        <v>4406</v>
      </c>
      <c r="H1960">
        <f>Input!N295*CoverSheet!C33</f>
        <v>0</v>
      </c>
    </row>
    <row r="1961" spans="1:8" x14ac:dyDescent="0.35">
      <c r="A1961" t="str">
        <f>IF(CoverSheet!$C$9="Annual Return","AR",IF(CoverSheet!$C$9="Interim Return","IR",IF(CoverSheet!$C$9="Audited Annual Return","AAR","")))</f>
        <v/>
      </c>
      <c r="B1961" t="str">
        <f>CoverSheet!$G$7</f>
        <v>v:25-03-c</v>
      </c>
      <c r="C1961" t="str">
        <f>IF(CoverSheet!$C$29=3,"Q1",IF(CoverSheet!$C$29=6,"Q2",IF(CoverSheet!$C$29=9,"Q3",IF(AND(CoverSheet!$C$29=12,A1961="AR"),"Q4","Q4A"))))</f>
        <v>Q4A</v>
      </c>
      <c r="D1961" t="str">
        <f>CoverSheet!$C$15</f>
        <v/>
      </c>
      <c r="E1961" t="s">
        <v>750</v>
      </c>
      <c r="F1961" t="s">
        <v>4407</v>
      </c>
      <c r="G1961" t="s">
        <v>4408</v>
      </c>
      <c r="H1961">
        <f>Input!P296*CoverSheet!C33</f>
        <v>0</v>
      </c>
    </row>
    <row r="1962" spans="1:8" x14ac:dyDescent="0.35">
      <c r="A1962" t="str">
        <f>IF(CoverSheet!$C$9="Annual Return","AR",IF(CoverSheet!$C$9="Interim Return","IR",IF(CoverSheet!$C$9="Audited Annual Return","AAR","")))</f>
        <v/>
      </c>
      <c r="B1962" t="str">
        <f>CoverSheet!$G$7</f>
        <v>v:25-03-c</v>
      </c>
      <c r="C1962" t="str">
        <f>IF(CoverSheet!$C$29=3,"Q1",IF(CoverSheet!$C$29=6,"Q2",IF(CoverSheet!$C$29=9,"Q3",IF(AND(CoverSheet!$C$29=12,A1962="AR"),"Q4","Q4A"))))</f>
        <v>Q4A</v>
      </c>
      <c r="D1962" t="str">
        <f>CoverSheet!$C$15</f>
        <v/>
      </c>
      <c r="E1962" t="s">
        <v>750</v>
      </c>
      <c r="F1962" t="s">
        <v>4409</v>
      </c>
      <c r="G1962" t="s">
        <v>4410</v>
      </c>
      <c r="H1962">
        <f>Input!L296*CoverSheet!C33</f>
        <v>0</v>
      </c>
    </row>
    <row r="1963" spans="1:8" x14ac:dyDescent="0.35">
      <c r="A1963" t="str">
        <f>IF(CoverSheet!$C$9="Annual Return","AR",IF(CoverSheet!$C$9="Interim Return","IR",IF(CoverSheet!$C$9="Audited Annual Return","AAR","")))</f>
        <v/>
      </c>
      <c r="B1963" t="str">
        <f>CoverSheet!$G$7</f>
        <v>v:25-03-c</v>
      </c>
      <c r="C1963" t="str">
        <f>IF(CoverSheet!$C$29=3,"Q1",IF(CoverSheet!$C$29=6,"Q2",IF(CoverSheet!$C$29=9,"Q3",IF(AND(CoverSheet!$C$29=12,A1963="AR"),"Q4","Q4A"))))</f>
        <v>Q4A</v>
      </c>
      <c r="D1963" t="str">
        <f>CoverSheet!$C$15</f>
        <v/>
      </c>
      <c r="E1963" t="s">
        <v>750</v>
      </c>
      <c r="F1963" t="s">
        <v>4411</v>
      </c>
      <c r="G1963" t="s">
        <v>4412</v>
      </c>
      <c r="H1963">
        <f>Input!M296*CoverSheet!C33</f>
        <v>0</v>
      </c>
    </row>
    <row r="1964" spans="1:8" x14ac:dyDescent="0.35">
      <c r="A1964" t="str">
        <f>IF(CoverSheet!$C$9="Annual Return","AR",IF(CoverSheet!$C$9="Interim Return","IR",IF(CoverSheet!$C$9="Audited Annual Return","AAR","")))</f>
        <v/>
      </c>
      <c r="B1964" t="str">
        <f>CoverSheet!$G$7</f>
        <v>v:25-03-c</v>
      </c>
      <c r="C1964" t="str">
        <f>IF(CoverSheet!$C$29=3,"Q1",IF(CoverSheet!$C$29=6,"Q2",IF(CoverSheet!$C$29=9,"Q3",IF(AND(CoverSheet!$C$29=12,A1964="AR"),"Q4","Q4A"))))</f>
        <v>Q4A</v>
      </c>
      <c r="D1964" t="str">
        <f>CoverSheet!$C$15</f>
        <v/>
      </c>
      <c r="E1964" t="s">
        <v>750</v>
      </c>
      <c r="F1964" t="s">
        <v>4413</v>
      </c>
      <c r="G1964" t="s">
        <v>4414</v>
      </c>
      <c r="H1964">
        <f>Input!N296*CoverSheet!C33</f>
        <v>0</v>
      </c>
    </row>
    <row r="1965" spans="1:8" x14ac:dyDescent="0.35">
      <c r="A1965" t="str">
        <f>IF(CoverSheet!$C$9="Annual Return","AR",IF(CoverSheet!$C$9="Interim Return","IR",IF(CoverSheet!$C$9="Audited Annual Return","AAR","")))</f>
        <v/>
      </c>
      <c r="B1965" t="str">
        <f>CoverSheet!$G$7</f>
        <v>v:25-03-c</v>
      </c>
      <c r="C1965" t="str">
        <f>IF(CoverSheet!$C$29=3,"Q1",IF(CoverSheet!$C$29=6,"Q2",IF(CoverSheet!$C$29=9,"Q3",IF(AND(CoverSheet!$C$29=12,A1965="AR"),"Q4","Q4A"))))</f>
        <v>Q4A</v>
      </c>
      <c r="D1965" t="str">
        <f>CoverSheet!$C$15</f>
        <v/>
      </c>
      <c r="E1965" t="s">
        <v>750</v>
      </c>
      <c r="F1965" t="s">
        <v>4415</v>
      </c>
      <c r="G1965" t="s">
        <v>4416</v>
      </c>
      <c r="H1965">
        <f>Input!P297*CoverSheet!C33</f>
        <v>0</v>
      </c>
    </row>
    <row r="1966" spans="1:8" x14ac:dyDescent="0.35">
      <c r="A1966" t="str">
        <f>IF(CoverSheet!$C$9="Annual Return","AR",IF(CoverSheet!$C$9="Interim Return","IR",IF(CoverSheet!$C$9="Audited Annual Return","AAR","")))</f>
        <v/>
      </c>
      <c r="B1966" t="str">
        <f>CoverSheet!$G$7</f>
        <v>v:25-03-c</v>
      </c>
      <c r="C1966" t="str">
        <f>IF(CoverSheet!$C$29=3,"Q1",IF(CoverSheet!$C$29=6,"Q2",IF(CoverSheet!$C$29=9,"Q3",IF(AND(CoverSheet!$C$29=12,A1966="AR"),"Q4","Q4A"))))</f>
        <v>Q4A</v>
      </c>
      <c r="D1966" t="str">
        <f>CoverSheet!$C$15</f>
        <v/>
      </c>
      <c r="E1966" t="s">
        <v>750</v>
      </c>
      <c r="F1966" t="s">
        <v>4417</v>
      </c>
      <c r="G1966" t="s">
        <v>4418</v>
      </c>
      <c r="H1966">
        <f>Input!L297*CoverSheet!C33</f>
        <v>0</v>
      </c>
    </row>
    <row r="1967" spans="1:8" x14ac:dyDescent="0.35">
      <c r="A1967" t="str">
        <f>IF(CoverSheet!$C$9="Annual Return","AR",IF(CoverSheet!$C$9="Interim Return","IR",IF(CoverSheet!$C$9="Audited Annual Return","AAR","")))</f>
        <v/>
      </c>
      <c r="B1967" t="str">
        <f>CoverSheet!$G$7</f>
        <v>v:25-03-c</v>
      </c>
      <c r="C1967" t="str">
        <f>IF(CoverSheet!$C$29=3,"Q1",IF(CoverSheet!$C$29=6,"Q2",IF(CoverSheet!$C$29=9,"Q3",IF(AND(CoverSheet!$C$29=12,A1967="AR"),"Q4","Q4A"))))</f>
        <v>Q4A</v>
      </c>
      <c r="D1967" t="str">
        <f>CoverSheet!$C$15</f>
        <v/>
      </c>
      <c r="E1967" t="s">
        <v>750</v>
      </c>
      <c r="F1967" t="s">
        <v>4419</v>
      </c>
      <c r="G1967" t="s">
        <v>4420</v>
      </c>
      <c r="H1967">
        <f>Input!M297*CoverSheet!C33</f>
        <v>0</v>
      </c>
    </row>
    <row r="1968" spans="1:8" x14ac:dyDescent="0.35">
      <c r="A1968" t="str">
        <f>IF(CoverSheet!$C$9="Annual Return","AR",IF(CoverSheet!$C$9="Interim Return","IR",IF(CoverSheet!$C$9="Audited Annual Return","AAR","")))</f>
        <v/>
      </c>
      <c r="B1968" t="str">
        <f>CoverSheet!$G$7</f>
        <v>v:25-03-c</v>
      </c>
      <c r="C1968" t="str">
        <f>IF(CoverSheet!$C$29=3,"Q1",IF(CoverSheet!$C$29=6,"Q2",IF(CoverSheet!$C$29=9,"Q3",IF(AND(CoverSheet!$C$29=12,A1968="AR"),"Q4","Q4A"))))</f>
        <v>Q4A</v>
      </c>
      <c r="D1968" t="str">
        <f>CoverSheet!$C$15</f>
        <v/>
      </c>
      <c r="E1968" t="s">
        <v>750</v>
      </c>
      <c r="F1968" t="s">
        <v>4421</v>
      </c>
      <c r="G1968" t="s">
        <v>4422</v>
      </c>
      <c r="H1968">
        <f>Input!N297*CoverSheet!C33</f>
        <v>0</v>
      </c>
    </row>
    <row r="1969" spans="1:8" x14ac:dyDescent="0.35">
      <c r="A1969" t="str">
        <f>IF(CoverSheet!$C$9="Annual Return","AR",IF(CoverSheet!$C$9="Interim Return","IR",IF(CoverSheet!$C$9="Audited Annual Return","AAR","")))</f>
        <v/>
      </c>
      <c r="B1969" t="str">
        <f>CoverSheet!$G$7</f>
        <v>v:25-03-c</v>
      </c>
      <c r="C1969" t="str">
        <f>IF(CoverSheet!$C$29=3,"Q1",IF(CoverSheet!$C$29=6,"Q2",IF(CoverSheet!$C$29=9,"Q3",IF(AND(CoverSheet!$C$29=12,A1969="AR"),"Q4","Q4A"))))</f>
        <v>Q4A</v>
      </c>
      <c r="D1969" t="str">
        <f>CoverSheet!$C$15</f>
        <v/>
      </c>
      <c r="E1969" t="s">
        <v>750</v>
      </c>
      <c r="F1969" t="s">
        <v>4423</v>
      </c>
      <c r="G1969" t="s">
        <v>4424</v>
      </c>
      <c r="H1969">
        <f>Input!P298*CoverSheet!C33</f>
        <v>0</v>
      </c>
    </row>
    <row r="1970" spans="1:8" x14ac:dyDescent="0.35">
      <c r="A1970" t="str">
        <f>IF(CoverSheet!$C$9="Annual Return","AR",IF(CoverSheet!$C$9="Interim Return","IR",IF(CoverSheet!$C$9="Audited Annual Return","AAR","")))</f>
        <v/>
      </c>
      <c r="B1970" t="str">
        <f>CoverSheet!$G$7</f>
        <v>v:25-03-c</v>
      </c>
      <c r="C1970" t="str">
        <f>IF(CoverSheet!$C$29=3,"Q1",IF(CoverSheet!$C$29=6,"Q2",IF(CoverSheet!$C$29=9,"Q3",IF(AND(CoverSheet!$C$29=12,A1970="AR"),"Q4","Q4A"))))</f>
        <v>Q4A</v>
      </c>
      <c r="D1970" t="str">
        <f>CoverSheet!$C$15</f>
        <v/>
      </c>
      <c r="E1970" t="s">
        <v>750</v>
      </c>
      <c r="F1970" t="s">
        <v>4425</v>
      </c>
      <c r="G1970" t="s">
        <v>4426</v>
      </c>
      <c r="H1970">
        <f>Input!L298*CoverSheet!C33</f>
        <v>0</v>
      </c>
    </row>
    <row r="1971" spans="1:8" x14ac:dyDescent="0.35">
      <c r="A1971" t="str">
        <f>IF(CoverSheet!$C$9="Annual Return","AR",IF(CoverSheet!$C$9="Interim Return","IR",IF(CoverSheet!$C$9="Audited Annual Return","AAR","")))</f>
        <v/>
      </c>
      <c r="B1971" t="str">
        <f>CoverSheet!$G$7</f>
        <v>v:25-03-c</v>
      </c>
      <c r="C1971" t="str">
        <f>IF(CoverSheet!$C$29=3,"Q1",IF(CoverSheet!$C$29=6,"Q2",IF(CoverSheet!$C$29=9,"Q3",IF(AND(CoverSheet!$C$29=12,A1971="AR"),"Q4","Q4A"))))</f>
        <v>Q4A</v>
      </c>
      <c r="D1971" t="str">
        <f>CoverSheet!$C$15</f>
        <v/>
      </c>
      <c r="E1971" t="s">
        <v>750</v>
      </c>
      <c r="F1971" t="s">
        <v>4427</v>
      </c>
      <c r="G1971" t="s">
        <v>4428</v>
      </c>
      <c r="H1971">
        <f>Input!M298*CoverSheet!C33</f>
        <v>0</v>
      </c>
    </row>
    <row r="1972" spans="1:8" x14ac:dyDescent="0.35">
      <c r="A1972" t="str">
        <f>IF(CoverSheet!$C$9="Annual Return","AR",IF(CoverSheet!$C$9="Interim Return","IR",IF(CoverSheet!$C$9="Audited Annual Return","AAR","")))</f>
        <v/>
      </c>
      <c r="B1972" t="str">
        <f>CoverSheet!$G$7</f>
        <v>v:25-03-c</v>
      </c>
      <c r="C1972" t="str">
        <f>IF(CoverSheet!$C$29=3,"Q1",IF(CoverSheet!$C$29=6,"Q2",IF(CoverSheet!$C$29=9,"Q3",IF(AND(CoverSheet!$C$29=12,A1972="AR"),"Q4","Q4A"))))</f>
        <v>Q4A</v>
      </c>
      <c r="D1972" t="str">
        <f>CoverSheet!$C$15</f>
        <v/>
      </c>
      <c r="E1972" t="s">
        <v>750</v>
      </c>
      <c r="F1972" t="s">
        <v>4429</v>
      </c>
      <c r="G1972" t="s">
        <v>4430</v>
      </c>
      <c r="H1972">
        <f>Input!N298*CoverSheet!C33</f>
        <v>0</v>
      </c>
    </row>
    <row r="1973" spans="1:8" x14ac:dyDescent="0.35">
      <c r="A1973" t="str">
        <f>IF(CoverSheet!$C$9="Annual Return","AR",IF(CoverSheet!$C$9="Interim Return","IR",IF(CoverSheet!$C$9="Audited Annual Return","AAR","")))</f>
        <v/>
      </c>
      <c r="B1973" t="str">
        <f>CoverSheet!$G$7</f>
        <v>v:25-03-c</v>
      </c>
      <c r="C1973" t="str">
        <f>IF(CoverSheet!$C$29=3,"Q1",IF(CoverSheet!$C$29=6,"Q2",IF(CoverSheet!$C$29=9,"Q3",IF(AND(CoverSheet!$C$29=12,A1973="AR"),"Q4","Q4A"))))</f>
        <v>Q4A</v>
      </c>
      <c r="D1973" t="str">
        <f>CoverSheet!$C$15</f>
        <v/>
      </c>
      <c r="E1973" t="s">
        <v>750</v>
      </c>
      <c r="F1973" t="s">
        <v>4431</v>
      </c>
      <c r="G1973" t="s">
        <v>4432</v>
      </c>
      <c r="H1973">
        <f>Input!P299*CoverSheet!C33</f>
        <v>0</v>
      </c>
    </row>
    <row r="1974" spans="1:8" x14ac:dyDescent="0.35">
      <c r="A1974" t="str">
        <f>IF(CoverSheet!$C$9="Annual Return","AR",IF(CoverSheet!$C$9="Interim Return","IR",IF(CoverSheet!$C$9="Audited Annual Return","AAR","")))</f>
        <v/>
      </c>
      <c r="B1974" t="str">
        <f>CoverSheet!$G$7</f>
        <v>v:25-03-c</v>
      </c>
      <c r="C1974" t="str">
        <f>IF(CoverSheet!$C$29=3,"Q1",IF(CoverSheet!$C$29=6,"Q2",IF(CoverSheet!$C$29=9,"Q3",IF(AND(CoverSheet!$C$29=12,A1974="AR"),"Q4","Q4A"))))</f>
        <v>Q4A</v>
      </c>
      <c r="D1974" t="str">
        <f>CoverSheet!$C$15</f>
        <v/>
      </c>
      <c r="E1974" t="s">
        <v>750</v>
      </c>
      <c r="F1974" t="s">
        <v>4433</v>
      </c>
      <c r="G1974" t="s">
        <v>4434</v>
      </c>
      <c r="H1974">
        <f>Input!L299*CoverSheet!C33</f>
        <v>0</v>
      </c>
    </row>
    <row r="1975" spans="1:8" x14ac:dyDescent="0.35">
      <c r="A1975" t="str">
        <f>IF(CoverSheet!$C$9="Annual Return","AR",IF(CoverSheet!$C$9="Interim Return","IR",IF(CoverSheet!$C$9="Audited Annual Return","AAR","")))</f>
        <v/>
      </c>
      <c r="B1975" t="str">
        <f>CoverSheet!$G$7</f>
        <v>v:25-03-c</v>
      </c>
      <c r="C1975" t="str">
        <f>IF(CoverSheet!$C$29=3,"Q1",IF(CoverSheet!$C$29=6,"Q2",IF(CoverSheet!$C$29=9,"Q3",IF(AND(CoverSheet!$C$29=12,A1975="AR"),"Q4","Q4A"))))</f>
        <v>Q4A</v>
      </c>
      <c r="D1975" t="str">
        <f>CoverSheet!$C$15</f>
        <v/>
      </c>
      <c r="E1975" t="s">
        <v>750</v>
      </c>
      <c r="F1975" t="s">
        <v>4435</v>
      </c>
      <c r="G1975" t="s">
        <v>4436</v>
      </c>
      <c r="H1975">
        <f>Input!M299*CoverSheet!C33</f>
        <v>0</v>
      </c>
    </row>
    <row r="1976" spans="1:8" x14ac:dyDescent="0.35">
      <c r="A1976" t="str">
        <f>IF(CoverSheet!$C$9="Annual Return","AR",IF(CoverSheet!$C$9="Interim Return","IR",IF(CoverSheet!$C$9="Audited Annual Return","AAR","")))</f>
        <v/>
      </c>
      <c r="B1976" t="str">
        <f>CoverSheet!$G$7</f>
        <v>v:25-03-c</v>
      </c>
      <c r="C1976" t="str">
        <f>IF(CoverSheet!$C$29=3,"Q1",IF(CoverSheet!$C$29=6,"Q2",IF(CoverSheet!$C$29=9,"Q3",IF(AND(CoverSheet!$C$29=12,A1976="AR"),"Q4","Q4A"))))</f>
        <v>Q4A</v>
      </c>
      <c r="D1976" t="str">
        <f>CoverSheet!$C$15</f>
        <v/>
      </c>
      <c r="E1976" t="s">
        <v>750</v>
      </c>
      <c r="F1976" t="s">
        <v>4437</v>
      </c>
      <c r="G1976" t="s">
        <v>4438</v>
      </c>
      <c r="H1976">
        <f>Input!N299*CoverSheet!C33</f>
        <v>0</v>
      </c>
    </row>
    <row r="1977" spans="1:8" x14ac:dyDescent="0.35">
      <c r="A1977" t="str">
        <f>IF(CoverSheet!$C$9="Annual Return","AR",IF(CoverSheet!$C$9="Interim Return","IR",IF(CoverSheet!$C$9="Audited Annual Return","AAR","")))</f>
        <v/>
      </c>
      <c r="B1977" t="str">
        <f>CoverSheet!$G$7</f>
        <v>v:25-03-c</v>
      </c>
      <c r="C1977" t="str">
        <f>IF(CoverSheet!$C$29=3,"Q1",IF(CoverSheet!$C$29=6,"Q2",IF(CoverSheet!$C$29=9,"Q3",IF(AND(CoverSheet!$C$29=12,A1977="AR"),"Q4","Q4A"))))</f>
        <v>Q4A</v>
      </c>
      <c r="D1977" t="str">
        <f>CoverSheet!$C$15</f>
        <v/>
      </c>
      <c r="E1977" t="s">
        <v>750</v>
      </c>
      <c r="F1977" t="s">
        <v>4439</v>
      </c>
      <c r="G1977" t="s">
        <v>4440</v>
      </c>
      <c r="H1977">
        <f>Input!P300*CoverSheet!C33</f>
        <v>0</v>
      </c>
    </row>
    <row r="1978" spans="1:8" x14ac:dyDescent="0.35">
      <c r="A1978" t="str">
        <f>IF(CoverSheet!$C$9="Annual Return","AR",IF(CoverSheet!$C$9="Interim Return","IR",IF(CoverSheet!$C$9="Audited Annual Return","AAR","")))</f>
        <v/>
      </c>
      <c r="B1978" t="str">
        <f>CoverSheet!$G$7</f>
        <v>v:25-03-c</v>
      </c>
      <c r="C1978" t="str">
        <f>IF(CoverSheet!$C$29=3,"Q1",IF(CoverSheet!$C$29=6,"Q2",IF(CoverSheet!$C$29=9,"Q3",IF(AND(CoverSheet!$C$29=12,A1978="AR"),"Q4","Q4A"))))</f>
        <v>Q4A</v>
      </c>
      <c r="D1978" t="str">
        <f>CoverSheet!$C$15</f>
        <v/>
      </c>
      <c r="E1978" t="s">
        <v>750</v>
      </c>
      <c r="F1978" t="s">
        <v>4441</v>
      </c>
      <c r="G1978" t="s">
        <v>4442</v>
      </c>
      <c r="H1978">
        <f>Input!L300*CoverSheet!C33</f>
        <v>0</v>
      </c>
    </row>
    <row r="1979" spans="1:8" x14ac:dyDescent="0.35">
      <c r="A1979" t="str">
        <f>IF(CoverSheet!$C$9="Annual Return","AR",IF(CoverSheet!$C$9="Interim Return","IR",IF(CoverSheet!$C$9="Audited Annual Return","AAR","")))</f>
        <v/>
      </c>
      <c r="B1979" t="str">
        <f>CoverSheet!$G$7</f>
        <v>v:25-03-c</v>
      </c>
      <c r="C1979" t="str">
        <f>IF(CoverSheet!$C$29=3,"Q1",IF(CoverSheet!$C$29=6,"Q2",IF(CoverSheet!$C$29=9,"Q3",IF(AND(CoverSheet!$C$29=12,A1979="AR"),"Q4","Q4A"))))</f>
        <v>Q4A</v>
      </c>
      <c r="D1979" t="str">
        <f>CoverSheet!$C$15</f>
        <v/>
      </c>
      <c r="E1979" t="s">
        <v>750</v>
      </c>
      <c r="F1979" t="s">
        <v>4443</v>
      </c>
      <c r="G1979" t="s">
        <v>4444</v>
      </c>
      <c r="H1979">
        <f>Input!M300*CoverSheet!C33</f>
        <v>0</v>
      </c>
    </row>
    <row r="1980" spans="1:8" x14ac:dyDescent="0.35">
      <c r="A1980" t="str">
        <f>IF(CoverSheet!$C$9="Annual Return","AR",IF(CoverSheet!$C$9="Interim Return","IR",IF(CoverSheet!$C$9="Audited Annual Return","AAR","")))</f>
        <v/>
      </c>
      <c r="B1980" t="str">
        <f>CoverSheet!$G$7</f>
        <v>v:25-03-c</v>
      </c>
      <c r="C1980" t="str">
        <f>IF(CoverSheet!$C$29=3,"Q1",IF(CoverSheet!$C$29=6,"Q2",IF(CoverSheet!$C$29=9,"Q3",IF(AND(CoverSheet!$C$29=12,A1980="AR"),"Q4","Q4A"))))</f>
        <v>Q4A</v>
      </c>
      <c r="D1980" t="str">
        <f>CoverSheet!$C$15</f>
        <v/>
      </c>
      <c r="E1980" t="s">
        <v>750</v>
      </c>
      <c r="F1980" t="s">
        <v>4445</v>
      </c>
      <c r="G1980" t="s">
        <v>4446</v>
      </c>
      <c r="H1980">
        <f>Input!N300*CoverSheet!C33</f>
        <v>0</v>
      </c>
    </row>
    <row r="1981" spans="1:8" x14ac:dyDescent="0.35">
      <c r="A1981" t="str">
        <f>IF(CoverSheet!$C$9="Annual Return","AR",IF(CoverSheet!$C$9="Interim Return","IR",IF(CoverSheet!$C$9="Audited Annual Return","AAR","")))</f>
        <v/>
      </c>
      <c r="B1981" t="str">
        <f>CoverSheet!$G$7</f>
        <v>v:25-03-c</v>
      </c>
      <c r="C1981" t="str">
        <f>IF(CoverSheet!$C$29=3,"Q1",IF(CoverSheet!$C$29=6,"Q2",IF(CoverSheet!$C$29=9,"Q3",IF(AND(CoverSheet!$C$29=12,A1981="AR"),"Q4","Q4A"))))</f>
        <v>Q4A</v>
      </c>
      <c r="D1981" t="str">
        <f>CoverSheet!$C$15</f>
        <v/>
      </c>
      <c r="E1981" t="s">
        <v>750</v>
      </c>
      <c r="F1981" t="s">
        <v>4447</v>
      </c>
      <c r="G1981" t="s">
        <v>4448</v>
      </c>
      <c r="H1981">
        <f>Input!P301*CoverSheet!C33</f>
        <v>0</v>
      </c>
    </row>
    <row r="1982" spans="1:8" x14ac:dyDescent="0.35">
      <c r="A1982" t="str">
        <f>IF(CoverSheet!$C$9="Annual Return","AR",IF(CoverSheet!$C$9="Interim Return","IR",IF(CoverSheet!$C$9="Audited Annual Return","AAR","")))</f>
        <v/>
      </c>
      <c r="B1982" t="str">
        <f>CoverSheet!$G$7</f>
        <v>v:25-03-c</v>
      </c>
      <c r="C1982" t="str">
        <f>IF(CoverSheet!$C$29=3,"Q1",IF(CoverSheet!$C$29=6,"Q2",IF(CoverSheet!$C$29=9,"Q3",IF(AND(CoverSheet!$C$29=12,A1982="AR"),"Q4","Q4A"))))</f>
        <v>Q4A</v>
      </c>
      <c r="D1982" t="str">
        <f>CoverSheet!$C$15</f>
        <v/>
      </c>
      <c r="E1982" t="s">
        <v>750</v>
      </c>
      <c r="F1982" t="s">
        <v>4449</v>
      </c>
      <c r="G1982" t="s">
        <v>4450</v>
      </c>
      <c r="H1982">
        <f>Input!L301*CoverSheet!C33</f>
        <v>0</v>
      </c>
    </row>
    <row r="1983" spans="1:8" x14ac:dyDescent="0.35">
      <c r="A1983" t="str">
        <f>IF(CoverSheet!$C$9="Annual Return","AR",IF(CoverSheet!$C$9="Interim Return","IR",IF(CoverSheet!$C$9="Audited Annual Return","AAR","")))</f>
        <v/>
      </c>
      <c r="B1983" t="str">
        <f>CoverSheet!$G$7</f>
        <v>v:25-03-c</v>
      </c>
      <c r="C1983" t="str">
        <f>IF(CoverSheet!$C$29=3,"Q1",IF(CoverSheet!$C$29=6,"Q2",IF(CoverSheet!$C$29=9,"Q3",IF(AND(CoverSheet!$C$29=12,A1983="AR"),"Q4","Q4A"))))</f>
        <v>Q4A</v>
      </c>
      <c r="D1983" t="str">
        <f>CoverSheet!$C$15</f>
        <v/>
      </c>
      <c r="E1983" t="s">
        <v>750</v>
      </c>
      <c r="F1983" t="s">
        <v>4451</v>
      </c>
      <c r="G1983" t="s">
        <v>4452</v>
      </c>
      <c r="H1983">
        <f>Input!M301*CoverSheet!C33</f>
        <v>0</v>
      </c>
    </row>
    <row r="1984" spans="1:8" x14ac:dyDescent="0.35">
      <c r="A1984" t="str">
        <f>IF(CoverSheet!$C$9="Annual Return","AR",IF(CoverSheet!$C$9="Interim Return","IR",IF(CoverSheet!$C$9="Audited Annual Return","AAR","")))</f>
        <v/>
      </c>
      <c r="B1984" t="str">
        <f>CoverSheet!$G$7</f>
        <v>v:25-03-c</v>
      </c>
      <c r="C1984" t="str">
        <f>IF(CoverSheet!$C$29=3,"Q1",IF(CoverSheet!$C$29=6,"Q2",IF(CoverSheet!$C$29=9,"Q3",IF(AND(CoverSheet!$C$29=12,A1984="AR"),"Q4","Q4A"))))</f>
        <v>Q4A</v>
      </c>
      <c r="D1984" t="str">
        <f>CoverSheet!$C$15</f>
        <v/>
      </c>
      <c r="E1984" t="s">
        <v>750</v>
      </c>
      <c r="F1984" t="s">
        <v>4453</v>
      </c>
      <c r="G1984" t="s">
        <v>4454</v>
      </c>
      <c r="H1984">
        <f>Input!N301*CoverSheet!C33</f>
        <v>0</v>
      </c>
    </row>
    <row r="1985" spans="1:8" x14ac:dyDescent="0.35">
      <c r="A1985" t="str">
        <f>IF(CoverSheet!$C$9="Annual Return","AR",IF(CoverSheet!$C$9="Interim Return","IR",IF(CoverSheet!$C$9="Audited Annual Return","AAR","")))</f>
        <v/>
      </c>
      <c r="B1985" t="str">
        <f>CoverSheet!$G$7</f>
        <v>v:25-03-c</v>
      </c>
      <c r="C1985" t="str">
        <f>IF(CoverSheet!$C$29=3,"Q1",IF(CoverSheet!$C$29=6,"Q2",IF(CoverSheet!$C$29=9,"Q3",IF(AND(CoverSheet!$C$29=12,A1985="AR"),"Q4","Q4A"))))</f>
        <v>Q4A</v>
      </c>
      <c r="D1985" t="str">
        <f>CoverSheet!$C$15</f>
        <v/>
      </c>
      <c r="E1985" t="s">
        <v>750</v>
      </c>
      <c r="F1985" t="s">
        <v>4455</v>
      </c>
      <c r="G1985" t="s">
        <v>4456</v>
      </c>
      <c r="H1985">
        <f>Input!P302*CoverSheet!C33</f>
        <v>0</v>
      </c>
    </row>
    <row r="1986" spans="1:8" x14ac:dyDescent="0.35">
      <c r="A1986" t="str">
        <f>IF(CoverSheet!$C$9="Annual Return","AR",IF(CoverSheet!$C$9="Interim Return","IR",IF(CoverSheet!$C$9="Audited Annual Return","AAR","")))</f>
        <v/>
      </c>
      <c r="B1986" t="str">
        <f>CoverSheet!$G$7</f>
        <v>v:25-03-c</v>
      </c>
      <c r="C1986" t="str">
        <f>IF(CoverSheet!$C$29=3,"Q1",IF(CoverSheet!$C$29=6,"Q2",IF(CoverSheet!$C$29=9,"Q3",IF(AND(CoverSheet!$C$29=12,A1986="AR"),"Q4","Q4A"))))</f>
        <v>Q4A</v>
      </c>
      <c r="D1986" t="str">
        <f>CoverSheet!$C$15</f>
        <v/>
      </c>
      <c r="E1986" t="s">
        <v>750</v>
      </c>
      <c r="F1986" t="s">
        <v>4457</v>
      </c>
      <c r="G1986" t="s">
        <v>4458</v>
      </c>
      <c r="H1986">
        <f>Input!L302*CoverSheet!C33</f>
        <v>0</v>
      </c>
    </row>
    <row r="1987" spans="1:8" x14ac:dyDescent="0.35">
      <c r="A1987" t="str">
        <f>IF(CoverSheet!$C$9="Annual Return","AR",IF(CoverSheet!$C$9="Interim Return","IR",IF(CoverSheet!$C$9="Audited Annual Return","AAR","")))</f>
        <v/>
      </c>
      <c r="B1987" t="str">
        <f>CoverSheet!$G$7</f>
        <v>v:25-03-c</v>
      </c>
      <c r="C1987" t="str">
        <f>IF(CoverSheet!$C$29=3,"Q1",IF(CoverSheet!$C$29=6,"Q2",IF(CoverSheet!$C$29=9,"Q3",IF(AND(CoverSheet!$C$29=12,A1987="AR"),"Q4","Q4A"))))</f>
        <v>Q4A</v>
      </c>
      <c r="D1987" t="str">
        <f>CoverSheet!$C$15</f>
        <v/>
      </c>
      <c r="E1987" t="s">
        <v>750</v>
      </c>
      <c r="F1987" t="s">
        <v>4459</v>
      </c>
      <c r="G1987" t="s">
        <v>4460</v>
      </c>
      <c r="H1987">
        <f>Input!M302*CoverSheet!C33</f>
        <v>0</v>
      </c>
    </row>
    <row r="1988" spans="1:8" x14ac:dyDescent="0.35">
      <c r="A1988" t="str">
        <f>IF(CoverSheet!$C$9="Annual Return","AR",IF(CoverSheet!$C$9="Interim Return","IR",IF(CoverSheet!$C$9="Audited Annual Return","AAR","")))</f>
        <v/>
      </c>
      <c r="B1988" t="str">
        <f>CoverSheet!$G$7</f>
        <v>v:25-03-c</v>
      </c>
      <c r="C1988" t="str">
        <f>IF(CoverSheet!$C$29=3,"Q1",IF(CoverSheet!$C$29=6,"Q2",IF(CoverSheet!$C$29=9,"Q3",IF(AND(CoverSheet!$C$29=12,A1988="AR"),"Q4","Q4A"))))</f>
        <v>Q4A</v>
      </c>
      <c r="D1988" t="str">
        <f>CoverSheet!$C$15</f>
        <v/>
      </c>
      <c r="E1988" t="s">
        <v>750</v>
      </c>
      <c r="F1988" t="s">
        <v>4461</v>
      </c>
      <c r="G1988" t="s">
        <v>4462</v>
      </c>
      <c r="H1988">
        <f>Input!N302*CoverSheet!C33</f>
        <v>0</v>
      </c>
    </row>
    <row r="1989" spans="1:8" x14ac:dyDescent="0.35">
      <c r="A1989" t="str">
        <f>IF(CoverSheet!$C$9="Annual Return","AR",IF(CoverSheet!$C$9="Interim Return","IR",IF(CoverSheet!$C$9="Audited Annual Return","AAR","")))</f>
        <v/>
      </c>
      <c r="B1989" t="str">
        <f>CoverSheet!$G$7</f>
        <v>v:25-03-c</v>
      </c>
      <c r="C1989" t="str">
        <f>IF(CoverSheet!$C$29=3,"Q1",IF(CoverSheet!$C$29=6,"Q2",IF(CoverSheet!$C$29=9,"Q3",IF(AND(CoverSheet!$C$29=12,A1989="AR"),"Q4","Q4A"))))</f>
        <v>Q4A</v>
      </c>
      <c r="D1989" t="str">
        <f>CoverSheet!$C$15</f>
        <v/>
      </c>
      <c r="E1989" t="s">
        <v>750</v>
      </c>
      <c r="F1989" t="s">
        <v>4463</v>
      </c>
      <c r="G1989" t="s">
        <v>4464</v>
      </c>
      <c r="H1989">
        <f>Input!P304*CoverSheet!C33</f>
        <v>0</v>
      </c>
    </row>
    <row r="1990" spans="1:8" x14ac:dyDescent="0.35">
      <c r="A1990" t="str">
        <f>IF(CoverSheet!$C$9="Annual Return","AR",IF(CoverSheet!$C$9="Interim Return","IR",IF(CoverSheet!$C$9="Audited Annual Return","AAR","")))</f>
        <v/>
      </c>
      <c r="B1990" t="str">
        <f>CoverSheet!$G$7</f>
        <v>v:25-03-c</v>
      </c>
      <c r="C1990" t="str">
        <f>IF(CoverSheet!$C$29=3,"Q1",IF(CoverSheet!$C$29=6,"Q2",IF(CoverSheet!$C$29=9,"Q3",IF(AND(CoverSheet!$C$29=12,A1990="AR"),"Q4","Q4A"))))</f>
        <v>Q4A</v>
      </c>
      <c r="D1990" t="str">
        <f>CoverSheet!$C$15</f>
        <v/>
      </c>
      <c r="E1990" t="s">
        <v>750</v>
      </c>
      <c r="F1990" t="s">
        <v>4465</v>
      </c>
      <c r="G1990" t="s">
        <v>4466</v>
      </c>
      <c r="H1990">
        <f>Input!L304*CoverSheet!C33</f>
        <v>0</v>
      </c>
    </row>
    <row r="1991" spans="1:8" x14ac:dyDescent="0.35">
      <c r="A1991" t="str">
        <f>IF(CoverSheet!$C$9="Annual Return","AR",IF(CoverSheet!$C$9="Interim Return","IR",IF(CoverSheet!$C$9="Audited Annual Return","AAR","")))</f>
        <v/>
      </c>
      <c r="B1991" t="str">
        <f>CoverSheet!$G$7</f>
        <v>v:25-03-c</v>
      </c>
      <c r="C1991" t="str">
        <f>IF(CoverSheet!$C$29=3,"Q1",IF(CoverSheet!$C$29=6,"Q2",IF(CoverSheet!$C$29=9,"Q3",IF(AND(CoverSheet!$C$29=12,A1991="AR"),"Q4","Q4A"))))</f>
        <v>Q4A</v>
      </c>
      <c r="D1991" t="str">
        <f>CoverSheet!$C$15</f>
        <v/>
      </c>
      <c r="E1991" t="s">
        <v>750</v>
      </c>
      <c r="F1991" t="s">
        <v>4467</v>
      </c>
      <c r="G1991" t="s">
        <v>4468</v>
      </c>
      <c r="H1991">
        <f>Input!M304*CoverSheet!C33</f>
        <v>0</v>
      </c>
    </row>
    <row r="1992" spans="1:8" x14ac:dyDescent="0.35">
      <c r="A1992" t="str">
        <f>IF(CoverSheet!$C$9="Annual Return","AR",IF(CoverSheet!$C$9="Interim Return","IR",IF(CoverSheet!$C$9="Audited Annual Return","AAR","")))</f>
        <v/>
      </c>
      <c r="B1992" t="str">
        <f>CoverSheet!$G$7</f>
        <v>v:25-03-c</v>
      </c>
      <c r="C1992" t="str">
        <f>IF(CoverSheet!$C$29=3,"Q1",IF(CoverSheet!$C$29=6,"Q2",IF(CoverSheet!$C$29=9,"Q3",IF(AND(CoverSheet!$C$29=12,A1992="AR"),"Q4","Q4A"))))</f>
        <v>Q4A</v>
      </c>
      <c r="D1992" t="str">
        <f>CoverSheet!$C$15</f>
        <v/>
      </c>
      <c r="E1992" t="s">
        <v>750</v>
      </c>
      <c r="F1992" t="s">
        <v>4469</v>
      </c>
      <c r="G1992" t="s">
        <v>4470</v>
      </c>
      <c r="H1992">
        <f>Input!N304*CoverSheet!C33</f>
        <v>0</v>
      </c>
    </row>
    <row r="1993" spans="1:8" x14ac:dyDescent="0.35">
      <c r="A1993" t="str">
        <f>IF(CoverSheet!$C$9="Annual Return","AR",IF(CoverSheet!$C$9="Interim Return","IR",IF(CoverSheet!$C$9="Audited Annual Return","AAR","")))</f>
        <v/>
      </c>
      <c r="B1993" t="str">
        <f>CoverSheet!$G$7</f>
        <v>v:25-03-c</v>
      </c>
      <c r="C1993" t="str">
        <f>IF(CoverSheet!$C$29=3,"Q1",IF(CoverSheet!$C$29=6,"Q2",IF(CoverSheet!$C$29=9,"Q3",IF(AND(CoverSheet!$C$29=12,A1993="AR"),"Q4","Q4A"))))</f>
        <v>Q4A</v>
      </c>
      <c r="D1993" t="str">
        <f>CoverSheet!$C$15</f>
        <v/>
      </c>
      <c r="E1993" t="s">
        <v>750</v>
      </c>
      <c r="F1993" t="s">
        <v>4471</v>
      </c>
      <c r="G1993" t="s">
        <v>4472</v>
      </c>
      <c r="H1993">
        <f>Input!P305*CoverSheet!C33</f>
        <v>0</v>
      </c>
    </row>
    <row r="1994" spans="1:8" x14ac:dyDescent="0.35">
      <c r="A1994" t="str">
        <f>IF(CoverSheet!$C$9="Annual Return","AR",IF(CoverSheet!$C$9="Interim Return","IR",IF(CoverSheet!$C$9="Audited Annual Return","AAR","")))</f>
        <v/>
      </c>
      <c r="B1994" t="str">
        <f>CoverSheet!$G$7</f>
        <v>v:25-03-c</v>
      </c>
      <c r="C1994" t="str">
        <f>IF(CoverSheet!$C$29=3,"Q1",IF(CoverSheet!$C$29=6,"Q2",IF(CoverSheet!$C$29=9,"Q3",IF(AND(CoverSheet!$C$29=12,A1994="AR"),"Q4","Q4A"))))</f>
        <v>Q4A</v>
      </c>
      <c r="D1994" t="str">
        <f>CoverSheet!$C$15</f>
        <v/>
      </c>
      <c r="E1994" t="s">
        <v>750</v>
      </c>
      <c r="F1994" t="s">
        <v>4473</v>
      </c>
      <c r="G1994" t="s">
        <v>4474</v>
      </c>
      <c r="H1994">
        <f>Input!L305*CoverSheet!C33</f>
        <v>0</v>
      </c>
    </row>
    <row r="1995" spans="1:8" x14ac:dyDescent="0.35">
      <c r="A1995" t="str">
        <f>IF(CoverSheet!$C$9="Annual Return","AR",IF(CoverSheet!$C$9="Interim Return","IR",IF(CoverSheet!$C$9="Audited Annual Return","AAR","")))</f>
        <v/>
      </c>
      <c r="B1995" t="str">
        <f>CoverSheet!$G$7</f>
        <v>v:25-03-c</v>
      </c>
      <c r="C1995" t="str">
        <f>IF(CoverSheet!$C$29=3,"Q1",IF(CoverSheet!$C$29=6,"Q2",IF(CoverSheet!$C$29=9,"Q3",IF(AND(CoverSheet!$C$29=12,A1995="AR"),"Q4","Q4A"))))</f>
        <v>Q4A</v>
      </c>
      <c r="D1995" t="str">
        <f>CoverSheet!$C$15</f>
        <v/>
      </c>
      <c r="E1995" t="s">
        <v>750</v>
      </c>
      <c r="F1995" t="s">
        <v>4475</v>
      </c>
      <c r="G1995" t="s">
        <v>4476</v>
      </c>
      <c r="H1995">
        <f>Input!M305*CoverSheet!C33</f>
        <v>0</v>
      </c>
    </row>
    <row r="1996" spans="1:8" x14ac:dyDescent="0.35">
      <c r="A1996" t="str">
        <f>IF(CoverSheet!$C$9="Annual Return","AR",IF(CoverSheet!$C$9="Interim Return","IR",IF(CoverSheet!$C$9="Audited Annual Return","AAR","")))</f>
        <v/>
      </c>
      <c r="B1996" t="str">
        <f>CoverSheet!$G$7</f>
        <v>v:25-03-c</v>
      </c>
      <c r="C1996" t="str">
        <f>IF(CoverSheet!$C$29=3,"Q1",IF(CoverSheet!$C$29=6,"Q2",IF(CoverSheet!$C$29=9,"Q3",IF(AND(CoverSheet!$C$29=12,A1996="AR"),"Q4","Q4A"))))</f>
        <v>Q4A</v>
      </c>
      <c r="D1996" t="str">
        <f>CoverSheet!$C$15</f>
        <v/>
      </c>
      <c r="E1996" t="s">
        <v>750</v>
      </c>
      <c r="F1996" t="s">
        <v>4477</v>
      </c>
      <c r="G1996" t="s">
        <v>4478</v>
      </c>
      <c r="H1996">
        <f>Input!N305*CoverSheet!C33</f>
        <v>0</v>
      </c>
    </row>
    <row r="1997" spans="1:8" x14ac:dyDescent="0.35">
      <c r="A1997" t="str">
        <f>IF(CoverSheet!$C$9="Annual Return","AR",IF(CoverSheet!$C$9="Interim Return","IR",IF(CoverSheet!$C$9="Audited Annual Return","AAR","")))</f>
        <v/>
      </c>
      <c r="B1997" t="str">
        <f>CoverSheet!$G$7</f>
        <v>v:25-03-c</v>
      </c>
      <c r="C1997" t="str">
        <f>IF(CoverSheet!$C$29=3,"Q1",IF(CoverSheet!$C$29=6,"Q2",IF(CoverSheet!$C$29=9,"Q3",IF(AND(CoverSheet!$C$29=12,A1997="AR"),"Q4","Q4A"))))</f>
        <v>Q4A</v>
      </c>
      <c r="D1997" t="str">
        <f>CoverSheet!$C$15</f>
        <v/>
      </c>
      <c r="E1997" t="s">
        <v>750</v>
      </c>
      <c r="F1997" t="s">
        <v>4479</v>
      </c>
      <c r="G1997" t="s">
        <v>4480</v>
      </c>
      <c r="H1997">
        <f>Input!P306*CoverSheet!C33</f>
        <v>0</v>
      </c>
    </row>
    <row r="1998" spans="1:8" x14ac:dyDescent="0.35">
      <c r="A1998" t="str">
        <f>IF(CoverSheet!$C$9="Annual Return","AR",IF(CoverSheet!$C$9="Interim Return","IR",IF(CoverSheet!$C$9="Audited Annual Return","AAR","")))</f>
        <v/>
      </c>
      <c r="B1998" t="str">
        <f>CoverSheet!$G$7</f>
        <v>v:25-03-c</v>
      </c>
      <c r="C1998" t="str">
        <f>IF(CoverSheet!$C$29=3,"Q1",IF(CoverSheet!$C$29=6,"Q2",IF(CoverSheet!$C$29=9,"Q3",IF(AND(CoverSheet!$C$29=12,A1998="AR"),"Q4","Q4A"))))</f>
        <v>Q4A</v>
      </c>
      <c r="D1998" t="str">
        <f>CoverSheet!$C$15</f>
        <v/>
      </c>
      <c r="E1998" t="s">
        <v>750</v>
      </c>
      <c r="F1998" t="s">
        <v>4481</v>
      </c>
      <c r="G1998" t="s">
        <v>4482</v>
      </c>
      <c r="H1998">
        <f>Input!L306*CoverSheet!C33</f>
        <v>0</v>
      </c>
    </row>
    <row r="1999" spans="1:8" x14ac:dyDescent="0.35">
      <c r="A1999" t="str">
        <f>IF(CoverSheet!$C$9="Annual Return","AR",IF(CoverSheet!$C$9="Interim Return","IR",IF(CoverSheet!$C$9="Audited Annual Return","AAR","")))</f>
        <v/>
      </c>
      <c r="B1999" t="str">
        <f>CoverSheet!$G$7</f>
        <v>v:25-03-c</v>
      </c>
      <c r="C1999" t="str">
        <f>IF(CoverSheet!$C$29=3,"Q1",IF(CoverSheet!$C$29=6,"Q2",IF(CoverSheet!$C$29=9,"Q3",IF(AND(CoverSheet!$C$29=12,A1999="AR"),"Q4","Q4A"))))</f>
        <v>Q4A</v>
      </c>
      <c r="D1999" t="str">
        <f>CoverSheet!$C$15</f>
        <v/>
      </c>
      <c r="E1999" t="s">
        <v>750</v>
      </c>
      <c r="F1999" t="s">
        <v>4483</v>
      </c>
      <c r="G1999" t="s">
        <v>4484</v>
      </c>
      <c r="H1999">
        <f>Input!M306*CoverSheet!C33</f>
        <v>0</v>
      </c>
    </row>
    <row r="2000" spans="1:8" x14ac:dyDescent="0.35">
      <c r="A2000" t="str">
        <f>IF(CoverSheet!$C$9="Annual Return","AR",IF(CoverSheet!$C$9="Interim Return","IR",IF(CoverSheet!$C$9="Audited Annual Return","AAR","")))</f>
        <v/>
      </c>
      <c r="B2000" t="str">
        <f>CoverSheet!$G$7</f>
        <v>v:25-03-c</v>
      </c>
      <c r="C2000" t="str">
        <f>IF(CoverSheet!$C$29=3,"Q1",IF(CoverSheet!$C$29=6,"Q2",IF(CoverSheet!$C$29=9,"Q3",IF(AND(CoverSheet!$C$29=12,A2000="AR"),"Q4","Q4A"))))</f>
        <v>Q4A</v>
      </c>
      <c r="D2000" t="str">
        <f>CoverSheet!$C$15</f>
        <v/>
      </c>
      <c r="E2000" t="s">
        <v>750</v>
      </c>
      <c r="F2000" t="s">
        <v>4485</v>
      </c>
      <c r="G2000" t="s">
        <v>4486</v>
      </c>
      <c r="H2000">
        <f>Input!N306*CoverSheet!C33</f>
        <v>0</v>
      </c>
    </row>
    <row r="2001" spans="1:9" x14ac:dyDescent="0.35">
      <c r="A2001" t="str">
        <f>IF(CoverSheet!$C$9="Annual Return","AR",IF(CoverSheet!$C$9="Interim Return","IR",IF(CoverSheet!$C$9="Audited Annual Return","AAR","")))</f>
        <v/>
      </c>
      <c r="B2001" t="str">
        <f>CoverSheet!$G$7</f>
        <v>v:25-03-c</v>
      </c>
      <c r="C2001" t="str">
        <f>IF(CoverSheet!$C$29=3,"Q1",IF(CoverSheet!$C$29=6,"Q2",IF(CoverSheet!$C$29=9,"Q3",IF(AND(CoverSheet!$C$29=12,A2001="AR"),"Q4","Q4A"))))</f>
        <v>Q4A</v>
      </c>
      <c r="D2001" t="str">
        <f>CoverSheet!$C$15</f>
        <v/>
      </c>
      <c r="E2001" t="s">
        <v>750</v>
      </c>
      <c r="F2001" t="s">
        <v>4487</v>
      </c>
      <c r="G2001" t="s">
        <v>4488</v>
      </c>
      <c r="H2001">
        <f>Input!P307*CoverSheet!C33</f>
        <v>0</v>
      </c>
    </row>
    <row r="2002" spans="1:9" x14ac:dyDescent="0.35">
      <c r="A2002" t="str">
        <f>IF(CoverSheet!$C$9="Annual Return","AR",IF(CoverSheet!$C$9="Interim Return","IR",IF(CoverSheet!$C$9="Audited Annual Return","AAR","")))</f>
        <v/>
      </c>
      <c r="B2002" t="str">
        <f>CoverSheet!$G$7</f>
        <v>v:25-03-c</v>
      </c>
      <c r="C2002" t="str">
        <f>IF(CoverSheet!$C$29=3,"Q1",IF(CoverSheet!$C$29=6,"Q2",IF(CoverSheet!$C$29=9,"Q3",IF(AND(CoverSheet!$C$29=12,A2002="AR"),"Q4","Q4A"))))</f>
        <v>Q4A</v>
      </c>
      <c r="D2002" t="str">
        <f>CoverSheet!$C$15</f>
        <v/>
      </c>
      <c r="E2002" t="s">
        <v>750</v>
      </c>
      <c r="F2002" t="s">
        <v>4489</v>
      </c>
      <c r="G2002" t="s">
        <v>4490</v>
      </c>
      <c r="H2002">
        <f>Input!L307*CoverSheet!C33</f>
        <v>0</v>
      </c>
    </row>
    <row r="2003" spans="1:9" x14ac:dyDescent="0.35">
      <c r="A2003" t="str">
        <f>IF(CoverSheet!$C$9="Annual Return","AR",IF(CoverSheet!$C$9="Interim Return","IR",IF(CoverSheet!$C$9="Audited Annual Return","AAR","")))</f>
        <v/>
      </c>
      <c r="B2003" t="str">
        <f>CoverSheet!$G$7</f>
        <v>v:25-03-c</v>
      </c>
      <c r="C2003" t="str">
        <f>IF(CoverSheet!$C$29=3,"Q1",IF(CoverSheet!$C$29=6,"Q2",IF(CoverSheet!$C$29=9,"Q3",IF(AND(CoverSheet!$C$29=12,A2003="AR"),"Q4","Q4A"))))</f>
        <v>Q4A</v>
      </c>
      <c r="D2003" t="str">
        <f>CoverSheet!$C$15</f>
        <v/>
      </c>
      <c r="E2003" t="s">
        <v>750</v>
      </c>
      <c r="F2003" t="s">
        <v>4491</v>
      </c>
      <c r="G2003" t="s">
        <v>4492</v>
      </c>
      <c r="H2003">
        <f>Input!M307*CoverSheet!C33</f>
        <v>0</v>
      </c>
    </row>
    <row r="2004" spans="1:9" x14ac:dyDescent="0.35">
      <c r="A2004" t="str">
        <f>IF(CoverSheet!$C$9="Annual Return","AR",IF(CoverSheet!$C$9="Interim Return","IR",IF(CoverSheet!$C$9="Audited Annual Return","AAR","")))</f>
        <v/>
      </c>
      <c r="B2004" t="str">
        <f>CoverSheet!$G$7</f>
        <v>v:25-03-c</v>
      </c>
      <c r="C2004" t="str">
        <f>IF(CoverSheet!$C$29=3,"Q1",IF(CoverSheet!$C$29=6,"Q2",IF(CoverSheet!$C$29=9,"Q3",IF(AND(CoverSheet!$C$29=12,A2004="AR"),"Q4","Q4A"))))</f>
        <v>Q4A</v>
      </c>
      <c r="D2004" t="str">
        <f>CoverSheet!$C$15</f>
        <v/>
      </c>
      <c r="E2004" t="s">
        <v>750</v>
      </c>
      <c r="F2004" t="s">
        <v>4493</v>
      </c>
      <c r="G2004" t="s">
        <v>4494</v>
      </c>
      <c r="H2004">
        <f>Input!N307*CoverSheet!C33</f>
        <v>0</v>
      </c>
    </row>
    <row r="2005" spans="1:9" x14ac:dyDescent="0.35">
      <c r="A2005" t="str">
        <f>IF(CoverSheet!$C$9="Annual Return","AR",IF(CoverSheet!$C$9="Interim Return","IR",IF(CoverSheet!$C$9="Audited Annual Return","AAR","")))</f>
        <v/>
      </c>
      <c r="B2005" t="str">
        <f>CoverSheet!$G$7</f>
        <v>v:25-03-c</v>
      </c>
      <c r="C2005" t="str">
        <f>IF(CoverSheet!$C$29=3,"Q1",IF(CoverSheet!$C$29=6,"Q2",IF(CoverSheet!$C$29=9,"Q3",IF(AND(CoverSheet!$C$29=12,A2005="AR"),"Q4","Q4A"))))</f>
        <v>Q4A</v>
      </c>
      <c r="D2005" t="str">
        <f>CoverSheet!$C$15</f>
        <v/>
      </c>
      <c r="E2005" t="s">
        <v>750</v>
      </c>
      <c r="F2005" t="s">
        <v>4495</v>
      </c>
      <c r="G2005" t="s">
        <v>4496</v>
      </c>
      <c r="H2005">
        <f>Input!P308*CoverSheet!C33</f>
        <v>0</v>
      </c>
    </row>
    <row r="2006" spans="1:9" x14ac:dyDescent="0.35">
      <c r="A2006" t="str">
        <f>IF(CoverSheet!$C$9="Annual Return","AR",IF(CoverSheet!$C$9="Interim Return","IR",IF(CoverSheet!$C$9="Audited Annual Return","AAR","")))</f>
        <v/>
      </c>
      <c r="B2006" t="str">
        <f>CoverSheet!$G$7</f>
        <v>v:25-03-c</v>
      </c>
      <c r="C2006" t="str">
        <f>IF(CoverSheet!$C$29=3,"Q1",IF(CoverSheet!$C$29=6,"Q2",IF(CoverSheet!$C$29=9,"Q3",IF(AND(CoverSheet!$C$29=12,A2006="AR"),"Q4","Q4A"))))</f>
        <v>Q4A</v>
      </c>
      <c r="D2006" t="str">
        <f>CoverSheet!$C$15</f>
        <v/>
      </c>
      <c r="E2006" t="s">
        <v>750</v>
      </c>
      <c r="F2006" t="s">
        <v>4497</v>
      </c>
      <c r="G2006" t="s">
        <v>4498</v>
      </c>
      <c r="H2006">
        <f>Input!L308*CoverSheet!C33</f>
        <v>0</v>
      </c>
    </row>
    <row r="2007" spans="1:9" x14ac:dyDescent="0.35">
      <c r="A2007" t="str">
        <f>IF(CoverSheet!$C$9="Annual Return","AR",IF(CoverSheet!$C$9="Interim Return","IR",IF(CoverSheet!$C$9="Audited Annual Return","AAR","")))</f>
        <v/>
      </c>
      <c r="B2007" t="str">
        <f>CoverSheet!$G$7</f>
        <v>v:25-03-c</v>
      </c>
      <c r="C2007" t="str">
        <f>IF(CoverSheet!$C$29=3,"Q1",IF(CoverSheet!$C$29=6,"Q2",IF(CoverSheet!$C$29=9,"Q3",IF(AND(CoverSheet!$C$29=12,A2007="AR"),"Q4","Q4A"))))</f>
        <v>Q4A</v>
      </c>
      <c r="D2007" t="str">
        <f>CoverSheet!$C$15</f>
        <v/>
      </c>
      <c r="E2007" t="s">
        <v>750</v>
      </c>
      <c r="F2007" t="s">
        <v>4499</v>
      </c>
      <c r="G2007" t="s">
        <v>4500</v>
      </c>
      <c r="H2007">
        <f>Input!M308*CoverSheet!C33</f>
        <v>0</v>
      </c>
    </row>
    <row r="2008" spans="1:9" x14ac:dyDescent="0.35">
      <c r="A2008" t="str">
        <f>IF(CoverSheet!$C$9="Annual Return","AR",IF(CoverSheet!$C$9="Interim Return","IR",IF(CoverSheet!$C$9="Audited Annual Return","AAR","")))</f>
        <v/>
      </c>
      <c r="B2008" t="str">
        <f>CoverSheet!$G$7</f>
        <v>v:25-03-c</v>
      </c>
      <c r="C2008" t="str">
        <f>IF(CoverSheet!$C$29=3,"Q1",IF(CoverSheet!$C$29=6,"Q2",IF(CoverSheet!$C$29=9,"Q3",IF(AND(CoverSheet!$C$29=12,A2008="AR"),"Q4","Q4A"))))</f>
        <v>Q4A</v>
      </c>
      <c r="D2008" t="str">
        <f>CoverSheet!$C$15</f>
        <v/>
      </c>
      <c r="E2008" t="s">
        <v>750</v>
      </c>
      <c r="F2008" t="s">
        <v>4501</v>
      </c>
      <c r="G2008" t="s">
        <v>4502</v>
      </c>
      <c r="H2008">
        <f>Input!N308*CoverSheet!C33</f>
        <v>0</v>
      </c>
    </row>
    <row r="2009" spans="1:9" x14ac:dyDescent="0.35">
      <c r="A2009" t="str">
        <f>IF(CoverSheet!$C$9="Annual Return","AR",IF(CoverSheet!$C$9="Interim Return","IR",IF(CoverSheet!$C$9="Audited Annual Return","AAR","")))</f>
        <v/>
      </c>
      <c r="B2009" t="str">
        <f>CoverSheet!$G$7</f>
        <v>v:25-03-c</v>
      </c>
      <c r="C2009" t="str">
        <f>IF(CoverSheet!$C$29=3,"Q1",IF(CoverSheet!$C$29=6,"Q2",IF(CoverSheet!$C$29=9,"Q3",IF(AND(CoverSheet!$C$29=12,A2009="AR"),"Q4","Q4A"))))</f>
        <v>Q4A</v>
      </c>
      <c r="D2009" t="str">
        <f>CoverSheet!$C$15</f>
        <v/>
      </c>
      <c r="E2009" t="s">
        <v>750</v>
      </c>
      <c r="F2009" t="s">
        <v>4503</v>
      </c>
      <c r="G2009" t="s">
        <v>4504</v>
      </c>
      <c r="H2009">
        <f>Input!P310*CoverSheet!C33</f>
        <v>0</v>
      </c>
    </row>
    <row r="2010" spans="1:9" x14ac:dyDescent="0.35">
      <c r="A2010" t="str">
        <f>IF(CoverSheet!$C$9="Annual Return","AR",IF(CoverSheet!$C$9="Interim Return","IR",IF(CoverSheet!$C$9="Audited Annual Return","AAR","")))</f>
        <v/>
      </c>
      <c r="B2010" t="str">
        <f>CoverSheet!$G$7</f>
        <v>v:25-03-c</v>
      </c>
      <c r="C2010" t="str">
        <f>IF(CoverSheet!$C$29=3,"Q1",IF(CoverSheet!$C$29=6,"Q2",IF(CoverSheet!$C$29=9,"Q3",IF(AND(CoverSheet!$C$29=12,A2010="AR"),"Q4","Q4A"))))</f>
        <v>Q4A</v>
      </c>
      <c r="D2010" t="str">
        <f>CoverSheet!$C$15</f>
        <v/>
      </c>
      <c r="E2010" t="s">
        <v>750</v>
      </c>
      <c r="F2010" t="s">
        <v>4505</v>
      </c>
      <c r="G2010" t="s">
        <v>4506</v>
      </c>
      <c r="H2010">
        <f>Input!L310*CoverSheet!C33</f>
        <v>0</v>
      </c>
    </row>
    <row r="2011" spans="1:9" x14ac:dyDescent="0.35">
      <c r="A2011" t="str">
        <f>IF(CoverSheet!$C$9="Annual Return","AR",IF(CoverSheet!$C$9="Interim Return","IR",IF(CoverSheet!$C$9="Audited Annual Return","AAR","")))</f>
        <v/>
      </c>
      <c r="B2011" t="str">
        <f>CoverSheet!$G$7</f>
        <v>v:25-03-c</v>
      </c>
      <c r="C2011" t="str">
        <f>IF(CoverSheet!$C$29=3,"Q1",IF(CoverSheet!$C$29=6,"Q2",IF(CoverSheet!$C$29=9,"Q3",IF(AND(CoverSheet!$C$29=12,A2011="AR"),"Q4","Q4A"))))</f>
        <v>Q4A</v>
      </c>
      <c r="D2011" t="str">
        <f>CoverSheet!$C$15</f>
        <v/>
      </c>
      <c r="E2011" t="s">
        <v>750</v>
      </c>
      <c r="F2011" t="s">
        <v>4507</v>
      </c>
      <c r="G2011" t="s">
        <v>4508</v>
      </c>
      <c r="H2011">
        <f>Input!M310*CoverSheet!C33</f>
        <v>0</v>
      </c>
    </row>
    <row r="2012" spans="1:9" x14ac:dyDescent="0.35">
      <c r="A2012" t="str">
        <f>IF(CoverSheet!$C$9="Annual Return","AR",IF(CoverSheet!$C$9="Interim Return","IR",IF(CoverSheet!$C$9="Audited Annual Return","AAR","")))</f>
        <v/>
      </c>
      <c r="B2012" t="str">
        <f>CoverSheet!$G$7</f>
        <v>v:25-03-c</v>
      </c>
      <c r="C2012" t="str">
        <f>IF(CoverSheet!$C$29=3,"Q1",IF(CoverSheet!$C$29=6,"Q2",IF(CoverSheet!$C$29=9,"Q3",IF(AND(CoverSheet!$C$29=12,A2012="AR"),"Q4","Q4A"))))</f>
        <v>Q4A</v>
      </c>
      <c r="D2012" t="str">
        <f>CoverSheet!$C$15</f>
        <v/>
      </c>
      <c r="E2012" t="s">
        <v>750</v>
      </c>
      <c r="F2012" t="s">
        <v>4509</v>
      </c>
      <c r="G2012" t="s">
        <v>4510</v>
      </c>
      <c r="H2012">
        <f>Input!N310*CoverSheet!C33</f>
        <v>0</v>
      </c>
    </row>
    <row r="2013" spans="1:9" s="382" customFormat="1" x14ac:dyDescent="0.35">
      <c r="A2013" t="str">
        <f>IF(CoverSheet!$C$9="Annual Return","AR",IF(CoverSheet!$C$9="Interim Return","IR",IF(CoverSheet!$C$9="Audited Annual Return","AAR","")))</f>
        <v/>
      </c>
      <c r="B2013" t="str">
        <f>CoverSheet!$G$7</f>
        <v>v:25-03-c</v>
      </c>
      <c r="C2013" t="str">
        <f>IF(CoverSheet!$C$29=3,"Q1",IF(CoverSheet!$C$29=6,"Q2",IF(CoverSheet!$C$29=9,"Q3",IF(AND(CoverSheet!$C$29=12,A2013="AR"),"Q4","Q4A"))))</f>
        <v>Q4A</v>
      </c>
      <c r="D2013" t="str">
        <f>CoverSheet!$C$15</f>
        <v/>
      </c>
      <c r="E2013" t="s">
        <v>750</v>
      </c>
      <c r="F2013" t="s">
        <v>4511</v>
      </c>
      <c r="G2013" t="s">
        <v>4512</v>
      </c>
      <c r="H2013">
        <f>H897*CoverSheet!$C$33</f>
        <v>0</v>
      </c>
      <c r="I2013"/>
    </row>
    <row r="2014" spans="1:9" s="382" customFormat="1" x14ac:dyDescent="0.35">
      <c r="A2014" t="str">
        <f>IF(CoverSheet!$C$9="Annual Return","AR",IF(CoverSheet!$C$9="Interim Return","IR",IF(CoverSheet!$C$9="Audited Annual Return","AAR","")))</f>
        <v/>
      </c>
      <c r="B2014" t="str">
        <f>CoverSheet!$G$7</f>
        <v>v:25-03-c</v>
      </c>
      <c r="C2014" t="str">
        <f>IF(CoverSheet!$C$29=3,"Q1",IF(CoverSheet!$C$29=6,"Q2",IF(CoverSheet!$C$29=9,"Q3",IF(AND(CoverSheet!$C$29=12,A2014="AR"),"Q4","Q4A"))))</f>
        <v>Q4A</v>
      </c>
      <c r="D2014" t="str">
        <f>CoverSheet!$C$15</f>
        <v/>
      </c>
      <c r="E2014" t="s">
        <v>750</v>
      </c>
      <c r="F2014" t="s">
        <v>4513</v>
      </c>
      <c r="G2014" t="s">
        <v>4514</v>
      </c>
      <c r="H2014">
        <f>H898*CoverSheet!$C$33</f>
        <v>0</v>
      </c>
      <c r="I2014"/>
    </row>
    <row r="2015" spans="1:9" s="382" customFormat="1" x14ac:dyDescent="0.35">
      <c r="A2015" t="str">
        <f>IF(CoverSheet!$C$9="Annual Return","AR",IF(CoverSheet!$C$9="Interim Return","IR",IF(CoverSheet!$C$9="Audited Annual Return","AAR","")))</f>
        <v/>
      </c>
      <c r="B2015" t="str">
        <f>CoverSheet!$G$7</f>
        <v>v:25-03-c</v>
      </c>
      <c r="C2015" t="str">
        <f>IF(CoverSheet!$C$29=3,"Q1",IF(CoverSheet!$C$29=6,"Q2",IF(CoverSheet!$C$29=9,"Q3",IF(AND(CoverSheet!$C$29=12,A2015="AR"),"Q4","Q4A"))))</f>
        <v>Q4A</v>
      </c>
      <c r="D2015" t="str">
        <f>CoverSheet!$C$15</f>
        <v/>
      </c>
      <c r="E2015" t="s">
        <v>750</v>
      </c>
      <c r="F2015" t="s">
        <v>4515</v>
      </c>
      <c r="G2015" t="s">
        <v>4516</v>
      </c>
      <c r="H2015">
        <f>H899*CoverSheet!$C$33</f>
        <v>0</v>
      </c>
      <c r="I2015"/>
    </row>
    <row r="2016" spans="1:9" s="382" customFormat="1" x14ac:dyDescent="0.35">
      <c r="A2016" t="str">
        <f>IF(CoverSheet!$C$9="Annual Return","AR",IF(CoverSheet!$C$9="Interim Return","IR",IF(CoverSheet!$C$9="Audited Annual Return","AAR","")))</f>
        <v/>
      </c>
      <c r="B2016" t="str">
        <f>CoverSheet!$G$7</f>
        <v>v:25-03-c</v>
      </c>
      <c r="C2016" t="str">
        <f>IF(CoverSheet!$C$29=3,"Q1",IF(CoverSheet!$C$29=6,"Q2",IF(CoverSheet!$C$29=9,"Q3",IF(AND(CoverSheet!$C$29=12,A2016="AR"),"Q4","Q4A"))))</f>
        <v>Q4A</v>
      </c>
      <c r="D2016" t="str">
        <f>CoverSheet!$C$15</f>
        <v/>
      </c>
      <c r="E2016" t="s">
        <v>750</v>
      </c>
      <c r="F2016" t="s">
        <v>4517</v>
      </c>
      <c r="G2016" t="s">
        <v>4518</v>
      </c>
      <c r="H2016">
        <f>H900*CoverSheet!$C$33</f>
        <v>0</v>
      </c>
      <c r="I2016"/>
    </row>
    <row r="2017" spans="1:8" x14ac:dyDescent="0.35">
      <c r="A2017" t="str">
        <f>IF(CoverSheet!$C$9="Annual Return","AR",IF(CoverSheet!$C$9="Interim Return","IR",IF(CoverSheet!$C$9="Audited Annual Return","AAR","")))</f>
        <v/>
      </c>
      <c r="B2017" t="str">
        <f>CoverSheet!$G$7</f>
        <v>v:25-03-c</v>
      </c>
      <c r="C2017" t="str">
        <f>IF(CoverSheet!$C$29=3,"Q1",IF(CoverSheet!$C$29=6,"Q2",IF(CoverSheet!$C$29=9,"Q3",IF(AND(CoverSheet!$C$29=12,A2017="AR"),"Q4","Q4A"))))</f>
        <v>Q4A</v>
      </c>
      <c r="D2017" t="str">
        <f>CoverSheet!$C$15</f>
        <v/>
      </c>
      <c r="E2017" t="s">
        <v>750</v>
      </c>
      <c r="F2017" t="s">
        <v>4519</v>
      </c>
      <c r="G2017" t="s">
        <v>4520</v>
      </c>
      <c r="H2017">
        <f>Input!P317*CoverSheet!C33</f>
        <v>0</v>
      </c>
    </row>
    <row r="2018" spans="1:8" x14ac:dyDescent="0.35">
      <c r="A2018" t="str">
        <f>IF(CoverSheet!$C$9="Annual Return","AR",IF(CoverSheet!$C$9="Interim Return","IR",IF(CoverSheet!$C$9="Audited Annual Return","AAR","")))</f>
        <v/>
      </c>
      <c r="B2018" t="str">
        <f>CoverSheet!$G$7</f>
        <v>v:25-03-c</v>
      </c>
      <c r="C2018" t="str">
        <f>IF(CoverSheet!$C$29=3,"Q1",IF(CoverSheet!$C$29=6,"Q2",IF(CoverSheet!$C$29=9,"Q3",IF(AND(CoverSheet!$C$29=12,A2018="AR"),"Q4","Q4A"))))</f>
        <v>Q4A</v>
      </c>
      <c r="D2018" t="str">
        <f>CoverSheet!$C$15</f>
        <v/>
      </c>
      <c r="E2018" t="s">
        <v>750</v>
      </c>
      <c r="F2018" t="s">
        <v>4521</v>
      </c>
      <c r="G2018" t="s">
        <v>4522</v>
      </c>
      <c r="H2018">
        <f>Input!L317*CoverSheet!C33</f>
        <v>0</v>
      </c>
    </row>
    <row r="2019" spans="1:8" x14ac:dyDescent="0.35">
      <c r="A2019" t="str">
        <f>IF(CoverSheet!$C$9="Annual Return","AR",IF(CoverSheet!$C$9="Interim Return","IR",IF(CoverSheet!$C$9="Audited Annual Return","AAR","")))</f>
        <v/>
      </c>
      <c r="B2019" t="str">
        <f>CoverSheet!$G$7</f>
        <v>v:25-03-c</v>
      </c>
      <c r="C2019" t="str">
        <f>IF(CoverSheet!$C$29=3,"Q1",IF(CoverSheet!$C$29=6,"Q2",IF(CoverSheet!$C$29=9,"Q3",IF(AND(CoverSheet!$C$29=12,A2019="AR"),"Q4","Q4A"))))</f>
        <v>Q4A</v>
      </c>
      <c r="D2019" t="str">
        <f>CoverSheet!$C$15</f>
        <v/>
      </c>
      <c r="E2019" t="s">
        <v>750</v>
      </c>
      <c r="F2019" t="s">
        <v>4523</v>
      </c>
      <c r="G2019" t="s">
        <v>4524</v>
      </c>
      <c r="H2019">
        <f>Input!M317*CoverSheet!C33</f>
        <v>0</v>
      </c>
    </row>
    <row r="2020" spans="1:8" x14ac:dyDescent="0.35">
      <c r="A2020" t="str">
        <f>IF(CoverSheet!$C$9="Annual Return","AR",IF(CoverSheet!$C$9="Interim Return","IR",IF(CoverSheet!$C$9="Audited Annual Return","AAR","")))</f>
        <v/>
      </c>
      <c r="B2020" t="str">
        <f>CoverSheet!$G$7</f>
        <v>v:25-03-c</v>
      </c>
      <c r="C2020" t="str">
        <f>IF(CoverSheet!$C$29=3,"Q1",IF(CoverSheet!$C$29=6,"Q2",IF(CoverSheet!$C$29=9,"Q3",IF(AND(CoverSheet!$C$29=12,A2020="AR"),"Q4","Q4A"))))</f>
        <v>Q4A</v>
      </c>
      <c r="D2020" t="str">
        <f>CoverSheet!$C$15</f>
        <v/>
      </c>
      <c r="E2020" t="s">
        <v>750</v>
      </c>
      <c r="F2020" t="s">
        <v>4525</v>
      </c>
      <c r="G2020" t="s">
        <v>4526</v>
      </c>
      <c r="H2020">
        <f>Input!N317*CoverSheet!C33</f>
        <v>0</v>
      </c>
    </row>
    <row r="2021" spans="1:8" x14ac:dyDescent="0.35">
      <c r="A2021" t="str">
        <f>IF(CoverSheet!$C$9="Annual Return","AR",IF(CoverSheet!$C$9="Interim Return","IR",IF(CoverSheet!$C$9="Audited Annual Return","AAR","")))</f>
        <v/>
      </c>
      <c r="B2021" t="str">
        <f>CoverSheet!$G$7</f>
        <v>v:25-03-c</v>
      </c>
      <c r="C2021" t="str">
        <f>IF(CoverSheet!$C$29=3,"Q1",IF(CoverSheet!$C$29=6,"Q2",IF(CoverSheet!$C$29=9,"Q3",IF(AND(CoverSheet!$C$29=12,A2021="AR"),"Q4","Q4A"))))</f>
        <v>Q4A</v>
      </c>
      <c r="D2021" t="str">
        <f>CoverSheet!$C$15</f>
        <v/>
      </c>
      <c r="E2021" t="s">
        <v>750</v>
      </c>
      <c r="F2021" t="s">
        <v>4527</v>
      </c>
      <c r="G2021" t="s">
        <v>4528</v>
      </c>
      <c r="H2021">
        <f>Input!P319*CoverSheet!C33</f>
        <v>0</v>
      </c>
    </row>
    <row r="2022" spans="1:8" x14ac:dyDescent="0.35">
      <c r="A2022" t="str">
        <f>IF(CoverSheet!$C$9="Annual Return","AR",IF(CoverSheet!$C$9="Interim Return","IR",IF(CoverSheet!$C$9="Audited Annual Return","AAR","")))</f>
        <v/>
      </c>
      <c r="B2022" t="str">
        <f>CoverSheet!$G$7</f>
        <v>v:25-03-c</v>
      </c>
      <c r="C2022" t="str">
        <f>IF(CoverSheet!$C$29=3,"Q1",IF(CoverSheet!$C$29=6,"Q2",IF(CoverSheet!$C$29=9,"Q3",IF(AND(CoverSheet!$C$29=12,A2022="AR"),"Q4","Q4A"))))</f>
        <v>Q4A</v>
      </c>
      <c r="D2022" t="str">
        <f>CoverSheet!$C$15</f>
        <v/>
      </c>
      <c r="E2022" t="s">
        <v>750</v>
      </c>
      <c r="F2022" t="s">
        <v>4529</v>
      </c>
      <c r="G2022" t="s">
        <v>4530</v>
      </c>
      <c r="H2022">
        <f>Input!L319*CoverSheet!C33</f>
        <v>0</v>
      </c>
    </row>
    <row r="2023" spans="1:8" x14ac:dyDescent="0.35">
      <c r="A2023" t="str">
        <f>IF(CoverSheet!$C$9="Annual Return","AR",IF(CoverSheet!$C$9="Interim Return","IR",IF(CoverSheet!$C$9="Audited Annual Return","AAR","")))</f>
        <v/>
      </c>
      <c r="B2023" t="str">
        <f>CoverSheet!$G$7</f>
        <v>v:25-03-c</v>
      </c>
      <c r="C2023" t="str">
        <f>IF(CoverSheet!$C$29=3,"Q1",IF(CoverSheet!$C$29=6,"Q2",IF(CoverSheet!$C$29=9,"Q3",IF(AND(CoverSheet!$C$29=12,A2023="AR"),"Q4","Q4A"))))</f>
        <v>Q4A</v>
      </c>
      <c r="D2023" t="str">
        <f>CoverSheet!$C$15</f>
        <v/>
      </c>
      <c r="E2023" t="s">
        <v>750</v>
      </c>
      <c r="F2023" t="s">
        <v>4531</v>
      </c>
      <c r="G2023" t="s">
        <v>4532</v>
      </c>
      <c r="H2023">
        <f>Input!M319*CoverSheet!C33</f>
        <v>0</v>
      </c>
    </row>
    <row r="2024" spans="1:8" x14ac:dyDescent="0.35">
      <c r="A2024" t="str">
        <f>IF(CoverSheet!$C$9="Annual Return","AR",IF(CoverSheet!$C$9="Interim Return","IR",IF(CoverSheet!$C$9="Audited Annual Return","AAR","")))</f>
        <v/>
      </c>
      <c r="B2024" t="str">
        <f>CoverSheet!$G$7</f>
        <v>v:25-03-c</v>
      </c>
      <c r="C2024" t="str">
        <f>IF(CoverSheet!$C$29=3,"Q1",IF(CoverSheet!$C$29=6,"Q2",IF(CoverSheet!$C$29=9,"Q3",IF(AND(CoverSheet!$C$29=12,A2024="AR"),"Q4","Q4A"))))</f>
        <v>Q4A</v>
      </c>
      <c r="D2024" t="str">
        <f>CoverSheet!$C$15</f>
        <v/>
      </c>
      <c r="E2024" t="s">
        <v>750</v>
      </c>
      <c r="F2024" t="s">
        <v>4533</v>
      </c>
      <c r="G2024" t="s">
        <v>4534</v>
      </c>
      <c r="H2024">
        <f>Input!N319*CoverSheet!C33</f>
        <v>0</v>
      </c>
    </row>
    <row r="2025" spans="1:8" x14ac:dyDescent="0.35">
      <c r="A2025" t="str">
        <f>IF(CoverSheet!$C$9="Annual Return","AR",IF(CoverSheet!$C$9="Interim Return","IR",IF(CoverSheet!$C$9="Audited Annual Return","AAR","")))</f>
        <v/>
      </c>
      <c r="B2025" t="str">
        <f>CoverSheet!$G$7</f>
        <v>v:25-03-c</v>
      </c>
      <c r="C2025" t="str">
        <f>IF(CoverSheet!$C$29=3,"Q1",IF(CoverSheet!$C$29=6,"Q2",IF(CoverSheet!$C$29=9,"Q3",IF(AND(CoverSheet!$C$29=12,A2025="AR"),"Q4","Q4A"))))</f>
        <v>Q4A</v>
      </c>
      <c r="D2025" t="str">
        <f>CoverSheet!$C$15</f>
        <v/>
      </c>
      <c r="E2025" t="s">
        <v>750</v>
      </c>
      <c r="F2025" t="s">
        <v>4535</v>
      </c>
      <c r="G2025" t="s">
        <v>4536</v>
      </c>
      <c r="H2025">
        <f>Input!P320*CoverSheet!C33</f>
        <v>0</v>
      </c>
    </row>
    <row r="2026" spans="1:8" x14ac:dyDescent="0.35">
      <c r="A2026" t="str">
        <f>IF(CoverSheet!$C$9="Annual Return","AR",IF(CoverSheet!$C$9="Interim Return","IR",IF(CoverSheet!$C$9="Audited Annual Return","AAR","")))</f>
        <v/>
      </c>
      <c r="B2026" t="str">
        <f>CoverSheet!$G$7</f>
        <v>v:25-03-c</v>
      </c>
      <c r="C2026" t="str">
        <f>IF(CoverSheet!$C$29=3,"Q1",IF(CoverSheet!$C$29=6,"Q2",IF(CoverSheet!$C$29=9,"Q3",IF(AND(CoverSheet!$C$29=12,A2026="AR"),"Q4","Q4A"))))</f>
        <v>Q4A</v>
      </c>
      <c r="D2026" t="str">
        <f>CoverSheet!$C$15</f>
        <v/>
      </c>
      <c r="E2026" t="s">
        <v>750</v>
      </c>
      <c r="F2026" t="s">
        <v>4537</v>
      </c>
      <c r="G2026" t="s">
        <v>4538</v>
      </c>
      <c r="H2026">
        <f>Input!L320*CoverSheet!C33</f>
        <v>0</v>
      </c>
    </row>
    <row r="2027" spans="1:8" x14ac:dyDescent="0.35">
      <c r="A2027" t="str">
        <f>IF(CoverSheet!$C$9="Annual Return","AR",IF(CoverSheet!$C$9="Interim Return","IR",IF(CoverSheet!$C$9="Audited Annual Return","AAR","")))</f>
        <v/>
      </c>
      <c r="B2027" t="str">
        <f>CoverSheet!$G$7</f>
        <v>v:25-03-c</v>
      </c>
      <c r="C2027" t="str">
        <f>IF(CoverSheet!$C$29=3,"Q1",IF(CoverSheet!$C$29=6,"Q2",IF(CoverSheet!$C$29=9,"Q3",IF(AND(CoverSheet!$C$29=12,A2027="AR"),"Q4","Q4A"))))</f>
        <v>Q4A</v>
      </c>
      <c r="D2027" t="str">
        <f>CoverSheet!$C$15</f>
        <v/>
      </c>
      <c r="E2027" t="s">
        <v>750</v>
      </c>
      <c r="F2027" t="s">
        <v>4539</v>
      </c>
      <c r="G2027" t="s">
        <v>4540</v>
      </c>
      <c r="H2027">
        <f>Input!M320*CoverSheet!C33</f>
        <v>0</v>
      </c>
    </row>
    <row r="2028" spans="1:8" x14ac:dyDescent="0.35">
      <c r="A2028" t="str">
        <f>IF(CoverSheet!$C$9="Annual Return","AR",IF(CoverSheet!$C$9="Interim Return","IR",IF(CoverSheet!$C$9="Audited Annual Return","AAR","")))</f>
        <v/>
      </c>
      <c r="B2028" t="str">
        <f>CoverSheet!$G$7</f>
        <v>v:25-03-c</v>
      </c>
      <c r="C2028" t="str">
        <f>IF(CoverSheet!$C$29=3,"Q1",IF(CoverSheet!$C$29=6,"Q2",IF(CoverSheet!$C$29=9,"Q3",IF(AND(CoverSheet!$C$29=12,A2028="AR"),"Q4","Q4A"))))</f>
        <v>Q4A</v>
      </c>
      <c r="D2028" t="str">
        <f>CoverSheet!$C$15</f>
        <v/>
      </c>
      <c r="E2028" t="s">
        <v>750</v>
      </c>
      <c r="F2028" t="s">
        <v>4541</v>
      </c>
      <c r="G2028" t="s">
        <v>4542</v>
      </c>
      <c r="H2028">
        <f>Input!N320*CoverSheet!C33</f>
        <v>0</v>
      </c>
    </row>
    <row r="2029" spans="1:8" x14ac:dyDescent="0.35">
      <c r="A2029" t="str">
        <f>IF(CoverSheet!$C$9="Annual Return","AR",IF(CoverSheet!$C$9="Interim Return","IR",IF(CoverSheet!$C$9="Audited Annual Return","AAR","")))</f>
        <v/>
      </c>
      <c r="B2029" t="str">
        <f>CoverSheet!$G$7</f>
        <v>v:25-03-c</v>
      </c>
      <c r="C2029" t="str">
        <f>IF(CoverSheet!$C$29=3,"Q1",IF(CoverSheet!$C$29=6,"Q2",IF(CoverSheet!$C$29=9,"Q3",IF(AND(CoverSheet!$C$29=12,A2029="AR"),"Q4","Q4A"))))</f>
        <v>Q4A</v>
      </c>
      <c r="D2029" t="str">
        <f>CoverSheet!$C$15</f>
        <v/>
      </c>
      <c r="E2029" t="s">
        <v>750</v>
      </c>
      <c r="F2029" t="s">
        <v>4543</v>
      </c>
      <c r="G2029" t="s">
        <v>4544</v>
      </c>
      <c r="H2029">
        <f>Input!P321*CoverSheet!C33</f>
        <v>0</v>
      </c>
    </row>
    <row r="2030" spans="1:8" x14ac:dyDescent="0.35">
      <c r="A2030" t="str">
        <f>IF(CoverSheet!$C$9="Annual Return","AR",IF(CoverSheet!$C$9="Interim Return","IR",IF(CoverSheet!$C$9="Audited Annual Return","AAR","")))</f>
        <v/>
      </c>
      <c r="B2030" t="str">
        <f>CoverSheet!$G$7</f>
        <v>v:25-03-c</v>
      </c>
      <c r="C2030" t="str">
        <f>IF(CoverSheet!$C$29=3,"Q1",IF(CoverSheet!$C$29=6,"Q2",IF(CoverSheet!$C$29=9,"Q3",IF(AND(CoverSheet!$C$29=12,A2030="AR"),"Q4","Q4A"))))</f>
        <v>Q4A</v>
      </c>
      <c r="D2030" t="str">
        <f>CoverSheet!$C$15</f>
        <v/>
      </c>
      <c r="E2030" t="s">
        <v>750</v>
      </c>
      <c r="F2030" t="s">
        <v>4545</v>
      </c>
      <c r="G2030" t="s">
        <v>4546</v>
      </c>
      <c r="H2030">
        <f>Input!L321*CoverSheet!C33</f>
        <v>0</v>
      </c>
    </row>
    <row r="2031" spans="1:8" x14ac:dyDescent="0.35">
      <c r="A2031" t="str">
        <f>IF(CoverSheet!$C$9="Annual Return","AR",IF(CoverSheet!$C$9="Interim Return","IR",IF(CoverSheet!$C$9="Audited Annual Return","AAR","")))</f>
        <v/>
      </c>
      <c r="B2031" t="str">
        <f>CoverSheet!$G$7</f>
        <v>v:25-03-c</v>
      </c>
      <c r="C2031" t="str">
        <f>IF(CoverSheet!$C$29=3,"Q1",IF(CoverSheet!$C$29=6,"Q2",IF(CoverSheet!$C$29=9,"Q3",IF(AND(CoverSheet!$C$29=12,A2031="AR"),"Q4","Q4A"))))</f>
        <v>Q4A</v>
      </c>
      <c r="D2031" t="str">
        <f>CoverSheet!$C$15</f>
        <v/>
      </c>
      <c r="E2031" t="s">
        <v>750</v>
      </c>
      <c r="F2031" t="s">
        <v>4547</v>
      </c>
      <c r="G2031" t="s">
        <v>4548</v>
      </c>
      <c r="H2031">
        <f>Input!M321*CoverSheet!C33</f>
        <v>0</v>
      </c>
    </row>
    <row r="2032" spans="1:8" x14ac:dyDescent="0.35">
      <c r="A2032" t="str">
        <f>IF(CoverSheet!$C$9="Annual Return","AR",IF(CoverSheet!$C$9="Interim Return","IR",IF(CoverSheet!$C$9="Audited Annual Return","AAR","")))</f>
        <v/>
      </c>
      <c r="B2032" t="str">
        <f>CoverSheet!$G$7</f>
        <v>v:25-03-c</v>
      </c>
      <c r="C2032" t="str">
        <f>IF(CoverSheet!$C$29=3,"Q1",IF(CoverSheet!$C$29=6,"Q2",IF(CoverSheet!$C$29=9,"Q3",IF(AND(CoverSheet!$C$29=12,A2032="AR"),"Q4","Q4A"))))</f>
        <v>Q4A</v>
      </c>
      <c r="D2032" t="str">
        <f>CoverSheet!$C$15</f>
        <v/>
      </c>
      <c r="E2032" t="s">
        <v>750</v>
      </c>
      <c r="F2032" t="s">
        <v>4549</v>
      </c>
      <c r="G2032" t="s">
        <v>4550</v>
      </c>
      <c r="H2032">
        <f>Input!N321*CoverSheet!C33</f>
        <v>0</v>
      </c>
    </row>
    <row r="2033" spans="1:8" x14ac:dyDescent="0.35">
      <c r="A2033" t="str">
        <f>IF(CoverSheet!$C$9="Annual Return","AR",IF(CoverSheet!$C$9="Interim Return","IR",IF(CoverSheet!$C$9="Audited Annual Return","AAR","")))</f>
        <v/>
      </c>
      <c r="B2033" t="str">
        <f>CoverSheet!$G$7</f>
        <v>v:25-03-c</v>
      </c>
      <c r="C2033" t="str">
        <f>IF(CoverSheet!$C$29=3,"Q1",IF(CoverSheet!$C$29=6,"Q2",IF(CoverSheet!$C$29=9,"Q3",IF(AND(CoverSheet!$C$29=12,A2033="AR"),"Q4","Q4A"))))</f>
        <v>Q4A</v>
      </c>
      <c r="D2033" t="str">
        <f>CoverSheet!$C$15</f>
        <v/>
      </c>
      <c r="E2033" t="s">
        <v>750</v>
      </c>
      <c r="F2033" t="s">
        <v>4551</v>
      </c>
      <c r="G2033" t="s">
        <v>4552</v>
      </c>
      <c r="H2033">
        <f>Input!P322*CoverSheet!C33</f>
        <v>0</v>
      </c>
    </row>
    <row r="2034" spans="1:8" x14ac:dyDescent="0.35">
      <c r="A2034" t="str">
        <f>IF(CoverSheet!$C$9="Annual Return","AR",IF(CoverSheet!$C$9="Interim Return","IR",IF(CoverSheet!$C$9="Audited Annual Return","AAR","")))</f>
        <v/>
      </c>
      <c r="B2034" t="str">
        <f>CoverSheet!$G$7</f>
        <v>v:25-03-c</v>
      </c>
      <c r="C2034" t="str">
        <f>IF(CoverSheet!$C$29=3,"Q1",IF(CoverSheet!$C$29=6,"Q2",IF(CoverSheet!$C$29=9,"Q3",IF(AND(CoverSheet!$C$29=12,A2034="AR"),"Q4","Q4A"))))</f>
        <v>Q4A</v>
      </c>
      <c r="D2034" t="str">
        <f>CoverSheet!$C$15</f>
        <v/>
      </c>
      <c r="E2034" t="s">
        <v>750</v>
      </c>
      <c r="F2034" t="s">
        <v>4553</v>
      </c>
      <c r="G2034" t="s">
        <v>4554</v>
      </c>
      <c r="H2034">
        <f>Input!L322*CoverSheet!C33</f>
        <v>0</v>
      </c>
    </row>
    <row r="2035" spans="1:8" x14ac:dyDescent="0.35">
      <c r="A2035" t="str">
        <f>IF(CoverSheet!$C$9="Annual Return","AR",IF(CoverSheet!$C$9="Interim Return","IR",IF(CoverSheet!$C$9="Audited Annual Return","AAR","")))</f>
        <v/>
      </c>
      <c r="B2035" t="str">
        <f>CoverSheet!$G$7</f>
        <v>v:25-03-c</v>
      </c>
      <c r="C2035" t="str">
        <f>IF(CoverSheet!$C$29=3,"Q1",IF(CoverSheet!$C$29=6,"Q2",IF(CoverSheet!$C$29=9,"Q3",IF(AND(CoverSheet!$C$29=12,A2035="AR"),"Q4","Q4A"))))</f>
        <v>Q4A</v>
      </c>
      <c r="D2035" t="str">
        <f>CoverSheet!$C$15</f>
        <v/>
      </c>
      <c r="E2035" t="s">
        <v>750</v>
      </c>
      <c r="F2035" t="s">
        <v>4555</v>
      </c>
      <c r="G2035" t="s">
        <v>4556</v>
      </c>
      <c r="H2035">
        <f>Input!M322*CoverSheet!C33</f>
        <v>0</v>
      </c>
    </row>
    <row r="2036" spans="1:8" x14ac:dyDescent="0.35">
      <c r="A2036" t="str">
        <f>IF(CoverSheet!$C$9="Annual Return","AR",IF(CoverSheet!$C$9="Interim Return","IR",IF(CoverSheet!$C$9="Audited Annual Return","AAR","")))</f>
        <v/>
      </c>
      <c r="B2036" t="str">
        <f>CoverSheet!$G$7</f>
        <v>v:25-03-c</v>
      </c>
      <c r="C2036" t="str">
        <f>IF(CoverSheet!$C$29=3,"Q1",IF(CoverSheet!$C$29=6,"Q2",IF(CoverSheet!$C$29=9,"Q3",IF(AND(CoverSheet!$C$29=12,A2036="AR"),"Q4","Q4A"))))</f>
        <v>Q4A</v>
      </c>
      <c r="D2036" t="str">
        <f>CoverSheet!$C$15</f>
        <v/>
      </c>
      <c r="E2036" t="s">
        <v>750</v>
      </c>
      <c r="F2036" t="s">
        <v>4557</v>
      </c>
      <c r="G2036" t="s">
        <v>4558</v>
      </c>
      <c r="H2036">
        <f>Input!N322*CoverSheet!C33</f>
        <v>0</v>
      </c>
    </row>
    <row r="2037" spans="1:8" x14ac:dyDescent="0.35">
      <c r="A2037" t="str">
        <f>IF(CoverSheet!$C$9="Annual Return","AR",IF(CoverSheet!$C$9="Interim Return","IR",IF(CoverSheet!$C$9="Audited Annual Return","AAR","")))</f>
        <v/>
      </c>
      <c r="B2037" t="str">
        <f>CoverSheet!$G$7</f>
        <v>v:25-03-c</v>
      </c>
      <c r="C2037" t="str">
        <f>IF(CoverSheet!$C$29=3,"Q1",IF(CoverSheet!$C$29=6,"Q2",IF(CoverSheet!$C$29=9,"Q3",IF(AND(CoverSheet!$C$29=12,A2037="AR"),"Q4","Q4A"))))</f>
        <v>Q4A</v>
      </c>
      <c r="D2037" t="str">
        <f>CoverSheet!$C$15</f>
        <v/>
      </c>
      <c r="E2037" t="s">
        <v>750</v>
      </c>
      <c r="F2037" t="s">
        <v>4559</v>
      </c>
      <c r="G2037" t="s">
        <v>4560</v>
      </c>
      <c r="H2037">
        <f>Input!P323*CoverSheet!C33</f>
        <v>0</v>
      </c>
    </row>
    <row r="2038" spans="1:8" x14ac:dyDescent="0.35">
      <c r="A2038" t="str">
        <f>IF(CoverSheet!$C$9="Annual Return","AR",IF(CoverSheet!$C$9="Interim Return","IR",IF(CoverSheet!$C$9="Audited Annual Return","AAR","")))</f>
        <v/>
      </c>
      <c r="B2038" t="str">
        <f>CoverSheet!$G$7</f>
        <v>v:25-03-c</v>
      </c>
      <c r="C2038" t="str">
        <f>IF(CoverSheet!$C$29=3,"Q1",IF(CoverSheet!$C$29=6,"Q2",IF(CoverSheet!$C$29=9,"Q3",IF(AND(CoverSheet!$C$29=12,A2038="AR"),"Q4","Q4A"))))</f>
        <v>Q4A</v>
      </c>
      <c r="D2038" t="str">
        <f>CoverSheet!$C$15</f>
        <v/>
      </c>
      <c r="E2038" t="s">
        <v>750</v>
      </c>
      <c r="F2038" t="s">
        <v>4561</v>
      </c>
      <c r="G2038" t="s">
        <v>4562</v>
      </c>
      <c r="H2038">
        <f>Input!L323*CoverSheet!C33</f>
        <v>0</v>
      </c>
    </row>
    <row r="2039" spans="1:8" x14ac:dyDescent="0.35">
      <c r="A2039" t="str">
        <f>IF(CoverSheet!$C$9="Annual Return","AR",IF(CoverSheet!$C$9="Interim Return","IR",IF(CoverSheet!$C$9="Audited Annual Return","AAR","")))</f>
        <v/>
      </c>
      <c r="B2039" t="str">
        <f>CoverSheet!$G$7</f>
        <v>v:25-03-c</v>
      </c>
      <c r="C2039" t="str">
        <f>IF(CoverSheet!$C$29=3,"Q1",IF(CoverSheet!$C$29=6,"Q2",IF(CoverSheet!$C$29=9,"Q3",IF(AND(CoverSheet!$C$29=12,A2039="AR"),"Q4","Q4A"))))</f>
        <v>Q4A</v>
      </c>
      <c r="D2039" t="str">
        <f>CoverSheet!$C$15</f>
        <v/>
      </c>
      <c r="E2039" t="s">
        <v>750</v>
      </c>
      <c r="F2039" t="s">
        <v>4563</v>
      </c>
      <c r="G2039" t="s">
        <v>4564</v>
      </c>
      <c r="H2039">
        <f>Input!M323*CoverSheet!C33</f>
        <v>0</v>
      </c>
    </row>
    <row r="2040" spans="1:8" x14ac:dyDescent="0.35">
      <c r="A2040" t="str">
        <f>IF(CoverSheet!$C$9="Annual Return","AR",IF(CoverSheet!$C$9="Interim Return","IR",IF(CoverSheet!$C$9="Audited Annual Return","AAR","")))</f>
        <v/>
      </c>
      <c r="B2040" t="str">
        <f>CoverSheet!$G$7</f>
        <v>v:25-03-c</v>
      </c>
      <c r="C2040" t="str">
        <f>IF(CoverSheet!$C$29=3,"Q1",IF(CoverSheet!$C$29=6,"Q2",IF(CoverSheet!$C$29=9,"Q3",IF(AND(CoverSheet!$C$29=12,A2040="AR"),"Q4","Q4A"))))</f>
        <v>Q4A</v>
      </c>
      <c r="D2040" t="str">
        <f>CoverSheet!$C$15</f>
        <v/>
      </c>
      <c r="E2040" t="s">
        <v>750</v>
      </c>
      <c r="F2040" t="s">
        <v>4565</v>
      </c>
      <c r="G2040" t="s">
        <v>4566</v>
      </c>
      <c r="H2040">
        <f>Input!N323*CoverSheet!C33</f>
        <v>0</v>
      </c>
    </row>
    <row r="2041" spans="1:8" x14ac:dyDescent="0.35">
      <c r="A2041" t="str">
        <f>IF(CoverSheet!$C$9="Annual Return","AR",IF(CoverSheet!$C$9="Interim Return","IR",IF(CoverSheet!$C$9="Audited Annual Return","AAR","")))</f>
        <v/>
      </c>
      <c r="B2041" t="str">
        <f>CoverSheet!$G$7</f>
        <v>v:25-03-c</v>
      </c>
      <c r="C2041" t="str">
        <f>IF(CoverSheet!$C$29=3,"Q1",IF(CoverSheet!$C$29=6,"Q2",IF(CoverSheet!$C$29=9,"Q3",IF(AND(CoverSheet!$C$29=12,A2041="AR"),"Q4","Q4A"))))</f>
        <v>Q4A</v>
      </c>
      <c r="D2041" t="str">
        <f>CoverSheet!$C$15</f>
        <v/>
      </c>
      <c r="E2041" t="s">
        <v>750</v>
      </c>
      <c r="F2041" t="s">
        <v>4567</v>
      </c>
      <c r="G2041" t="s">
        <v>4568</v>
      </c>
      <c r="H2041">
        <f>Input!P324*CoverSheet!C33</f>
        <v>0</v>
      </c>
    </row>
    <row r="2042" spans="1:8" x14ac:dyDescent="0.35">
      <c r="A2042" t="str">
        <f>IF(CoverSheet!$C$9="Annual Return","AR",IF(CoverSheet!$C$9="Interim Return","IR",IF(CoverSheet!$C$9="Audited Annual Return","AAR","")))</f>
        <v/>
      </c>
      <c r="B2042" t="str">
        <f>CoverSheet!$G$7</f>
        <v>v:25-03-c</v>
      </c>
      <c r="C2042" t="str">
        <f>IF(CoverSheet!$C$29=3,"Q1",IF(CoverSheet!$C$29=6,"Q2",IF(CoverSheet!$C$29=9,"Q3",IF(AND(CoverSheet!$C$29=12,A2042="AR"),"Q4","Q4A"))))</f>
        <v>Q4A</v>
      </c>
      <c r="D2042" t="str">
        <f>CoverSheet!$C$15</f>
        <v/>
      </c>
      <c r="E2042" t="s">
        <v>750</v>
      </c>
      <c r="F2042" t="s">
        <v>4569</v>
      </c>
      <c r="G2042" t="s">
        <v>4570</v>
      </c>
      <c r="H2042">
        <f>Input!L324*CoverSheet!C33</f>
        <v>0</v>
      </c>
    </row>
    <row r="2043" spans="1:8" x14ac:dyDescent="0.35">
      <c r="A2043" t="str">
        <f>IF(CoverSheet!$C$9="Annual Return","AR",IF(CoverSheet!$C$9="Interim Return","IR",IF(CoverSheet!$C$9="Audited Annual Return","AAR","")))</f>
        <v/>
      </c>
      <c r="B2043" t="str">
        <f>CoverSheet!$G$7</f>
        <v>v:25-03-c</v>
      </c>
      <c r="C2043" t="str">
        <f>IF(CoverSheet!$C$29=3,"Q1",IF(CoverSheet!$C$29=6,"Q2",IF(CoverSheet!$C$29=9,"Q3",IF(AND(CoverSheet!$C$29=12,A2043="AR"),"Q4","Q4A"))))</f>
        <v>Q4A</v>
      </c>
      <c r="D2043" t="str">
        <f>CoverSheet!$C$15</f>
        <v/>
      </c>
      <c r="E2043" t="s">
        <v>750</v>
      </c>
      <c r="F2043" t="s">
        <v>4571</v>
      </c>
      <c r="G2043" t="s">
        <v>4572</v>
      </c>
      <c r="H2043">
        <f>Input!M324*CoverSheet!C33</f>
        <v>0</v>
      </c>
    </row>
    <row r="2044" spans="1:8" x14ac:dyDescent="0.35">
      <c r="A2044" t="str">
        <f>IF(CoverSheet!$C$9="Annual Return","AR",IF(CoverSheet!$C$9="Interim Return","IR",IF(CoverSheet!$C$9="Audited Annual Return","AAR","")))</f>
        <v/>
      </c>
      <c r="B2044" t="str">
        <f>CoverSheet!$G$7</f>
        <v>v:25-03-c</v>
      </c>
      <c r="C2044" t="str">
        <f>IF(CoverSheet!$C$29=3,"Q1",IF(CoverSheet!$C$29=6,"Q2",IF(CoverSheet!$C$29=9,"Q3",IF(AND(CoverSheet!$C$29=12,A2044="AR"),"Q4","Q4A"))))</f>
        <v>Q4A</v>
      </c>
      <c r="D2044" t="str">
        <f>CoverSheet!$C$15</f>
        <v/>
      </c>
      <c r="E2044" t="s">
        <v>750</v>
      </c>
      <c r="F2044" t="s">
        <v>4573</v>
      </c>
      <c r="G2044" t="s">
        <v>4574</v>
      </c>
      <c r="H2044">
        <f>Input!N324*CoverSheet!C33</f>
        <v>0</v>
      </c>
    </row>
    <row r="2045" spans="1:8" x14ac:dyDescent="0.35">
      <c r="A2045" t="str">
        <f>IF(CoverSheet!$C$9="Annual Return","AR",IF(CoverSheet!$C$9="Interim Return","IR",IF(CoverSheet!$C$9="Audited Annual Return","AAR","")))</f>
        <v/>
      </c>
      <c r="B2045" t="str">
        <f>CoverSheet!$G$7</f>
        <v>v:25-03-c</v>
      </c>
      <c r="C2045" t="str">
        <f>IF(CoverSheet!$C$29=3,"Q1",IF(CoverSheet!$C$29=6,"Q2",IF(CoverSheet!$C$29=9,"Q3",IF(AND(CoverSheet!$C$29=12,A2045="AR"),"Q4","Q4A"))))</f>
        <v>Q4A</v>
      </c>
      <c r="D2045" t="str">
        <f>CoverSheet!$C$15</f>
        <v/>
      </c>
      <c r="E2045" t="s">
        <v>750</v>
      </c>
      <c r="F2045" t="s">
        <v>4575</v>
      </c>
      <c r="G2045" t="s">
        <v>4576</v>
      </c>
      <c r="H2045">
        <f>Input!P326*CoverSheet!C33</f>
        <v>0</v>
      </c>
    </row>
    <row r="2046" spans="1:8" x14ac:dyDescent="0.35">
      <c r="A2046" t="str">
        <f>IF(CoverSheet!$C$9="Annual Return","AR",IF(CoverSheet!$C$9="Interim Return","IR",IF(CoverSheet!$C$9="Audited Annual Return","AAR","")))</f>
        <v/>
      </c>
      <c r="B2046" t="str">
        <f>CoverSheet!$G$7</f>
        <v>v:25-03-c</v>
      </c>
      <c r="C2046" t="str">
        <f>IF(CoverSheet!$C$29=3,"Q1",IF(CoverSheet!$C$29=6,"Q2",IF(CoverSheet!$C$29=9,"Q3",IF(AND(CoverSheet!$C$29=12,A2046="AR"),"Q4","Q4A"))))</f>
        <v>Q4A</v>
      </c>
      <c r="D2046" t="str">
        <f>CoverSheet!$C$15</f>
        <v/>
      </c>
      <c r="E2046" t="s">
        <v>750</v>
      </c>
      <c r="F2046" t="s">
        <v>4577</v>
      </c>
      <c r="G2046" t="s">
        <v>4578</v>
      </c>
      <c r="H2046">
        <f>Input!L326*CoverSheet!C33</f>
        <v>0</v>
      </c>
    </row>
    <row r="2047" spans="1:8" x14ac:dyDescent="0.35">
      <c r="A2047" t="str">
        <f>IF(CoverSheet!$C$9="Annual Return","AR",IF(CoverSheet!$C$9="Interim Return","IR",IF(CoverSheet!$C$9="Audited Annual Return","AAR","")))</f>
        <v/>
      </c>
      <c r="B2047" t="str">
        <f>CoverSheet!$G$7</f>
        <v>v:25-03-c</v>
      </c>
      <c r="C2047" t="str">
        <f>IF(CoverSheet!$C$29=3,"Q1",IF(CoverSheet!$C$29=6,"Q2",IF(CoverSheet!$C$29=9,"Q3",IF(AND(CoverSheet!$C$29=12,A2047="AR"),"Q4","Q4A"))))</f>
        <v>Q4A</v>
      </c>
      <c r="D2047" t="str">
        <f>CoverSheet!$C$15</f>
        <v/>
      </c>
      <c r="E2047" t="s">
        <v>750</v>
      </c>
      <c r="F2047" t="s">
        <v>4579</v>
      </c>
      <c r="G2047" t="s">
        <v>4580</v>
      </c>
      <c r="H2047">
        <f>Input!M326*CoverSheet!C33</f>
        <v>0</v>
      </c>
    </row>
    <row r="2048" spans="1:8" x14ac:dyDescent="0.35">
      <c r="A2048" t="str">
        <f>IF(CoverSheet!$C$9="Annual Return","AR",IF(CoverSheet!$C$9="Interim Return","IR",IF(CoverSheet!$C$9="Audited Annual Return","AAR","")))</f>
        <v/>
      </c>
      <c r="B2048" t="str">
        <f>CoverSheet!$G$7</f>
        <v>v:25-03-c</v>
      </c>
      <c r="C2048" t="str">
        <f>IF(CoverSheet!$C$29=3,"Q1",IF(CoverSheet!$C$29=6,"Q2",IF(CoverSheet!$C$29=9,"Q3",IF(AND(CoverSheet!$C$29=12,A2048="AR"),"Q4","Q4A"))))</f>
        <v>Q4A</v>
      </c>
      <c r="D2048" t="str">
        <f>CoverSheet!$C$15</f>
        <v/>
      </c>
      <c r="E2048" t="s">
        <v>750</v>
      </c>
      <c r="F2048" t="s">
        <v>4581</v>
      </c>
      <c r="G2048" t="s">
        <v>4582</v>
      </c>
      <c r="H2048">
        <f>Input!N326*CoverSheet!C33</f>
        <v>0</v>
      </c>
    </row>
    <row r="2049" spans="1:8" x14ac:dyDescent="0.35">
      <c r="A2049" t="str">
        <f>IF(CoverSheet!$C$9="Annual Return","AR",IF(CoverSheet!$C$9="Interim Return","IR",IF(CoverSheet!$C$9="Audited Annual Return","AAR","")))</f>
        <v/>
      </c>
      <c r="B2049" t="str">
        <f>CoverSheet!$G$7</f>
        <v>v:25-03-c</v>
      </c>
      <c r="C2049" t="str">
        <f>IF(CoverSheet!$C$29=3,"Q1",IF(CoverSheet!$C$29=6,"Q2",IF(CoverSheet!$C$29=9,"Q3",IF(AND(CoverSheet!$C$29=12,A2049="AR"),"Q4","Q4A"))))</f>
        <v>Q4A</v>
      </c>
      <c r="D2049" t="str">
        <f>CoverSheet!$C$15</f>
        <v/>
      </c>
      <c r="E2049" t="s">
        <v>750</v>
      </c>
      <c r="F2049" t="s">
        <v>4583</v>
      </c>
      <c r="G2049" t="s">
        <v>4584</v>
      </c>
      <c r="H2049">
        <f>Input!P328*CoverSheet!C33</f>
        <v>0</v>
      </c>
    </row>
    <row r="2050" spans="1:8" x14ac:dyDescent="0.35">
      <c r="A2050" t="str">
        <f>IF(CoverSheet!$C$9="Annual Return","AR",IF(CoverSheet!$C$9="Interim Return","IR",IF(CoverSheet!$C$9="Audited Annual Return","AAR","")))</f>
        <v/>
      </c>
      <c r="B2050" t="str">
        <f>CoverSheet!$G$7</f>
        <v>v:25-03-c</v>
      </c>
      <c r="C2050" t="str">
        <f>IF(CoverSheet!$C$29=3,"Q1",IF(CoverSheet!$C$29=6,"Q2",IF(CoverSheet!$C$29=9,"Q3",IF(AND(CoverSheet!$C$29=12,A2050="AR"),"Q4","Q4A"))))</f>
        <v>Q4A</v>
      </c>
      <c r="D2050" t="str">
        <f>CoverSheet!$C$15</f>
        <v/>
      </c>
      <c r="E2050" t="s">
        <v>750</v>
      </c>
      <c r="F2050" t="s">
        <v>4585</v>
      </c>
      <c r="G2050" t="s">
        <v>4586</v>
      </c>
      <c r="H2050">
        <f>Input!L328*CoverSheet!C33</f>
        <v>0</v>
      </c>
    </row>
    <row r="2051" spans="1:8" x14ac:dyDescent="0.35">
      <c r="A2051" t="str">
        <f>IF(CoverSheet!$C$9="Annual Return","AR",IF(CoverSheet!$C$9="Interim Return","IR",IF(CoverSheet!$C$9="Audited Annual Return","AAR","")))</f>
        <v/>
      </c>
      <c r="B2051" t="str">
        <f>CoverSheet!$G$7</f>
        <v>v:25-03-c</v>
      </c>
      <c r="C2051" t="str">
        <f>IF(CoverSheet!$C$29=3,"Q1",IF(CoverSheet!$C$29=6,"Q2",IF(CoverSheet!$C$29=9,"Q3",IF(AND(CoverSheet!$C$29=12,A2051="AR"),"Q4","Q4A"))))</f>
        <v>Q4A</v>
      </c>
      <c r="D2051" t="str">
        <f>CoverSheet!$C$15</f>
        <v/>
      </c>
      <c r="E2051" t="s">
        <v>750</v>
      </c>
      <c r="F2051" t="s">
        <v>4587</v>
      </c>
      <c r="G2051" t="s">
        <v>4588</v>
      </c>
      <c r="H2051">
        <f>Input!M328*CoverSheet!C33</f>
        <v>0</v>
      </c>
    </row>
    <row r="2052" spans="1:8" x14ac:dyDescent="0.35">
      <c r="A2052" t="str">
        <f>IF(CoverSheet!$C$9="Annual Return","AR",IF(CoverSheet!$C$9="Interim Return","IR",IF(CoverSheet!$C$9="Audited Annual Return","AAR","")))</f>
        <v/>
      </c>
      <c r="B2052" t="str">
        <f>CoverSheet!$G$7</f>
        <v>v:25-03-c</v>
      </c>
      <c r="C2052" t="str">
        <f>IF(CoverSheet!$C$29=3,"Q1",IF(CoverSheet!$C$29=6,"Q2",IF(CoverSheet!$C$29=9,"Q3",IF(AND(CoverSheet!$C$29=12,A2052="AR"),"Q4","Q4A"))))</f>
        <v>Q4A</v>
      </c>
      <c r="D2052" t="str">
        <f>CoverSheet!$C$15</f>
        <v/>
      </c>
      <c r="E2052" t="s">
        <v>750</v>
      </c>
      <c r="F2052" t="s">
        <v>4589</v>
      </c>
      <c r="G2052" t="s">
        <v>4590</v>
      </c>
      <c r="H2052">
        <f>Input!N328*CoverSheet!C33</f>
        <v>0</v>
      </c>
    </row>
    <row r="2053" spans="1:8" x14ac:dyDescent="0.35">
      <c r="A2053" t="str">
        <f>IF(CoverSheet!$C$9="Annual Return","AR",IF(CoverSheet!$C$9="Interim Return","IR",IF(CoverSheet!$C$9="Audited Annual Return","AAR","")))</f>
        <v/>
      </c>
      <c r="B2053" t="str">
        <f>CoverSheet!$G$7</f>
        <v>v:25-03-c</v>
      </c>
      <c r="C2053" t="str">
        <f>IF(CoverSheet!$C$29=3,"Q1",IF(CoverSheet!$C$29=6,"Q2",IF(CoverSheet!$C$29=9,"Q3",IF(AND(CoverSheet!$C$29=12,A2053="AR"),"Q4","Q4A"))))</f>
        <v>Q4A</v>
      </c>
      <c r="D2053" t="str">
        <f>CoverSheet!$C$15</f>
        <v/>
      </c>
      <c r="E2053" t="s">
        <v>750</v>
      </c>
      <c r="F2053" t="s">
        <v>4591</v>
      </c>
      <c r="G2053" t="s">
        <v>4592</v>
      </c>
      <c r="H2053">
        <f>Input!P329*CoverSheet!C33</f>
        <v>0</v>
      </c>
    </row>
    <row r="2054" spans="1:8" x14ac:dyDescent="0.35">
      <c r="A2054" t="str">
        <f>IF(CoverSheet!$C$9="Annual Return","AR",IF(CoverSheet!$C$9="Interim Return","IR",IF(CoverSheet!$C$9="Audited Annual Return","AAR","")))</f>
        <v/>
      </c>
      <c r="B2054" t="str">
        <f>CoverSheet!$G$7</f>
        <v>v:25-03-c</v>
      </c>
      <c r="C2054" t="str">
        <f>IF(CoverSheet!$C$29=3,"Q1",IF(CoverSheet!$C$29=6,"Q2",IF(CoverSheet!$C$29=9,"Q3",IF(AND(CoverSheet!$C$29=12,A2054="AR"),"Q4","Q4A"))))</f>
        <v>Q4A</v>
      </c>
      <c r="D2054" t="str">
        <f>CoverSheet!$C$15</f>
        <v/>
      </c>
      <c r="E2054" t="s">
        <v>750</v>
      </c>
      <c r="F2054" t="s">
        <v>4593</v>
      </c>
      <c r="G2054" t="s">
        <v>4594</v>
      </c>
      <c r="H2054">
        <f>Input!L329*CoverSheet!C33</f>
        <v>0</v>
      </c>
    </row>
    <row r="2055" spans="1:8" x14ac:dyDescent="0.35">
      <c r="A2055" t="str">
        <f>IF(CoverSheet!$C$9="Annual Return","AR",IF(CoverSheet!$C$9="Interim Return","IR",IF(CoverSheet!$C$9="Audited Annual Return","AAR","")))</f>
        <v/>
      </c>
      <c r="B2055" t="str">
        <f>CoverSheet!$G$7</f>
        <v>v:25-03-c</v>
      </c>
      <c r="C2055" t="str">
        <f>IF(CoverSheet!$C$29=3,"Q1",IF(CoverSheet!$C$29=6,"Q2",IF(CoverSheet!$C$29=9,"Q3",IF(AND(CoverSheet!$C$29=12,A2055="AR"),"Q4","Q4A"))))</f>
        <v>Q4A</v>
      </c>
      <c r="D2055" t="str">
        <f>CoverSheet!$C$15</f>
        <v/>
      </c>
      <c r="E2055" t="s">
        <v>750</v>
      </c>
      <c r="F2055" t="s">
        <v>4595</v>
      </c>
      <c r="G2055" t="s">
        <v>4596</v>
      </c>
      <c r="H2055">
        <f>Input!M329*CoverSheet!C33</f>
        <v>0</v>
      </c>
    </row>
    <row r="2056" spans="1:8" x14ac:dyDescent="0.35">
      <c r="A2056" t="str">
        <f>IF(CoverSheet!$C$9="Annual Return","AR",IF(CoverSheet!$C$9="Interim Return","IR",IF(CoverSheet!$C$9="Audited Annual Return","AAR","")))</f>
        <v/>
      </c>
      <c r="B2056" t="str">
        <f>CoverSheet!$G$7</f>
        <v>v:25-03-c</v>
      </c>
      <c r="C2056" t="str">
        <f>IF(CoverSheet!$C$29=3,"Q1",IF(CoverSheet!$C$29=6,"Q2",IF(CoverSheet!$C$29=9,"Q3",IF(AND(CoverSheet!$C$29=12,A2056="AR"),"Q4","Q4A"))))</f>
        <v>Q4A</v>
      </c>
      <c r="D2056" t="str">
        <f>CoverSheet!$C$15</f>
        <v/>
      </c>
      <c r="E2056" t="s">
        <v>750</v>
      </c>
      <c r="F2056" t="s">
        <v>4597</v>
      </c>
      <c r="G2056" t="s">
        <v>4598</v>
      </c>
      <c r="H2056">
        <f>Input!N329*CoverSheet!C33</f>
        <v>0</v>
      </c>
    </row>
    <row r="2057" spans="1:8" x14ac:dyDescent="0.35">
      <c r="A2057" t="str">
        <f>IF(CoverSheet!$C$9="Annual Return","AR",IF(CoverSheet!$C$9="Interim Return","IR",IF(CoverSheet!$C$9="Audited Annual Return","AAR","")))</f>
        <v/>
      </c>
      <c r="B2057" t="str">
        <f>CoverSheet!$G$7</f>
        <v>v:25-03-c</v>
      </c>
      <c r="C2057" t="str">
        <f>IF(CoverSheet!$C$29=3,"Q1",IF(CoverSheet!$C$29=6,"Q2",IF(CoverSheet!$C$29=9,"Q3",IF(AND(CoverSheet!$C$29=12,A2057="AR"),"Q4","Q4A"))))</f>
        <v>Q4A</v>
      </c>
      <c r="D2057" t="str">
        <f>CoverSheet!$C$15</f>
        <v/>
      </c>
      <c r="E2057" t="s">
        <v>750</v>
      </c>
      <c r="F2057" t="s">
        <v>4599</v>
      </c>
      <c r="G2057" t="s">
        <v>4600</v>
      </c>
      <c r="H2057">
        <f>Input!P330*CoverSheet!C33</f>
        <v>0</v>
      </c>
    </row>
    <row r="2058" spans="1:8" x14ac:dyDescent="0.35">
      <c r="A2058" t="str">
        <f>IF(CoverSheet!$C$9="Annual Return","AR",IF(CoverSheet!$C$9="Interim Return","IR",IF(CoverSheet!$C$9="Audited Annual Return","AAR","")))</f>
        <v/>
      </c>
      <c r="B2058" t="str">
        <f>CoverSheet!$G$7</f>
        <v>v:25-03-c</v>
      </c>
      <c r="C2058" t="str">
        <f>IF(CoverSheet!$C$29=3,"Q1",IF(CoverSheet!$C$29=6,"Q2",IF(CoverSheet!$C$29=9,"Q3",IF(AND(CoverSheet!$C$29=12,A2058="AR"),"Q4","Q4A"))))</f>
        <v>Q4A</v>
      </c>
      <c r="D2058" t="str">
        <f>CoverSheet!$C$15</f>
        <v/>
      </c>
      <c r="E2058" t="s">
        <v>750</v>
      </c>
      <c r="F2058" t="s">
        <v>4601</v>
      </c>
      <c r="G2058" t="s">
        <v>4602</v>
      </c>
      <c r="H2058">
        <f>Input!L330*CoverSheet!C33</f>
        <v>0</v>
      </c>
    </row>
    <row r="2059" spans="1:8" x14ac:dyDescent="0.35">
      <c r="A2059" t="str">
        <f>IF(CoverSheet!$C$9="Annual Return","AR",IF(CoverSheet!$C$9="Interim Return","IR",IF(CoverSheet!$C$9="Audited Annual Return","AAR","")))</f>
        <v/>
      </c>
      <c r="B2059" t="str">
        <f>CoverSheet!$G$7</f>
        <v>v:25-03-c</v>
      </c>
      <c r="C2059" t="str">
        <f>IF(CoverSheet!$C$29=3,"Q1",IF(CoverSheet!$C$29=6,"Q2",IF(CoverSheet!$C$29=9,"Q3",IF(AND(CoverSheet!$C$29=12,A2059="AR"),"Q4","Q4A"))))</f>
        <v>Q4A</v>
      </c>
      <c r="D2059" t="str">
        <f>CoverSheet!$C$15</f>
        <v/>
      </c>
      <c r="E2059" t="s">
        <v>750</v>
      </c>
      <c r="F2059" t="s">
        <v>4603</v>
      </c>
      <c r="G2059" t="s">
        <v>4604</v>
      </c>
      <c r="H2059">
        <f>Input!M330*CoverSheet!C33</f>
        <v>0</v>
      </c>
    </row>
    <row r="2060" spans="1:8" x14ac:dyDescent="0.35">
      <c r="A2060" t="str">
        <f>IF(CoverSheet!$C$9="Annual Return","AR",IF(CoverSheet!$C$9="Interim Return","IR",IF(CoverSheet!$C$9="Audited Annual Return","AAR","")))</f>
        <v/>
      </c>
      <c r="B2060" t="str">
        <f>CoverSheet!$G$7</f>
        <v>v:25-03-c</v>
      </c>
      <c r="C2060" t="str">
        <f>IF(CoverSheet!$C$29=3,"Q1",IF(CoverSheet!$C$29=6,"Q2",IF(CoverSheet!$C$29=9,"Q3",IF(AND(CoverSheet!$C$29=12,A2060="AR"),"Q4","Q4A"))))</f>
        <v>Q4A</v>
      </c>
      <c r="D2060" t="str">
        <f>CoverSheet!$C$15</f>
        <v/>
      </c>
      <c r="E2060" t="s">
        <v>750</v>
      </c>
      <c r="F2060" t="s">
        <v>4605</v>
      </c>
      <c r="G2060" t="s">
        <v>4606</v>
      </c>
      <c r="H2060">
        <f>Input!N330*CoverSheet!C33</f>
        <v>0</v>
      </c>
    </row>
    <row r="2061" spans="1:8" x14ac:dyDescent="0.35">
      <c r="A2061" t="str">
        <f>IF(CoverSheet!$C$9="Annual Return","AR",IF(CoverSheet!$C$9="Interim Return","IR",IF(CoverSheet!$C$9="Audited Annual Return","AAR","")))</f>
        <v/>
      </c>
      <c r="B2061" t="str">
        <f>CoverSheet!$G$7</f>
        <v>v:25-03-c</v>
      </c>
      <c r="C2061" t="str">
        <f>IF(CoverSheet!$C$29=3,"Q1",IF(CoverSheet!$C$29=6,"Q2",IF(CoverSheet!$C$29=9,"Q3",IF(AND(CoverSheet!$C$29=12,A2061="AR"),"Q4","Q4A"))))</f>
        <v>Q4A</v>
      </c>
      <c r="D2061" t="str">
        <f>CoverSheet!$C$15</f>
        <v/>
      </c>
      <c r="E2061" t="s">
        <v>750</v>
      </c>
      <c r="F2061" t="s">
        <v>4607</v>
      </c>
      <c r="G2061" t="s">
        <v>4608</v>
      </c>
      <c r="H2061">
        <f>Input!P332*CoverSheet!C33</f>
        <v>0</v>
      </c>
    </row>
    <row r="2062" spans="1:8" x14ac:dyDescent="0.35">
      <c r="A2062" t="str">
        <f>IF(CoverSheet!$C$9="Annual Return","AR",IF(CoverSheet!$C$9="Interim Return","IR",IF(CoverSheet!$C$9="Audited Annual Return","AAR","")))</f>
        <v/>
      </c>
      <c r="B2062" t="str">
        <f>CoverSheet!$G$7</f>
        <v>v:25-03-c</v>
      </c>
      <c r="C2062" t="str">
        <f>IF(CoverSheet!$C$29=3,"Q1",IF(CoverSheet!$C$29=6,"Q2",IF(CoverSheet!$C$29=9,"Q3",IF(AND(CoverSheet!$C$29=12,A2062="AR"),"Q4","Q4A"))))</f>
        <v>Q4A</v>
      </c>
      <c r="D2062" t="str">
        <f>CoverSheet!$C$15</f>
        <v/>
      </c>
      <c r="E2062" t="s">
        <v>750</v>
      </c>
      <c r="F2062" t="s">
        <v>4609</v>
      </c>
      <c r="G2062" t="s">
        <v>4610</v>
      </c>
      <c r="H2062">
        <f>Input!L332*CoverSheet!C33</f>
        <v>0</v>
      </c>
    </row>
    <row r="2063" spans="1:8" x14ac:dyDescent="0.35">
      <c r="A2063" t="str">
        <f>IF(CoverSheet!$C$9="Annual Return","AR",IF(CoverSheet!$C$9="Interim Return","IR",IF(CoverSheet!$C$9="Audited Annual Return","AAR","")))</f>
        <v/>
      </c>
      <c r="B2063" t="str">
        <f>CoverSheet!$G$7</f>
        <v>v:25-03-c</v>
      </c>
      <c r="C2063" t="str">
        <f>IF(CoverSheet!$C$29=3,"Q1",IF(CoverSheet!$C$29=6,"Q2",IF(CoverSheet!$C$29=9,"Q3",IF(AND(CoverSheet!$C$29=12,A2063="AR"),"Q4","Q4A"))))</f>
        <v>Q4A</v>
      </c>
      <c r="D2063" t="str">
        <f>CoverSheet!$C$15</f>
        <v/>
      </c>
      <c r="E2063" t="s">
        <v>750</v>
      </c>
      <c r="F2063" t="s">
        <v>4611</v>
      </c>
      <c r="G2063" t="s">
        <v>4612</v>
      </c>
      <c r="H2063">
        <f>Input!M332*CoverSheet!C33</f>
        <v>0</v>
      </c>
    </row>
    <row r="2064" spans="1:8" x14ac:dyDescent="0.35">
      <c r="A2064" t="str">
        <f>IF(CoverSheet!$C$9="Annual Return","AR",IF(CoverSheet!$C$9="Interim Return","IR",IF(CoverSheet!$C$9="Audited Annual Return","AAR","")))</f>
        <v/>
      </c>
      <c r="B2064" t="str">
        <f>CoverSheet!$G$7</f>
        <v>v:25-03-c</v>
      </c>
      <c r="C2064" t="str">
        <f>IF(CoverSheet!$C$29=3,"Q1",IF(CoverSheet!$C$29=6,"Q2",IF(CoverSheet!$C$29=9,"Q3",IF(AND(CoverSheet!$C$29=12,A2064="AR"),"Q4","Q4A"))))</f>
        <v>Q4A</v>
      </c>
      <c r="D2064" t="str">
        <f>CoverSheet!$C$15</f>
        <v/>
      </c>
      <c r="E2064" t="s">
        <v>750</v>
      </c>
      <c r="F2064" t="s">
        <v>4613</v>
      </c>
      <c r="G2064" t="s">
        <v>4614</v>
      </c>
      <c r="H2064">
        <f>Input!N332*CoverSheet!C33</f>
        <v>0</v>
      </c>
    </row>
    <row r="2065" spans="1:8" x14ac:dyDescent="0.35">
      <c r="A2065" t="str">
        <f>IF(CoverSheet!$C$9="Annual Return","AR",IF(CoverSheet!$C$9="Interim Return","IR",IF(CoverSheet!$C$9="Audited Annual Return","AAR","")))</f>
        <v/>
      </c>
      <c r="B2065" t="str">
        <f>CoverSheet!$G$7</f>
        <v>v:25-03-c</v>
      </c>
      <c r="C2065" t="str">
        <f>IF(CoverSheet!$C$29=3,"Q1",IF(CoverSheet!$C$29=6,"Q2",IF(CoverSheet!$C$29=9,"Q3",IF(AND(CoverSheet!$C$29=12,A2065="AR"),"Q4","Q4A"))))</f>
        <v>Q4A</v>
      </c>
      <c r="D2065" t="str">
        <f>CoverSheet!$C$15</f>
        <v/>
      </c>
      <c r="E2065" t="s">
        <v>750</v>
      </c>
      <c r="F2065" t="s">
        <v>4615</v>
      </c>
      <c r="G2065" t="s">
        <v>4616</v>
      </c>
      <c r="H2065">
        <f>Input!P333*CoverSheet!C33</f>
        <v>0</v>
      </c>
    </row>
    <row r="2066" spans="1:8" x14ac:dyDescent="0.35">
      <c r="A2066" t="str">
        <f>IF(CoverSheet!$C$9="Annual Return","AR",IF(CoverSheet!$C$9="Interim Return","IR",IF(CoverSheet!$C$9="Audited Annual Return","AAR","")))</f>
        <v/>
      </c>
      <c r="B2066" t="str">
        <f>CoverSheet!$G$7</f>
        <v>v:25-03-c</v>
      </c>
      <c r="C2066" t="str">
        <f>IF(CoverSheet!$C$29=3,"Q1",IF(CoverSheet!$C$29=6,"Q2",IF(CoverSheet!$C$29=9,"Q3",IF(AND(CoverSheet!$C$29=12,A2066="AR"),"Q4","Q4A"))))</f>
        <v>Q4A</v>
      </c>
      <c r="D2066" t="str">
        <f>CoverSheet!$C$15</f>
        <v/>
      </c>
      <c r="E2066" t="s">
        <v>750</v>
      </c>
      <c r="F2066" t="s">
        <v>4617</v>
      </c>
      <c r="G2066" t="s">
        <v>4618</v>
      </c>
      <c r="H2066">
        <f>Input!L333*CoverSheet!C33</f>
        <v>0</v>
      </c>
    </row>
    <row r="2067" spans="1:8" x14ac:dyDescent="0.35">
      <c r="A2067" t="str">
        <f>IF(CoverSheet!$C$9="Annual Return","AR",IF(CoverSheet!$C$9="Interim Return","IR",IF(CoverSheet!$C$9="Audited Annual Return","AAR","")))</f>
        <v/>
      </c>
      <c r="B2067" t="str">
        <f>CoverSheet!$G$7</f>
        <v>v:25-03-c</v>
      </c>
      <c r="C2067" t="str">
        <f>IF(CoverSheet!$C$29=3,"Q1",IF(CoverSheet!$C$29=6,"Q2",IF(CoverSheet!$C$29=9,"Q3",IF(AND(CoverSheet!$C$29=12,A2067="AR"),"Q4","Q4A"))))</f>
        <v>Q4A</v>
      </c>
      <c r="D2067" t="str">
        <f>CoverSheet!$C$15</f>
        <v/>
      </c>
      <c r="E2067" t="s">
        <v>750</v>
      </c>
      <c r="F2067" t="s">
        <v>4619</v>
      </c>
      <c r="G2067" t="s">
        <v>4620</v>
      </c>
      <c r="H2067">
        <f>Input!M333*CoverSheet!C33</f>
        <v>0</v>
      </c>
    </row>
    <row r="2068" spans="1:8" x14ac:dyDescent="0.35">
      <c r="A2068" t="str">
        <f>IF(CoverSheet!$C$9="Annual Return","AR",IF(CoverSheet!$C$9="Interim Return","IR",IF(CoverSheet!$C$9="Audited Annual Return","AAR","")))</f>
        <v/>
      </c>
      <c r="B2068" t="str">
        <f>CoverSheet!$G$7</f>
        <v>v:25-03-c</v>
      </c>
      <c r="C2068" t="str">
        <f>IF(CoverSheet!$C$29=3,"Q1",IF(CoverSheet!$C$29=6,"Q2",IF(CoverSheet!$C$29=9,"Q3",IF(AND(CoverSheet!$C$29=12,A2068="AR"),"Q4","Q4A"))))</f>
        <v>Q4A</v>
      </c>
      <c r="D2068" t="str">
        <f>CoverSheet!$C$15</f>
        <v/>
      </c>
      <c r="E2068" t="s">
        <v>750</v>
      </c>
      <c r="F2068" t="s">
        <v>4621</v>
      </c>
      <c r="G2068" t="s">
        <v>4622</v>
      </c>
      <c r="H2068">
        <f>Input!N333*CoverSheet!C33</f>
        <v>0</v>
      </c>
    </row>
    <row r="2069" spans="1:8" x14ac:dyDescent="0.35">
      <c r="A2069" t="str">
        <f>IF(CoverSheet!$C$9="Annual Return","AR",IF(CoverSheet!$C$9="Interim Return","IR",IF(CoverSheet!$C$9="Audited Annual Return","AAR","")))</f>
        <v/>
      </c>
      <c r="B2069" t="str">
        <f>CoverSheet!$G$7</f>
        <v>v:25-03-c</v>
      </c>
      <c r="C2069" t="str">
        <f>IF(CoverSheet!$C$29=3,"Q1",IF(CoverSheet!$C$29=6,"Q2",IF(CoverSheet!$C$29=9,"Q3",IF(AND(CoverSheet!$C$29=12,A2069="AR"),"Q4","Q4A"))))</f>
        <v>Q4A</v>
      </c>
      <c r="D2069" t="str">
        <f>CoverSheet!$C$15</f>
        <v/>
      </c>
      <c r="E2069" t="s">
        <v>750</v>
      </c>
      <c r="F2069" t="s">
        <v>4623</v>
      </c>
      <c r="G2069" t="s">
        <v>4624</v>
      </c>
      <c r="H2069">
        <f>Input!P334*CoverSheet!C33</f>
        <v>0</v>
      </c>
    </row>
    <row r="2070" spans="1:8" x14ac:dyDescent="0.35">
      <c r="A2070" t="str">
        <f>IF(CoverSheet!$C$9="Annual Return","AR",IF(CoverSheet!$C$9="Interim Return","IR",IF(CoverSheet!$C$9="Audited Annual Return","AAR","")))</f>
        <v/>
      </c>
      <c r="B2070" t="str">
        <f>CoverSheet!$G$7</f>
        <v>v:25-03-c</v>
      </c>
      <c r="C2070" t="str">
        <f>IF(CoverSheet!$C$29=3,"Q1",IF(CoverSheet!$C$29=6,"Q2",IF(CoverSheet!$C$29=9,"Q3",IF(AND(CoverSheet!$C$29=12,A2070="AR"),"Q4","Q4A"))))</f>
        <v>Q4A</v>
      </c>
      <c r="D2070" t="str">
        <f>CoverSheet!$C$15</f>
        <v/>
      </c>
      <c r="E2070" t="s">
        <v>750</v>
      </c>
      <c r="F2070" t="s">
        <v>4625</v>
      </c>
      <c r="G2070" t="s">
        <v>4626</v>
      </c>
      <c r="H2070">
        <f>Input!L334*CoverSheet!C33</f>
        <v>0</v>
      </c>
    </row>
    <row r="2071" spans="1:8" x14ac:dyDescent="0.35">
      <c r="A2071" t="str">
        <f>IF(CoverSheet!$C$9="Annual Return","AR",IF(CoverSheet!$C$9="Interim Return","IR",IF(CoverSheet!$C$9="Audited Annual Return","AAR","")))</f>
        <v/>
      </c>
      <c r="B2071" t="str">
        <f>CoverSheet!$G$7</f>
        <v>v:25-03-c</v>
      </c>
      <c r="C2071" t="str">
        <f>IF(CoverSheet!$C$29=3,"Q1",IF(CoverSheet!$C$29=6,"Q2",IF(CoverSheet!$C$29=9,"Q3",IF(AND(CoverSheet!$C$29=12,A2071="AR"),"Q4","Q4A"))))</f>
        <v>Q4A</v>
      </c>
      <c r="D2071" t="str">
        <f>CoverSheet!$C$15</f>
        <v/>
      </c>
      <c r="E2071" t="s">
        <v>750</v>
      </c>
      <c r="F2071" t="s">
        <v>4627</v>
      </c>
      <c r="G2071" t="s">
        <v>4628</v>
      </c>
      <c r="H2071">
        <f>Input!M334*CoverSheet!C33</f>
        <v>0</v>
      </c>
    </row>
    <row r="2072" spans="1:8" x14ac:dyDescent="0.35">
      <c r="A2072" t="str">
        <f>IF(CoverSheet!$C$9="Annual Return","AR",IF(CoverSheet!$C$9="Interim Return","IR",IF(CoverSheet!$C$9="Audited Annual Return","AAR","")))</f>
        <v/>
      </c>
      <c r="B2072" t="str">
        <f>CoverSheet!$G$7</f>
        <v>v:25-03-c</v>
      </c>
      <c r="C2072" t="str">
        <f>IF(CoverSheet!$C$29=3,"Q1",IF(CoverSheet!$C$29=6,"Q2",IF(CoverSheet!$C$29=9,"Q3",IF(AND(CoverSheet!$C$29=12,A2072="AR"),"Q4","Q4A"))))</f>
        <v>Q4A</v>
      </c>
      <c r="D2072" t="str">
        <f>CoverSheet!$C$15</f>
        <v/>
      </c>
      <c r="E2072" t="s">
        <v>750</v>
      </c>
      <c r="F2072" t="s">
        <v>4629</v>
      </c>
      <c r="G2072" t="s">
        <v>4630</v>
      </c>
      <c r="H2072">
        <f>Input!N334*CoverSheet!C33</f>
        <v>0</v>
      </c>
    </row>
    <row r="2073" spans="1:8" x14ac:dyDescent="0.35">
      <c r="A2073" t="str">
        <f>IF(CoverSheet!$C$9="Annual Return","AR",IF(CoverSheet!$C$9="Interim Return","IR",IF(CoverSheet!$C$9="Audited Annual Return","AAR","")))</f>
        <v/>
      </c>
      <c r="B2073" t="str">
        <f>CoverSheet!$G$7</f>
        <v>v:25-03-c</v>
      </c>
      <c r="C2073" t="str">
        <f>IF(CoverSheet!$C$29=3,"Q1",IF(CoverSheet!$C$29=6,"Q2",IF(CoverSheet!$C$29=9,"Q3",IF(AND(CoverSheet!$C$29=12,A2073="AR"),"Q4","Q4A"))))</f>
        <v>Q4A</v>
      </c>
      <c r="D2073" t="str">
        <f>CoverSheet!$C$15</f>
        <v/>
      </c>
      <c r="E2073" t="s">
        <v>750</v>
      </c>
      <c r="F2073" t="s">
        <v>4631</v>
      </c>
      <c r="G2073" t="s">
        <v>4632</v>
      </c>
      <c r="H2073">
        <f>Input!P335*CoverSheet!C33</f>
        <v>0</v>
      </c>
    </row>
    <row r="2074" spans="1:8" x14ac:dyDescent="0.35">
      <c r="A2074" t="str">
        <f>IF(CoverSheet!$C$9="Annual Return","AR",IF(CoverSheet!$C$9="Interim Return","IR",IF(CoverSheet!$C$9="Audited Annual Return","AAR","")))</f>
        <v/>
      </c>
      <c r="B2074" t="str">
        <f>CoverSheet!$G$7</f>
        <v>v:25-03-c</v>
      </c>
      <c r="C2074" t="str">
        <f>IF(CoverSheet!$C$29=3,"Q1",IF(CoverSheet!$C$29=6,"Q2",IF(CoverSheet!$C$29=9,"Q3",IF(AND(CoverSheet!$C$29=12,A2074="AR"),"Q4","Q4A"))))</f>
        <v>Q4A</v>
      </c>
      <c r="D2074" t="str">
        <f>CoverSheet!$C$15</f>
        <v/>
      </c>
      <c r="E2074" t="s">
        <v>750</v>
      </c>
      <c r="F2074" t="s">
        <v>4633</v>
      </c>
      <c r="G2074" t="s">
        <v>4634</v>
      </c>
      <c r="H2074">
        <f>Input!L335*CoverSheet!C33</f>
        <v>0</v>
      </c>
    </row>
    <row r="2075" spans="1:8" x14ac:dyDescent="0.35">
      <c r="A2075" t="str">
        <f>IF(CoverSheet!$C$9="Annual Return","AR",IF(CoverSheet!$C$9="Interim Return","IR",IF(CoverSheet!$C$9="Audited Annual Return","AAR","")))</f>
        <v/>
      </c>
      <c r="B2075" t="str">
        <f>CoverSheet!$G$7</f>
        <v>v:25-03-c</v>
      </c>
      <c r="C2075" t="str">
        <f>IF(CoverSheet!$C$29=3,"Q1",IF(CoverSheet!$C$29=6,"Q2",IF(CoverSheet!$C$29=9,"Q3",IF(AND(CoverSheet!$C$29=12,A2075="AR"),"Q4","Q4A"))))</f>
        <v>Q4A</v>
      </c>
      <c r="D2075" t="str">
        <f>CoverSheet!$C$15</f>
        <v/>
      </c>
      <c r="E2075" t="s">
        <v>750</v>
      </c>
      <c r="F2075" t="s">
        <v>4635</v>
      </c>
      <c r="G2075" t="s">
        <v>4636</v>
      </c>
      <c r="H2075">
        <f>Input!M335*CoverSheet!C33</f>
        <v>0</v>
      </c>
    </row>
    <row r="2076" spans="1:8" x14ac:dyDescent="0.35">
      <c r="A2076" t="str">
        <f>IF(CoverSheet!$C$9="Annual Return","AR",IF(CoverSheet!$C$9="Interim Return","IR",IF(CoverSheet!$C$9="Audited Annual Return","AAR","")))</f>
        <v/>
      </c>
      <c r="B2076" t="str">
        <f>CoverSheet!$G$7</f>
        <v>v:25-03-c</v>
      </c>
      <c r="C2076" t="str">
        <f>IF(CoverSheet!$C$29=3,"Q1",IF(CoverSheet!$C$29=6,"Q2",IF(CoverSheet!$C$29=9,"Q3",IF(AND(CoverSheet!$C$29=12,A2076="AR"),"Q4","Q4A"))))</f>
        <v>Q4A</v>
      </c>
      <c r="D2076" t="str">
        <f>CoverSheet!$C$15</f>
        <v/>
      </c>
      <c r="E2076" t="s">
        <v>750</v>
      </c>
      <c r="F2076" t="s">
        <v>4637</v>
      </c>
      <c r="G2076" t="s">
        <v>4638</v>
      </c>
      <c r="H2076">
        <f>Input!N335*CoverSheet!C33</f>
        <v>0</v>
      </c>
    </row>
    <row r="2077" spans="1:8" x14ac:dyDescent="0.35">
      <c r="A2077" t="str">
        <f>IF(CoverSheet!$C$9="Annual Return","AR",IF(CoverSheet!$C$9="Interim Return","IR",IF(CoverSheet!$C$9="Audited Annual Return","AAR","")))</f>
        <v/>
      </c>
      <c r="B2077" t="str">
        <f>CoverSheet!$G$7</f>
        <v>v:25-03-c</v>
      </c>
      <c r="C2077" t="str">
        <f>IF(CoverSheet!$C$29=3,"Q1",IF(CoverSheet!$C$29=6,"Q2",IF(CoverSheet!$C$29=9,"Q3",IF(AND(CoverSheet!$C$29=12,A2077="AR"),"Q4","Q4A"))))</f>
        <v>Q4A</v>
      </c>
      <c r="D2077" t="str">
        <f>CoverSheet!$C$15</f>
        <v/>
      </c>
      <c r="E2077" t="s">
        <v>750</v>
      </c>
      <c r="F2077" t="s">
        <v>4639</v>
      </c>
      <c r="G2077" t="s">
        <v>4640</v>
      </c>
      <c r="H2077">
        <f>Input!P336*CoverSheet!C33</f>
        <v>0</v>
      </c>
    </row>
    <row r="2078" spans="1:8" x14ac:dyDescent="0.35">
      <c r="A2078" t="str">
        <f>IF(CoverSheet!$C$9="Annual Return","AR",IF(CoverSheet!$C$9="Interim Return","IR",IF(CoverSheet!$C$9="Audited Annual Return","AAR","")))</f>
        <v/>
      </c>
      <c r="B2078" t="str">
        <f>CoverSheet!$G$7</f>
        <v>v:25-03-c</v>
      </c>
      <c r="C2078" t="str">
        <f>IF(CoverSheet!$C$29=3,"Q1",IF(CoverSheet!$C$29=6,"Q2",IF(CoverSheet!$C$29=9,"Q3",IF(AND(CoverSheet!$C$29=12,A2078="AR"),"Q4","Q4A"))))</f>
        <v>Q4A</v>
      </c>
      <c r="D2078" t="str">
        <f>CoverSheet!$C$15</f>
        <v/>
      </c>
      <c r="E2078" t="s">
        <v>750</v>
      </c>
      <c r="F2078" t="s">
        <v>4641</v>
      </c>
      <c r="G2078" t="s">
        <v>4642</v>
      </c>
      <c r="H2078">
        <f>Input!L336*CoverSheet!C33</f>
        <v>0</v>
      </c>
    </row>
    <row r="2079" spans="1:8" x14ac:dyDescent="0.35">
      <c r="A2079" t="str">
        <f>IF(CoverSheet!$C$9="Annual Return","AR",IF(CoverSheet!$C$9="Interim Return","IR",IF(CoverSheet!$C$9="Audited Annual Return","AAR","")))</f>
        <v/>
      </c>
      <c r="B2079" t="str">
        <f>CoverSheet!$G$7</f>
        <v>v:25-03-c</v>
      </c>
      <c r="C2079" t="str">
        <f>IF(CoverSheet!$C$29=3,"Q1",IF(CoverSheet!$C$29=6,"Q2",IF(CoverSheet!$C$29=9,"Q3",IF(AND(CoverSheet!$C$29=12,A2079="AR"),"Q4","Q4A"))))</f>
        <v>Q4A</v>
      </c>
      <c r="D2079" t="str">
        <f>CoverSheet!$C$15</f>
        <v/>
      </c>
      <c r="E2079" t="s">
        <v>750</v>
      </c>
      <c r="F2079" t="s">
        <v>4643</v>
      </c>
      <c r="G2079" t="s">
        <v>4644</v>
      </c>
      <c r="H2079">
        <f>Input!M336*CoverSheet!C33</f>
        <v>0</v>
      </c>
    </row>
    <row r="2080" spans="1:8" x14ac:dyDescent="0.35">
      <c r="A2080" t="str">
        <f>IF(CoverSheet!$C$9="Annual Return","AR",IF(CoverSheet!$C$9="Interim Return","IR",IF(CoverSheet!$C$9="Audited Annual Return","AAR","")))</f>
        <v/>
      </c>
      <c r="B2080" t="str">
        <f>CoverSheet!$G$7</f>
        <v>v:25-03-c</v>
      </c>
      <c r="C2080" t="str">
        <f>IF(CoverSheet!$C$29=3,"Q1",IF(CoverSheet!$C$29=6,"Q2",IF(CoverSheet!$C$29=9,"Q3",IF(AND(CoverSheet!$C$29=12,A2080="AR"),"Q4","Q4A"))))</f>
        <v>Q4A</v>
      </c>
      <c r="D2080" t="str">
        <f>CoverSheet!$C$15</f>
        <v/>
      </c>
      <c r="E2080" t="s">
        <v>750</v>
      </c>
      <c r="F2080" t="s">
        <v>4645</v>
      </c>
      <c r="G2080" t="s">
        <v>4646</v>
      </c>
      <c r="H2080">
        <f>Input!N336*CoverSheet!C33</f>
        <v>0</v>
      </c>
    </row>
    <row r="2081" spans="1:8" x14ac:dyDescent="0.35">
      <c r="A2081" t="str">
        <f>IF(CoverSheet!$C$9="Annual Return","AR",IF(CoverSheet!$C$9="Interim Return","IR",IF(CoverSheet!$C$9="Audited Annual Return","AAR","")))</f>
        <v/>
      </c>
      <c r="B2081" t="str">
        <f>CoverSheet!$G$7</f>
        <v>v:25-03-c</v>
      </c>
      <c r="C2081" t="str">
        <f>IF(CoverSheet!$C$29=3,"Q1",IF(CoverSheet!$C$29=6,"Q2",IF(CoverSheet!$C$29=9,"Q3",IF(AND(CoverSheet!$C$29=12,A2081="AR"),"Q4","Q4A"))))</f>
        <v>Q4A</v>
      </c>
      <c r="D2081" t="str">
        <f>CoverSheet!$C$15</f>
        <v/>
      </c>
      <c r="E2081" t="s">
        <v>750</v>
      </c>
      <c r="F2081" t="s">
        <v>4647</v>
      </c>
      <c r="G2081" t="s">
        <v>4648</v>
      </c>
      <c r="H2081">
        <f>Input!P337*CoverSheet!C33</f>
        <v>0</v>
      </c>
    </row>
    <row r="2082" spans="1:8" x14ac:dyDescent="0.35">
      <c r="A2082" t="str">
        <f>IF(CoverSheet!$C$9="Annual Return","AR",IF(CoverSheet!$C$9="Interim Return","IR",IF(CoverSheet!$C$9="Audited Annual Return","AAR","")))</f>
        <v/>
      </c>
      <c r="B2082" t="str">
        <f>CoverSheet!$G$7</f>
        <v>v:25-03-c</v>
      </c>
      <c r="C2082" t="str">
        <f>IF(CoverSheet!$C$29=3,"Q1",IF(CoverSheet!$C$29=6,"Q2",IF(CoverSheet!$C$29=9,"Q3",IF(AND(CoverSheet!$C$29=12,A2082="AR"),"Q4","Q4A"))))</f>
        <v>Q4A</v>
      </c>
      <c r="D2082" t="str">
        <f>CoverSheet!$C$15</f>
        <v/>
      </c>
      <c r="E2082" t="s">
        <v>750</v>
      </c>
      <c r="F2082" t="s">
        <v>4649</v>
      </c>
      <c r="G2082" t="s">
        <v>4650</v>
      </c>
      <c r="H2082">
        <f>Input!L337*CoverSheet!C33</f>
        <v>0</v>
      </c>
    </row>
    <row r="2083" spans="1:8" x14ac:dyDescent="0.35">
      <c r="A2083" t="str">
        <f>IF(CoverSheet!$C$9="Annual Return","AR",IF(CoverSheet!$C$9="Interim Return","IR",IF(CoverSheet!$C$9="Audited Annual Return","AAR","")))</f>
        <v/>
      </c>
      <c r="B2083" t="str">
        <f>CoverSheet!$G$7</f>
        <v>v:25-03-c</v>
      </c>
      <c r="C2083" t="str">
        <f>IF(CoverSheet!$C$29=3,"Q1",IF(CoverSheet!$C$29=6,"Q2",IF(CoverSheet!$C$29=9,"Q3",IF(AND(CoverSheet!$C$29=12,A2083="AR"),"Q4","Q4A"))))</f>
        <v>Q4A</v>
      </c>
      <c r="D2083" t="str">
        <f>CoverSheet!$C$15</f>
        <v/>
      </c>
      <c r="E2083" t="s">
        <v>750</v>
      </c>
      <c r="F2083" t="s">
        <v>4651</v>
      </c>
      <c r="G2083" t="s">
        <v>4652</v>
      </c>
      <c r="H2083">
        <f>Input!M337*CoverSheet!C33</f>
        <v>0</v>
      </c>
    </row>
    <row r="2084" spans="1:8" x14ac:dyDescent="0.35">
      <c r="A2084" t="str">
        <f>IF(CoverSheet!$C$9="Annual Return","AR",IF(CoverSheet!$C$9="Interim Return","IR",IF(CoverSheet!$C$9="Audited Annual Return","AAR","")))</f>
        <v/>
      </c>
      <c r="B2084" t="str">
        <f>CoverSheet!$G$7</f>
        <v>v:25-03-c</v>
      </c>
      <c r="C2084" t="str">
        <f>IF(CoverSheet!$C$29=3,"Q1",IF(CoverSheet!$C$29=6,"Q2",IF(CoverSheet!$C$29=9,"Q3",IF(AND(CoverSheet!$C$29=12,A2084="AR"),"Q4","Q4A"))))</f>
        <v>Q4A</v>
      </c>
      <c r="D2084" t="str">
        <f>CoverSheet!$C$15</f>
        <v/>
      </c>
      <c r="E2084" t="s">
        <v>750</v>
      </c>
      <c r="F2084" t="s">
        <v>4653</v>
      </c>
      <c r="G2084" t="s">
        <v>4654</v>
      </c>
      <c r="H2084">
        <f>Input!N337*CoverSheet!C33</f>
        <v>0</v>
      </c>
    </row>
    <row r="2085" spans="1:8" x14ac:dyDescent="0.35">
      <c r="A2085" t="str">
        <f>IF(CoverSheet!$C$9="Annual Return","AR",IF(CoverSheet!$C$9="Interim Return","IR",IF(CoverSheet!$C$9="Audited Annual Return","AAR","")))</f>
        <v/>
      </c>
      <c r="B2085" t="str">
        <f>CoverSheet!$G$7</f>
        <v>v:25-03-c</v>
      </c>
      <c r="C2085" t="str">
        <f>IF(CoverSheet!$C$29=3,"Q1",IF(CoverSheet!$C$29=6,"Q2",IF(CoverSheet!$C$29=9,"Q3",IF(AND(CoverSheet!$C$29=12,A2085="AR"),"Q4","Q4A"))))</f>
        <v>Q4A</v>
      </c>
      <c r="D2085" t="str">
        <f>CoverSheet!$C$15</f>
        <v/>
      </c>
      <c r="E2085" t="s">
        <v>750</v>
      </c>
      <c r="F2085" t="s">
        <v>4655</v>
      </c>
      <c r="G2085" t="s">
        <v>4656</v>
      </c>
      <c r="H2085">
        <f>Input!P338*CoverSheet!C33</f>
        <v>0</v>
      </c>
    </row>
    <row r="2086" spans="1:8" x14ac:dyDescent="0.35">
      <c r="A2086" t="str">
        <f>IF(CoverSheet!$C$9="Annual Return","AR",IF(CoverSheet!$C$9="Interim Return","IR",IF(CoverSheet!$C$9="Audited Annual Return","AAR","")))</f>
        <v/>
      </c>
      <c r="B2086" t="str">
        <f>CoverSheet!$G$7</f>
        <v>v:25-03-c</v>
      </c>
      <c r="C2086" t="str">
        <f>IF(CoverSheet!$C$29=3,"Q1",IF(CoverSheet!$C$29=6,"Q2",IF(CoverSheet!$C$29=9,"Q3",IF(AND(CoverSheet!$C$29=12,A2086="AR"),"Q4","Q4A"))))</f>
        <v>Q4A</v>
      </c>
      <c r="D2086" t="str">
        <f>CoverSheet!$C$15</f>
        <v/>
      </c>
      <c r="E2086" t="s">
        <v>750</v>
      </c>
      <c r="F2086" t="s">
        <v>4657</v>
      </c>
      <c r="G2086" t="s">
        <v>4658</v>
      </c>
      <c r="H2086">
        <f>Input!L338*CoverSheet!C33</f>
        <v>0</v>
      </c>
    </row>
    <row r="2087" spans="1:8" x14ac:dyDescent="0.35">
      <c r="A2087" t="str">
        <f>IF(CoverSheet!$C$9="Annual Return","AR",IF(CoverSheet!$C$9="Interim Return","IR",IF(CoverSheet!$C$9="Audited Annual Return","AAR","")))</f>
        <v/>
      </c>
      <c r="B2087" t="str">
        <f>CoverSheet!$G$7</f>
        <v>v:25-03-c</v>
      </c>
      <c r="C2087" t="str">
        <f>IF(CoverSheet!$C$29=3,"Q1",IF(CoverSheet!$C$29=6,"Q2",IF(CoverSheet!$C$29=9,"Q3",IF(AND(CoverSheet!$C$29=12,A2087="AR"),"Q4","Q4A"))))</f>
        <v>Q4A</v>
      </c>
      <c r="D2087" t="str">
        <f>CoverSheet!$C$15</f>
        <v/>
      </c>
      <c r="E2087" t="s">
        <v>750</v>
      </c>
      <c r="F2087" t="s">
        <v>4659</v>
      </c>
      <c r="G2087" t="s">
        <v>4660</v>
      </c>
      <c r="H2087">
        <f>Input!M338*CoverSheet!C33</f>
        <v>0</v>
      </c>
    </row>
    <row r="2088" spans="1:8" x14ac:dyDescent="0.35">
      <c r="A2088" t="str">
        <f>IF(CoverSheet!$C$9="Annual Return","AR",IF(CoverSheet!$C$9="Interim Return","IR",IF(CoverSheet!$C$9="Audited Annual Return","AAR","")))</f>
        <v/>
      </c>
      <c r="B2088" t="str">
        <f>CoverSheet!$G$7</f>
        <v>v:25-03-c</v>
      </c>
      <c r="C2088" t="str">
        <f>IF(CoverSheet!$C$29=3,"Q1",IF(CoverSheet!$C$29=6,"Q2",IF(CoverSheet!$C$29=9,"Q3",IF(AND(CoverSheet!$C$29=12,A2088="AR"),"Q4","Q4A"))))</f>
        <v>Q4A</v>
      </c>
      <c r="D2088" t="str">
        <f>CoverSheet!$C$15</f>
        <v/>
      </c>
      <c r="E2088" t="s">
        <v>750</v>
      </c>
      <c r="F2088" t="s">
        <v>4661</v>
      </c>
      <c r="G2088" t="s">
        <v>4662</v>
      </c>
      <c r="H2088">
        <f>Input!N338*CoverSheet!C33</f>
        <v>0</v>
      </c>
    </row>
    <row r="2089" spans="1:8" x14ac:dyDescent="0.35">
      <c r="A2089" t="str">
        <f>IF(CoverSheet!$C$9="Annual Return","AR",IF(CoverSheet!$C$9="Interim Return","IR",IF(CoverSheet!$C$9="Audited Annual Return","AAR","")))</f>
        <v/>
      </c>
      <c r="B2089" t="str">
        <f>CoverSheet!$G$7</f>
        <v>v:25-03-c</v>
      </c>
      <c r="C2089" t="str">
        <f>IF(CoverSheet!$C$29=3,"Q1",IF(CoverSheet!$C$29=6,"Q2",IF(CoverSheet!$C$29=9,"Q3",IF(AND(CoverSheet!$C$29=12,A2089="AR"),"Q4","Q4A"))))</f>
        <v>Q4A</v>
      </c>
      <c r="D2089" t="str">
        <f>CoverSheet!$C$15</f>
        <v/>
      </c>
      <c r="E2089" t="s">
        <v>750</v>
      </c>
      <c r="F2089" t="s">
        <v>4663</v>
      </c>
      <c r="G2089" t="s">
        <v>4664</v>
      </c>
      <c r="H2089">
        <f>Input!P339*CoverSheet!C33</f>
        <v>0</v>
      </c>
    </row>
    <row r="2090" spans="1:8" x14ac:dyDescent="0.35">
      <c r="A2090" t="str">
        <f>IF(CoverSheet!$C$9="Annual Return","AR",IF(CoverSheet!$C$9="Interim Return","IR",IF(CoverSheet!$C$9="Audited Annual Return","AAR","")))</f>
        <v/>
      </c>
      <c r="B2090" t="str">
        <f>CoverSheet!$G$7</f>
        <v>v:25-03-c</v>
      </c>
      <c r="C2090" t="str">
        <f>IF(CoverSheet!$C$29=3,"Q1",IF(CoverSheet!$C$29=6,"Q2",IF(CoverSheet!$C$29=9,"Q3",IF(AND(CoverSheet!$C$29=12,A2090="AR"),"Q4","Q4A"))))</f>
        <v>Q4A</v>
      </c>
      <c r="D2090" t="str">
        <f>CoverSheet!$C$15</f>
        <v/>
      </c>
      <c r="E2090" t="s">
        <v>750</v>
      </c>
      <c r="F2090" t="s">
        <v>4665</v>
      </c>
      <c r="G2090" t="s">
        <v>4666</v>
      </c>
      <c r="H2090">
        <f>Input!L339*CoverSheet!C33</f>
        <v>0</v>
      </c>
    </row>
    <row r="2091" spans="1:8" x14ac:dyDescent="0.35">
      <c r="A2091" t="str">
        <f>IF(CoverSheet!$C$9="Annual Return","AR",IF(CoverSheet!$C$9="Interim Return","IR",IF(CoverSheet!$C$9="Audited Annual Return","AAR","")))</f>
        <v/>
      </c>
      <c r="B2091" t="str">
        <f>CoverSheet!$G$7</f>
        <v>v:25-03-c</v>
      </c>
      <c r="C2091" t="str">
        <f>IF(CoverSheet!$C$29=3,"Q1",IF(CoverSheet!$C$29=6,"Q2",IF(CoverSheet!$C$29=9,"Q3",IF(AND(CoverSheet!$C$29=12,A2091="AR"),"Q4","Q4A"))))</f>
        <v>Q4A</v>
      </c>
      <c r="D2091" t="str">
        <f>CoverSheet!$C$15</f>
        <v/>
      </c>
      <c r="E2091" t="s">
        <v>750</v>
      </c>
      <c r="F2091" t="s">
        <v>4667</v>
      </c>
      <c r="G2091" t="s">
        <v>4668</v>
      </c>
      <c r="H2091">
        <f>Input!M339*CoverSheet!C33</f>
        <v>0</v>
      </c>
    </row>
    <row r="2092" spans="1:8" x14ac:dyDescent="0.35">
      <c r="A2092" t="str">
        <f>IF(CoverSheet!$C$9="Annual Return","AR",IF(CoverSheet!$C$9="Interim Return","IR",IF(CoverSheet!$C$9="Audited Annual Return","AAR","")))</f>
        <v/>
      </c>
      <c r="B2092" t="str">
        <f>CoverSheet!$G$7</f>
        <v>v:25-03-c</v>
      </c>
      <c r="C2092" t="str">
        <f>IF(CoverSheet!$C$29=3,"Q1",IF(CoverSheet!$C$29=6,"Q2",IF(CoverSheet!$C$29=9,"Q3",IF(AND(CoverSheet!$C$29=12,A2092="AR"),"Q4","Q4A"))))</f>
        <v>Q4A</v>
      </c>
      <c r="D2092" t="str">
        <f>CoverSheet!$C$15</f>
        <v/>
      </c>
      <c r="E2092" t="s">
        <v>750</v>
      </c>
      <c r="F2092" t="s">
        <v>4669</v>
      </c>
      <c r="G2092" t="s">
        <v>4670</v>
      </c>
      <c r="H2092">
        <f>Input!N339*CoverSheet!C33</f>
        <v>0</v>
      </c>
    </row>
    <row r="2093" spans="1:8" x14ac:dyDescent="0.35">
      <c r="A2093" t="str">
        <f>IF(CoverSheet!$C$9="Annual Return","AR",IF(CoverSheet!$C$9="Interim Return","IR",IF(CoverSheet!$C$9="Audited Annual Return","AAR","")))</f>
        <v/>
      </c>
      <c r="B2093" t="str">
        <f>CoverSheet!$G$7</f>
        <v>v:25-03-c</v>
      </c>
      <c r="C2093" t="str">
        <f>IF(CoverSheet!$C$29=3,"Q1",IF(CoverSheet!$C$29=6,"Q2",IF(CoverSheet!$C$29=9,"Q3",IF(AND(CoverSheet!$C$29=12,A2093="AR"),"Q4","Q4A"))))</f>
        <v>Q4A</v>
      </c>
      <c r="D2093" t="str">
        <f>CoverSheet!$C$15</f>
        <v/>
      </c>
      <c r="E2093" t="s">
        <v>750</v>
      </c>
      <c r="F2093" t="s">
        <v>4671</v>
      </c>
      <c r="G2093" t="s">
        <v>4672</v>
      </c>
      <c r="H2093">
        <f>Input!P340*CoverSheet!C33</f>
        <v>0</v>
      </c>
    </row>
    <row r="2094" spans="1:8" x14ac:dyDescent="0.35">
      <c r="A2094" t="str">
        <f>IF(CoverSheet!$C$9="Annual Return","AR",IF(CoverSheet!$C$9="Interim Return","IR",IF(CoverSheet!$C$9="Audited Annual Return","AAR","")))</f>
        <v/>
      </c>
      <c r="B2094" t="str">
        <f>CoverSheet!$G$7</f>
        <v>v:25-03-c</v>
      </c>
      <c r="C2094" t="str">
        <f>IF(CoverSheet!$C$29=3,"Q1",IF(CoverSheet!$C$29=6,"Q2",IF(CoverSheet!$C$29=9,"Q3",IF(AND(CoverSheet!$C$29=12,A2094="AR"),"Q4","Q4A"))))</f>
        <v>Q4A</v>
      </c>
      <c r="D2094" t="str">
        <f>CoverSheet!$C$15</f>
        <v/>
      </c>
      <c r="E2094" t="s">
        <v>750</v>
      </c>
      <c r="F2094" t="s">
        <v>4673</v>
      </c>
      <c r="G2094" t="s">
        <v>4674</v>
      </c>
      <c r="H2094">
        <f>Input!L340*CoverSheet!C33</f>
        <v>0</v>
      </c>
    </row>
    <row r="2095" spans="1:8" x14ac:dyDescent="0.35">
      <c r="A2095" t="str">
        <f>IF(CoverSheet!$C$9="Annual Return","AR",IF(CoverSheet!$C$9="Interim Return","IR",IF(CoverSheet!$C$9="Audited Annual Return","AAR","")))</f>
        <v/>
      </c>
      <c r="B2095" t="str">
        <f>CoverSheet!$G$7</f>
        <v>v:25-03-c</v>
      </c>
      <c r="C2095" t="str">
        <f>IF(CoverSheet!$C$29=3,"Q1",IF(CoverSheet!$C$29=6,"Q2",IF(CoverSheet!$C$29=9,"Q3",IF(AND(CoverSheet!$C$29=12,A2095="AR"),"Q4","Q4A"))))</f>
        <v>Q4A</v>
      </c>
      <c r="D2095" t="str">
        <f>CoverSheet!$C$15</f>
        <v/>
      </c>
      <c r="E2095" t="s">
        <v>750</v>
      </c>
      <c r="F2095" t="s">
        <v>4675</v>
      </c>
      <c r="G2095" t="s">
        <v>4676</v>
      </c>
      <c r="H2095">
        <f>Input!M340*CoverSheet!C33</f>
        <v>0</v>
      </c>
    </row>
    <row r="2096" spans="1:8" x14ac:dyDescent="0.35">
      <c r="A2096" t="str">
        <f>IF(CoverSheet!$C$9="Annual Return","AR",IF(CoverSheet!$C$9="Interim Return","IR",IF(CoverSheet!$C$9="Audited Annual Return","AAR","")))</f>
        <v/>
      </c>
      <c r="B2096" t="str">
        <f>CoverSheet!$G$7</f>
        <v>v:25-03-c</v>
      </c>
      <c r="C2096" t="str">
        <f>IF(CoverSheet!$C$29=3,"Q1",IF(CoverSheet!$C$29=6,"Q2",IF(CoverSheet!$C$29=9,"Q3",IF(AND(CoverSheet!$C$29=12,A2096="AR"),"Q4","Q4A"))))</f>
        <v>Q4A</v>
      </c>
      <c r="D2096" t="str">
        <f>CoverSheet!$C$15</f>
        <v/>
      </c>
      <c r="E2096" t="s">
        <v>750</v>
      </c>
      <c r="F2096" t="s">
        <v>4677</v>
      </c>
      <c r="G2096" t="s">
        <v>4678</v>
      </c>
      <c r="H2096">
        <f>Input!N340*CoverSheet!C33</f>
        <v>0</v>
      </c>
    </row>
    <row r="2097" spans="1:8" x14ac:dyDescent="0.35">
      <c r="A2097" t="str">
        <f>IF(CoverSheet!$C$9="Annual Return","AR",IF(CoverSheet!$C$9="Interim Return","IR",IF(CoverSheet!$C$9="Audited Annual Return","AAR","")))</f>
        <v/>
      </c>
      <c r="B2097" t="str">
        <f>CoverSheet!$G$7</f>
        <v>v:25-03-c</v>
      </c>
      <c r="C2097" t="str">
        <f>IF(CoverSheet!$C$29=3,"Q1",IF(CoverSheet!$C$29=6,"Q2",IF(CoverSheet!$C$29=9,"Q3",IF(AND(CoverSheet!$C$29=12,A2097="AR"),"Q4","Q4A"))))</f>
        <v>Q4A</v>
      </c>
      <c r="D2097" t="str">
        <f>CoverSheet!$C$15</f>
        <v/>
      </c>
      <c r="E2097" t="s">
        <v>750</v>
      </c>
      <c r="F2097" t="s">
        <v>4679</v>
      </c>
      <c r="G2097" t="s">
        <v>4680</v>
      </c>
      <c r="H2097">
        <f>Input!P341*CoverSheet!C33</f>
        <v>0</v>
      </c>
    </row>
    <row r="2098" spans="1:8" x14ac:dyDescent="0.35">
      <c r="A2098" t="str">
        <f>IF(CoverSheet!$C$9="Annual Return","AR",IF(CoverSheet!$C$9="Interim Return","IR",IF(CoverSheet!$C$9="Audited Annual Return","AAR","")))</f>
        <v/>
      </c>
      <c r="B2098" t="str">
        <f>CoverSheet!$G$7</f>
        <v>v:25-03-c</v>
      </c>
      <c r="C2098" t="str">
        <f>IF(CoverSheet!$C$29=3,"Q1",IF(CoverSheet!$C$29=6,"Q2",IF(CoverSheet!$C$29=9,"Q3",IF(AND(CoverSheet!$C$29=12,A2098="AR"),"Q4","Q4A"))))</f>
        <v>Q4A</v>
      </c>
      <c r="D2098" t="str">
        <f>CoverSheet!$C$15</f>
        <v/>
      </c>
      <c r="E2098" t="s">
        <v>750</v>
      </c>
      <c r="F2098" t="s">
        <v>4681</v>
      </c>
      <c r="G2098" t="s">
        <v>4682</v>
      </c>
      <c r="H2098">
        <f>Input!L341*CoverSheet!C33</f>
        <v>0</v>
      </c>
    </row>
    <row r="2099" spans="1:8" x14ac:dyDescent="0.35">
      <c r="A2099" t="str">
        <f>IF(CoverSheet!$C$9="Annual Return","AR",IF(CoverSheet!$C$9="Interim Return","IR",IF(CoverSheet!$C$9="Audited Annual Return","AAR","")))</f>
        <v/>
      </c>
      <c r="B2099" t="str">
        <f>CoverSheet!$G$7</f>
        <v>v:25-03-c</v>
      </c>
      <c r="C2099" t="str">
        <f>IF(CoverSheet!$C$29=3,"Q1",IF(CoverSheet!$C$29=6,"Q2",IF(CoverSheet!$C$29=9,"Q3",IF(AND(CoverSheet!$C$29=12,A2099="AR"),"Q4","Q4A"))))</f>
        <v>Q4A</v>
      </c>
      <c r="D2099" t="str">
        <f>CoverSheet!$C$15</f>
        <v/>
      </c>
      <c r="E2099" t="s">
        <v>750</v>
      </c>
      <c r="F2099" t="s">
        <v>4683</v>
      </c>
      <c r="G2099" t="s">
        <v>4684</v>
      </c>
      <c r="H2099">
        <f>Input!M341*CoverSheet!C33</f>
        <v>0</v>
      </c>
    </row>
    <row r="2100" spans="1:8" x14ac:dyDescent="0.35">
      <c r="A2100" t="str">
        <f>IF(CoverSheet!$C$9="Annual Return","AR",IF(CoverSheet!$C$9="Interim Return","IR",IF(CoverSheet!$C$9="Audited Annual Return","AAR","")))</f>
        <v/>
      </c>
      <c r="B2100" t="str">
        <f>CoverSheet!$G$7</f>
        <v>v:25-03-c</v>
      </c>
      <c r="C2100" t="str">
        <f>IF(CoverSheet!$C$29=3,"Q1",IF(CoverSheet!$C$29=6,"Q2",IF(CoverSheet!$C$29=9,"Q3",IF(AND(CoverSheet!$C$29=12,A2100="AR"),"Q4","Q4A"))))</f>
        <v>Q4A</v>
      </c>
      <c r="D2100" t="str">
        <f>CoverSheet!$C$15</f>
        <v/>
      </c>
      <c r="E2100" t="s">
        <v>750</v>
      </c>
      <c r="F2100" t="s">
        <v>4685</v>
      </c>
      <c r="G2100" t="s">
        <v>4686</v>
      </c>
      <c r="H2100">
        <f>Input!N341*CoverSheet!C33</f>
        <v>0</v>
      </c>
    </row>
    <row r="2101" spans="1:8" x14ac:dyDescent="0.35">
      <c r="A2101" t="str">
        <f>IF(CoverSheet!$C$9="Annual Return","AR",IF(CoverSheet!$C$9="Interim Return","IR",IF(CoverSheet!$C$9="Audited Annual Return","AAR","")))</f>
        <v/>
      </c>
      <c r="B2101" t="str">
        <f>CoverSheet!$G$7</f>
        <v>v:25-03-c</v>
      </c>
      <c r="C2101" t="str">
        <f>IF(CoverSheet!$C$29=3,"Q1",IF(CoverSheet!$C$29=6,"Q2",IF(CoverSheet!$C$29=9,"Q3",IF(AND(CoverSheet!$C$29=12,A2101="AR"),"Q4","Q4A"))))</f>
        <v>Q4A</v>
      </c>
      <c r="D2101" t="str">
        <f>CoverSheet!$C$15</f>
        <v/>
      </c>
      <c r="E2101" t="s">
        <v>750</v>
      </c>
      <c r="F2101" t="s">
        <v>4687</v>
      </c>
      <c r="G2101" t="s">
        <v>4688</v>
      </c>
      <c r="H2101">
        <f>Input!P346*CoverSheet!C33</f>
        <v>0</v>
      </c>
    </row>
    <row r="2102" spans="1:8" x14ac:dyDescent="0.35">
      <c r="A2102" t="str">
        <f>IF(CoverSheet!$C$9="Annual Return","AR",IF(CoverSheet!$C$9="Interim Return","IR",IF(CoverSheet!$C$9="Audited Annual Return","AAR","")))</f>
        <v/>
      </c>
      <c r="B2102" t="str">
        <f>CoverSheet!$G$7</f>
        <v>v:25-03-c</v>
      </c>
      <c r="C2102" t="str">
        <f>IF(CoverSheet!$C$29=3,"Q1",IF(CoverSheet!$C$29=6,"Q2",IF(CoverSheet!$C$29=9,"Q3",IF(AND(CoverSheet!$C$29=12,A2102="AR"),"Q4","Q4A"))))</f>
        <v>Q4A</v>
      </c>
      <c r="D2102" t="str">
        <f>CoverSheet!$C$15</f>
        <v/>
      </c>
      <c r="E2102" t="s">
        <v>750</v>
      </c>
      <c r="F2102" t="s">
        <v>4689</v>
      </c>
      <c r="G2102" t="s">
        <v>4690</v>
      </c>
      <c r="H2102">
        <f>Input!L346*CoverSheet!C33</f>
        <v>0</v>
      </c>
    </row>
    <row r="2103" spans="1:8" x14ac:dyDescent="0.35">
      <c r="A2103" t="str">
        <f>IF(CoverSheet!$C$9="Annual Return","AR",IF(CoverSheet!$C$9="Interim Return","IR",IF(CoverSheet!$C$9="Audited Annual Return","AAR","")))</f>
        <v/>
      </c>
      <c r="B2103" t="str">
        <f>CoverSheet!$G$7</f>
        <v>v:25-03-c</v>
      </c>
      <c r="C2103" t="str">
        <f>IF(CoverSheet!$C$29=3,"Q1",IF(CoverSheet!$C$29=6,"Q2",IF(CoverSheet!$C$29=9,"Q3",IF(AND(CoverSheet!$C$29=12,A2103="AR"),"Q4","Q4A"))))</f>
        <v>Q4A</v>
      </c>
      <c r="D2103" t="str">
        <f>CoverSheet!$C$15</f>
        <v/>
      </c>
      <c r="E2103" t="s">
        <v>750</v>
      </c>
      <c r="F2103" t="s">
        <v>4691</v>
      </c>
      <c r="G2103" t="s">
        <v>4692</v>
      </c>
      <c r="H2103">
        <f>Input!M346*CoverSheet!C33</f>
        <v>0</v>
      </c>
    </row>
    <row r="2104" spans="1:8" x14ac:dyDescent="0.35">
      <c r="A2104" t="str">
        <f>IF(CoverSheet!$C$9="Annual Return","AR",IF(CoverSheet!$C$9="Interim Return","IR",IF(CoverSheet!$C$9="Audited Annual Return","AAR","")))</f>
        <v/>
      </c>
      <c r="B2104" t="str">
        <f>CoverSheet!$G$7</f>
        <v>v:25-03-c</v>
      </c>
      <c r="C2104" t="str">
        <f>IF(CoverSheet!$C$29=3,"Q1",IF(CoverSheet!$C$29=6,"Q2",IF(CoverSheet!$C$29=9,"Q3",IF(AND(CoverSheet!$C$29=12,A2104="AR"),"Q4","Q4A"))))</f>
        <v>Q4A</v>
      </c>
      <c r="D2104" t="str">
        <f>CoverSheet!$C$15</f>
        <v/>
      </c>
      <c r="E2104" t="s">
        <v>750</v>
      </c>
      <c r="F2104" t="s">
        <v>4693</v>
      </c>
      <c r="G2104" t="s">
        <v>4694</v>
      </c>
      <c r="H2104">
        <f>Input!N346*CoverSheet!C33</f>
        <v>0</v>
      </c>
    </row>
    <row r="2105" spans="1:8" x14ac:dyDescent="0.35">
      <c r="A2105" t="str">
        <f>IF(CoverSheet!$C$9="Annual Return","AR",IF(CoverSheet!$C$9="Interim Return","IR",IF(CoverSheet!$C$9="Audited Annual Return","AAR","")))</f>
        <v/>
      </c>
      <c r="B2105" t="str">
        <f>CoverSheet!$G$7</f>
        <v>v:25-03-c</v>
      </c>
      <c r="C2105" t="str">
        <f>IF(CoverSheet!$C$29=3,"Q1",IF(CoverSheet!$C$29=6,"Q2",IF(CoverSheet!$C$29=9,"Q3",IF(AND(CoverSheet!$C$29=12,A2105="AR"),"Q4","Q4A"))))</f>
        <v>Q4A</v>
      </c>
      <c r="D2105" t="str">
        <f>CoverSheet!$C$15</f>
        <v/>
      </c>
      <c r="E2105" t="s">
        <v>750</v>
      </c>
      <c r="F2105" t="s">
        <v>4695</v>
      </c>
      <c r="G2105" t="s">
        <v>4696</v>
      </c>
      <c r="H2105">
        <f>Input!P348*CoverSheet!C33</f>
        <v>0</v>
      </c>
    </row>
    <row r="2106" spans="1:8" x14ac:dyDescent="0.35">
      <c r="A2106" t="str">
        <f>IF(CoverSheet!$C$9="Annual Return","AR",IF(CoverSheet!$C$9="Interim Return","IR",IF(CoverSheet!$C$9="Audited Annual Return","AAR","")))</f>
        <v/>
      </c>
      <c r="B2106" t="str">
        <f>CoverSheet!$G$7</f>
        <v>v:25-03-c</v>
      </c>
      <c r="C2106" t="str">
        <f>IF(CoverSheet!$C$29=3,"Q1",IF(CoverSheet!$C$29=6,"Q2",IF(CoverSheet!$C$29=9,"Q3",IF(AND(CoverSheet!$C$29=12,A2106="AR"),"Q4","Q4A"))))</f>
        <v>Q4A</v>
      </c>
      <c r="D2106" t="str">
        <f>CoverSheet!$C$15</f>
        <v/>
      </c>
      <c r="E2106" t="s">
        <v>750</v>
      </c>
      <c r="F2106" t="s">
        <v>4697</v>
      </c>
      <c r="G2106" t="s">
        <v>4698</v>
      </c>
      <c r="H2106">
        <f>Input!L348*CoverSheet!C33</f>
        <v>0</v>
      </c>
    </row>
    <row r="2107" spans="1:8" x14ac:dyDescent="0.35">
      <c r="A2107" t="str">
        <f>IF(CoverSheet!$C$9="Annual Return","AR",IF(CoverSheet!$C$9="Interim Return","IR",IF(CoverSheet!$C$9="Audited Annual Return","AAR","")))</f>
        <v/>
      </c>
      <c r="B2107" t="str">
        <f>CoverSheet!$G$7</f>
        <v>v:25-03-c</v>
      </c>
      <c r="C2107" t="str">
        <f>IF(CoverSheet!$C$29=3,"Q1",IF(CoverSheet!$C$29=6,"Q2",IF(CoverSheet!$C$29=9,"Q3",IF(AND(CoverSheet!$C$29=12,A2107="AR"),"Q4","Q4A"))))</f>
        <v>Q4A</v>
      </c>
      <c r="D2107" t="str">
        <f>CoverSheet!$C$15</f>
        <v/>
      </c>
      <c r="E2107" t="s">
        <v>750</v>
      </c>
      <c r="F2107" t="s">
        <v>4699</v>
      </c>
      <c r="G2107" t="s">
        <v>4700</v>
      </c>
      <c r="H2107">
        <f>Input!M348*CoverSheet!C33</f>
        <v>0</v>
      </c>
    </row>
    <row r="2108" spans="1:8" x14ac:dyDescent="0.35">
      <c r="A2108" t="str">
        <f>IF(CoverSheet!$C$9="Annual Return","AR",IF(CoverSheet!$C$9="Interim Return","IR",IF(CoverSheet!$C$9="Audited Annual Return","AAR","")))</f>
        <v/>
      </c>
      <c r="B2108" t="str">
        <f>CoverSheet!$G$7</f>
        <v>v:25-03-c</v>
      </c>
      <c r="C2108" t="str">
        <f>IF(CoverSheet!$C$29=3,"Q1",IF(CoverSheet!$C$29=6,"Q2",IF(CoverSheet!$C$29=9,"Q3",IF(AND(CoverSheet!$C$29=12,A2108="AR"),"Q4","Q4A"))))</f>
        <v>Q4A</v>
      </c>
      <c r="D2108" t="str">
        <f>CoverSheet!$C$15</f>
        <v/>
      </c>
      <c r="E2108" t="s">
        <v>750</v>
      </c>
      <c r="F2108" t="s">
        <v>4701</v>
      </c>
      <c r="G2108" t="s">
        <v>4702</v>
      </c>
      <c r="H2108">
        <f>Input!N348*CoverSheet!C33</f>
        <v>0</v>
      </c>
    </row>
    <row r="2109" spans="1:8" x14ac:dyDescent="0.35">
      <c r="A2109" t="str">
        <f>IF(CoverSheet!$C$9="Annual Return","AR",IF(CoverSheet!$C$9="Interim Return","IR",IF(CoverSheet!$C$9="Audited Annual Return","AAR","")))</f>
        <v/>
      </c>
      <c r="B2109" t="str">
        <f>CoverSheet!$G$7</f>
        <v>v:25-03-c</v>
      </c>
      <c r="C2109" t="str">
        <f>IF(CoverSheet!$C$29=3,"Q1",IF(CoverSheet!$C$29=6,"Q2",IF(CoverSheet!$C$29=9,"Q3",IF(AND(CoverSheet!$C$29=12,A2109="AR"),"Q4","Q4A"))))</f>
        <v>Q4A</v>
      </c>
      <c r="D2109" t="str">
        <f>CoverSheet!$C$15</f>
        <v/>
      </c>
      <c r="E2109" t="s">
        <v>750</v>
      </c>
      <c r="F2109" t="s">
        <v>4703</v>
      </c>
      <c r="G2109" t="s">
        <v>4704</v>
      </c>
      <c r="H2109">
        <f>Input!P349*CoverSheet!C33</f>
        <v>0</v>
      </c>
    </row>
    <row r="2110" spans="1:8" x14ac:dyDescent="0.35">
      <c r="A2110" t="str">
        <f>IF(CoverSheet!$C$9="Annual Return","AR",IF(CoverSheet!$C$9="Interim Return","IR",IF(CoverSheet!$C$9="Audited Annual Return","AAR","")))</f>
        <v/>
      </c>
      <c r="B2110" t="str">
        <f>CoverSheet!$G$7</f>
        <v>v:25-03-c</v>
      </c>
      <c r="C2110" t="str">
        <f>IF(CoverSheet!$C$29=3,"Q1",IF(CoverSheet!$C$29=6,"Q2",IF(CoverSheet!$C$29=9,"Q3",IF(AND(CoverSheet!$C$29=12,A2110="AR"),"Q4","Q4A"))))</f>
        <v>Q4A</v>
      </c>
      <c r="D2110" t="str">
        <f>CoverSheet!$C$15</f>
        <v/>
      </c>
      <c r="E2110" t="s">
        <v>750</v>
      </c>
      <c r="F2110" t="s">
        <v>4705</v>
      </c>
      <c r="G2110" t="s">
        <v>4706</v>
      </c>
      <c r="H2110">
        <f>Input!L349*CoverSheet!C33</f>
        <v>0</v>
      </c>
    </row>
    <row r="2111" spans="1:8" x14ac:dyDescent="0.35">
      <c r="A2111" t="str">
        <f>IF(CoverSheet!$C$9="Annual Return","AR",IF(CoverSheet!$C$9="Interim Return","IR",IF(CoverSheet!$C$9="Audited Annual Return","AAR","")))</f>
        <v/>
      </c>
      <c r="B2111" t="str">
        <f>CoverSheet!$G$7</f>
        <v>v:25-03-c</v>
      </c>
      <c r="C2111" t="str">
        <f>IF(CoverSheet!$C$29=3,"Q1",IF(CoverSheet!$C$29=6,"Q2",IF(CoverSheet!$C$29=9,"Q3",IF(AND(CoverSheet!$C$29=12,A2111="AR"),"Q4","Q4A"))))</f>
        <v>Q4A</v>
      </c>
      <c r="D2111" t="str">
        <f>CoverSheet!$C$15</f>
        <v/>
      </c>
      <c r="E2111" t="s">
        <v>750</v>
      </c>
      <c r="F2111" t="s">
        <v>4707</v>
      </c>
      <c r="G2111" t="s">
        <v>4708</v>
      </c>
      <c r="H2111">
        <f>Input!M349*CoverSheet!C33</f>
        <v>0</v>
      </c>
    </row>
    <row r="2112" spans="1:8" x14ac:dyDescent="0.35">
      <c r="A2112" t="str">
        <f>IF(CoverSheet!$C$9="Annual Return","AR",IF(CoverSheet!$C$9="Interim Return","IR",IF(CoverSheet!$C$9="Audited Annual Return","AAR","")))</f>
        <v/>
      </c>
      <c r="B2112" t="str">
        <f>CoverSheet!$G$7</f>
        <v>v:25-03-c</v>
      </c>
      <c r="C2112" t="str">
        <f>IF(CoverSheet!$C$29=3,"Q1",IF(CoverSheet!$C$29=6,"Q2",IF(CoverSheet!$C$29=9,"Q3",IF(AND(CoverSheet!$C$29=12,A2112="AR"),"Q4","Q4A"))))</f>
        <v>Q4A</v>
      </c>
      <c r="D2112" t="str">
        <f>CoverSheet!$C$15</f>
        <v/>
      </c>
      <c r="E2112" t="s">
        <v>750</v>
      </c>
      <c r="F2112" t="s">
        <v>4709</v>
      </c>
      <c r="G2112" t="s">
        <v>4710</v>
      </c>
      <c r="H2112">
        <f>Input!N349*CoverSheet!C33</f>
        <v>0</v>
      </c>
    </row>
    <row r="2113" spans="1:8" x14ac:dyDescent="0.35">
      <c r="A2113" t="str">
        <f>IF(CoverSheet!$C$9="Annual Return","AR",IF(CoverSheet!$C$9="Interim Return","IR",IF(CoverSheet!$C$9="Audited Annual Return","AAR","")))</f>
        <v/>
      </c>
      <c r="B2113" t="str">
        <f>CoverSheet!$G$7</f>
        <v>v:25-03-c</v>
      </c>
      <c r="C2113" t="str">
        <f>IF(CoverSheet!$C$29=3,"Q1",IF(CoverSheet!$C$29=6,"Q2",IF(CoverSheet!$C$29=9,"Q3",IF(AND(CoverSheet!$C$29=12,A2113="AR"),"Q4","Q4A"))))</f>
        <v>Q4A</v>
      </c>
      <c r="D2113" t="str">
        <f>CoverSheet!$C$15</f>
        <v/>
      </c>
      <c r="E2113" t="s">
        <v>750</v>
      </c>
      <c r="F2113" t="s">
        <v>4711</v>
      </c>
      <c r="G2113" t="s">
        <v>4712</v>
      </c>
      <c r="H2113">
        <f>Input!P350*CoverSheet!C33</f>
        <v>0</v>
      </c>
    </row>
    <row r="2114" spans="1:8" x14ac:dyDescent="0.35">
      <c r="A2114" t="str">
        <f>IF(CoverSheet!$C$9="Annual Return","AR",IF(CoverSheet!$C$9="Interim Return","IR",IF(CoverSheet!$C$9="Audited Annual Return","AAR","")))</f>
        <v/>
      </c>
      <c r="B2114" t="str">
        <f>CoverSheet!$G$7</f>
        <v>v:25-03-c</v>
      </c>
      <c r="C2114" t="str">
        <f>IF(CoverSheet!$C$29=3,"Q1",IF(CoverSheet!$C$29=6,"Q2",IF(CoverSheet!$C$29=9,"Q3",IF(AND(CoverSheet!$C$29=12,A2114="AR"),"Q4","Q4A"))))</f>
        <v>Q4A</v>
      </c>
      <c r="D2114" t="str">
        <f>CoverSheet!$C$15</f>
        <v/>
      </c>
      <c r="E2114" t="s">
        <v>750</v>
      </c>
      <c r="F2114" t="s">
        <v>4713</v>
      </c>
      <c r="G2114" t="s">
        <v>4714</v>
      </c>
      <c r="H2114">
        <f>Input!L350*CoverSheet!C33</f>
        <v>0</v>
      </c>
    </row>
    <row r="2115" spans="1:8" x14ac:dyDescent="0.35">
      <c r="A2115" t="str">
        <f>IF(CoverSheet!$C$9="Annual Return","AR",IF(CoverSheet!$C$9="Interim Return","IR",IF(CoverSheet!$C$9="Audited Annual Return","AAR","")))</f>
        <v/>
      </c>
      <c r="B2115" t="str">
        <f>CoverSheet!$G$7</f>
        <v>v:25-03-c</v>
      </c>
      <c r="C2115" t="str">
        <f>IF(CoverSheet!$C$29=3,"Q1",IF(CoverSheet!$C$29=6,"Q2",IF(CoverSheet!$C$29=9,"Q3",IF(AND(CoverSheet!$C$29=12,A2115="AR"),"Q4","Q4A"))))</f>
        <v>Q4A</v>
      </c>
      <c r="D2115" t="str">
        <f>CoverSheet!$C$15</f>
        <v/>
      </c>
      <c r="E2115" t="s">
        <v>750</v>
      </c>
      <c r="F2115" t="s">
        <v>4715</v>
      </c>
      <c r="G2115" t="s">
        <v>4716</v>
      </c>
      <c r="H2115">
        <f>Input!M350*CoverSheet!C33</f>
        <v>0</v>
      </c>
    </row>
    <row r="2116" spans="1:8" x14ac:dyDescent="0.35">
      <c r="A2116" t="str">
        <f>IF(CoverSheet!$C$9="Annual Return","AR",IF(CoverSheet!$C$9="Interim Return","IR",IF(CoverSheet!$C$9="Audited Annual Return","AAR","")))</f>
        <v/>
      </c>
      <c r="B2116" t="str">
        <f>CoverSheet!$G$7</f>
        <v>v:25-03-c</v>
      </c>
      <c r="C2116" t="str">
        <f>IF(CoverSheet!$C$29=3,"Q1",IF(CoverSheet!$C$29=6,"Q2",IF(CoverSheet!$C$29=9,"Q3",IF(AND(CoverSheet!$C$29=12,A2116="AR"),"Q4","Q4A"))))</f>
        <v>Q4A</v>
      </c>
      <c r="D2116" t="str">
        <f>CoverSheet!$C$15</f>
        <v/>
      </c>
      <c r="E2116" t="s">
        <v>750</v>
      </c>
      <c r="F2116" t="s">
        <v>4717</v>
      </c>
      <c r="G2116" t="s">
        <v>4718</v>
      </c>
      <c r="H2116">
        <f>Input!N350*CoverSheet!C33</f>
        <v>0</v>
      </c>
    </row>
    <row r="2117" spans="1:8" x14ac:dyDescent="0.35">
      <c r="A2117" t="str">
        <f>IF(CoverSheet!$C$9="Annual Return","AR",IF(CoverSheet!$C$9="Interim Return","IR",IF(CoverSheet!$C$9="Audited Annual Return","AAR","")))</f>
        <v/>
      </c>
      <c r="B2117" t="str">
        <f>CoverSheet!$G$7</f>
        <v>v:25-03-c</v>
      </c>
      <c r="C2117" t="str">
        <f>IF(CoverSheet!$C$29=3,"Q1",IF(CoverSheet!$C$29=6,"Q2",IF(CoverSheet!$C$29=9,"Q3",IF(AND(CoverSheet!$C$29=12,A2117="AR"),"Q4","Q4A"))))</f>
        <v>Q4A</v>
      </c>
      <c r="D2117" t="str">
        <f>CoverSheet!$C$15</f>
        <v/>
      </c>
      <c r="E2117" t="s">
        <v>750</v>
      </c>
      <c r="F2117" t="s">
        <v>4719</v>
      </c>
      <c r="G2117" t="s">
        <v>4552</v>
      </c>
      <c r="H2117">
        <f>Input!P351*CoverSheet!C33</f>
        <v>0</v>
      </c>
    </row>
    <row r="2118" spans="1:8" x14ac:dyDescent="0.35">
      <c r="A2118" t="str">
        <f>IF(CoverSheet!$C$9="Annual Return","AR",IF(CoverSheet!$C$9="Interim Return","IR",IF(CoverSheet!$C$9="Audited Annual Return","AAR","")))</f>
        <v/>
      </c>
      <c r="B2118" t="str">
        <f>CoverSheet!$G$7</f>
        <v>v:25-03-c</v>
      </c>
      <c r="C2118" t="str">
        <f>IF(CoverSheet!$C$29=3,"Q1",IF(CoverSheet!$C$29=6,"Q2",IF(CoverSheet!$C$29=9,"Q3",IF(AND(CoverSheet!$C$29=12,A2118="AR"),"Q4","Q4A"))))</f>
        <v>Q4A</v>
      </c>
      <c r="D2118" t="str">
        <f>CoverSheet!$C$15</f>
        <v/>
      </c>
      <c r="E2118" t="s">
        <v>750</v>
      </c>
      <c r="F2118" t="s">
        <v>4720</v>
      </c>
      <c r="G2118" t="s">
        <v>4554</v>
      </c>
      <c r="H2118">
        <f>Input!L351*CoverSheet!C33</f>
        <v>0</v>
      </c>
    </row>
    <row r="2119" spans="1:8" x14ac:dyDescent="0.35">
      <c r="A2119" t="str">
        <f>IF(CoverSheet!$C$9="Annual Return","AR",IF(CoverSheet!$C$9="Interim Return","IR",IF(CoverSheet!$C$9="Audited Annual Return","AAR","")))</f>
        <v/>
      </c>
      <c r="B2119" t="str">
        <f>CoverSheet!$G$7</f>
        <v>v:25-03-c</v>
      </c>
      <c r="C2119" t="str">
        <f>IF(CoverSheet!$C$29=3,"Q1",IF(CoverSheet!$C$29=6,"Q2",IF(CoverSheet!$C$29=9,"Q3",IF(AND(CoverSheet!$C$29=12,A2119="AR"),"Q4","Q4A"))))</f>
        <v>Q4A</v>
      </c>
      <c r="D2119" t="str">
        <f>CoverSheet!$C$15</f>
        <v/>
      </c>
      <c r="E2119" t="s">
        <v>750</v>
      </c>
      <c r="F2119" t="s">
        <v>4721</v>
      </c>
      <c r="G2119" t="s">
        <v>4556</v>
      </c>
      <c r="H2119">
        <f>Input!M351*CoverSheet!C33</f>
        <v>0</v>
      </c>
    </row>
    <row r="2120" spans="1:8" x14ac:dyDescent="0.35">
      <c r="A2120" t="str">
        <f>IF(CoverSheet!$C$9="Annual Return","AR",IF(CoverSheet!$C$9="Interim Return","IR",IF(CoverSheet!$C$9="Audited Annual Return","AAR","")))</f>
        <v/>
      </c>
      <c r="B2120" t="str">
        <f>CoverSheet!$G$7</f>
        <v>v:25-03-c</v>
      </c>
      <c r="C2120" t="str">
        <f>IF(CoverSheet!$C$29=3,"Q1",IF(CoverSheet!$C$29=6,"Q2",IF(CoverSheet!$C$29=9,"Q3",IF(AND(CoverSheet!$C$29=12,A2120="AR"),"Q4","Q4A"))))</f>
        <v>Q4A</v>
      </c>
      <c r="D2120" t="str">
        <f>CoverSheet!$C$15</f>
        <v/>
      </c>
      <c r="E2120" t="s">
        <v>750</v>
      </c>
      <c r="F2120" t="s">
        <v>4722</v>
      </c>
      <c r="G2120" t="s">
        <v>4558</v>
      </c>
      <c r="H2120">
        <f>Input!N351*CoverSheet!C33</f>
        <v>0</v>
      </c>
    </row>
    <row r="2121" spans="1:8" x14ac:dyDescent="0.35">
      <c r="A2121" t="str">
        <f>IF(CoverSheet!$C$9="Annual Return","AR",IF(CoverSheet!$C$9="Interim Return","IR",IF(CoverSheet!$C$9="Audited Annual Return","AAR","")))</f>
        <v/>
      </c>
      <c r="B2121" t="str">
        <f>CoverSheet!$G$7</f>
        <v>v:25-03-c</v>
      </c>
      <c r="C2121" t="str">
        <f>IF(CoverSheet!$C$29=3,"Q1",IF(CoverSheet!$C$29=6,"Q2",IF(CoverSheet!$C$29=9,"Q3",IF(AND(CoverSheet!$C$29=12,A2121="AR"),"Q4","Q4A"))))</f>
        <v>Q4A</v>
      </c>
      <c r="D2121" t="str">
        <f>CoverSheet!$C$15</f>
        <v/>
      </c>
      <c r="E2121" t="s">
        <v>750</v>
      </c>
      <c r="F2121" t="s">
        <v>4723</v>
      </c>
      <c r="G2121" t="s">
        <v>4560</v>
      </c>
      <c r="H2121">
        <f>Input!P352*CoverSheet!C33</f>
        <v>0</v>
      </c>
    </row>
    <row r="2122" spans="1:8" x14ac:dyDescent="0.35">
      <c r="A2122" t="str">
        <f>IF(CoverSheet!$C$9="Annual Return","AR",IF(CoverSheet!$C$9="Interim Return","IR",IF(CoverSheet!$C$9="Audited Annual Return","AAR","")))</f>
        <v/>
      </c>
      <c r="B2122" t="str">
        <f>CoverSheet!$G$7</f>
        <v>v:25-03-c</v>
      </c>
      <c r="C2122" t="str">
        <f>IF(CoverSheet!$C$29=3,"Q1",IF(CoverSheet!$C$29=6,"Q2",IF(CoverSheet!$C$29=9,"Q3",IF(AND(CoverSheet!$C$29=12,A2122="AR"),"Q4","Q4A"))))</f>
        <v>Q4A</v>
      </c>
      <c r="D2122" t="str">
        <f>CoverSheet!$C$15</f>
        <v/>
      </c>
      <c r="E2122" t="s">
        <v>750</v>
      </c>
      <c r="F2122" t="s">
        <v>4724</v>
      </c>
      <c r="G2122" t="s">
        <v>4562</v>
      </c>
      <c r="H2122">
        <f>Input!L352*CoverSheet!C33</f>
        <v>0</v>
      </c>
    </row>
    <row r="2123" spans="1:8" x14ac:dyDescent="0.35">
      <c r="A2123" t="str">
        <f>IF(CoverSheet!$C$9="Annual Return","AR",IF(CoverSheet!$C$9="Interim Return","IR",IF(CoverSheet!$C$9="Audited Annual Return","AAR","")))</f>
        <v/>
      </c>
      <c r="B2123" t="str">
        <f>CoverSheet!$G$7</f>
        <v>v:25-03-c</v>
      </c>
      <c r="C2123" t="str">
        <f>IF(CoverSheet!$C$29=3,"Q1",IF(CoverSheet!$C$29=6,"Q2",IF(CoverSheet!$C$29=9,"Q3",IF(AND(CoverSheet!$C$29=12,A2123="AR"),"Q4","Q4A"))))</f>
        <v>Q4A</v>
      </c>
      <c r="D2123" t="str">
        <f>CoverSheet!$C$15</f>
        <v/>
      </c>
      <c r="E2123" t="s">
        <v>750</v>
      </c>
      <c r="F2123" t="s">
        <v>4725</v>
      </c>
      <c r="G2123" t="s">
        <v>4564</v>
      </c>
      <c r="H2123">
        <f>Input!M352*CoverSheet!C33</f>
        <v>0</v>
      </c>
    </row>
    <row r="2124" spans="1:8" x14ac:dyDescent="0.35">
      <c r="A2124" t="str">
        <f>IF(CoverSheet!$C$9="Annual Return","AR",IF(CoverSheet!$C$9="Interim Return","IR",IF(CoverSheet!$C$9="Audited Annual Return","AAR","")))</f>
        <v/>
      </c>
      <c r="B2124" t="str">
        <f>CoverSheet!$G$7</f>
        <v>v:25-03-c</v>
      </c>
      <c r="C2124" t="str">
        <f>IF(CoverSheet!$C$29=3,"Q1",IF(CoverSheet!$C$29=6,"Q2",IF(CoverSheet!$C$29=9,"Q3",IF(AND(CoverSheet!$C$29=12,A2124="AR"),"Q4","Q4A"))))</f>
        <v>Q4A</v>
      </c>
      <c r="D2124" t="str">
        <f>CoverSheet!$C$15</f>
        <v/>
      </c>
      <c r="E2124" t="s">
        <v>750</v>
      </c>
      <c r="F2124" t="s">
        <v>4726</v>
      </c>
      <c r="G2124" t="s">
        <v>4566</v>
      </c>
      <c r="H2124">
        <f>Input!N352*CoverSheet!C33</f>
        <v>0</v>
      </c>
    </row>
    <row r="2125" spans="1:8" x14ac:dyDescent="0.35">
      <c r="A2125" t="str">
        <f>IF(CoverSheet!$C$9="Annual Return","AR",IF(CoverSheet!$C$9="Interim Return","IR",IF(CoverSheet!$C$9="Audited Annual Return","AAR","")))</f>
        <v/>
      </c>
      <c r="B2125" t="str">
        <f>CoverSheet!$G$7</f>
        <v>v:25-03-c</v>
      </c>
      <c r="C2125" t="str">
        <f>IF(CoverSheet!$C$29=3,"Q1",IF(CoverSheet!$C$29=6,"Q2",IF(CoverSheet!$C$29=9,"Q3",IF(AND(CoverSheet!$C$29=12,A2125="AR"),"Q4","Q4A"))))</f>
        <v>Q4A</v>
      </c>
      <c r="D2125" t="str">
        <f>CoverSheet!$C$15</f>
        <v/>
      </c>
      <c r="E2125" t="s">
        <v>750</v>
      </c>
      <c r="F2125" t="s">
        <v>4727</v>
      </c>
      <c r="G2125" t="s">
        <v>4568</v>
      </c>
      <c r="H2125">
        <f>Input!P353*CoverSheet!C33</f>
        <v>0</v>
      </c>
    </row>
    <row r="2126" spans="1:8" x14ac:dyDescent="0.35">
      <c r="A2126" t="str">
        <f>IF(CoverSheet!$C$9="Annual Return","AR",IF(CoverSheet!$C$9="Interim Return","IR",IF(CoverSheet!$C$9="Audited Annual Return","AAR","")))</f>
        <v/>
      </c>
      <c r="B2126" t="str">
        <f>CoverSheet!$G$7</f>
        <v>v:25-03-c</v>
      </c>
      <c r="C2126" t="str">
        <f>IF(CoverSheet!$C$29=3,"Q1",IF(CoverSheet!$C$29=6,"Q2",IF(CoverSheet!$C$29=9,"Q3",IF(AND(CoverSheet!$C$29=12,A2126="AR"),"Q4","Q4A"))))</f>
        <v>Q4A</v>
      </c>
      <c r="D2126" t="str">
        <f>CoverSheet!$C$15</f>
        <v/>
      </c>
      <c r="E2126" t="s">
        <v>750</v>
      </c>
      <c r="F2126" t="s">
        <v>4728</v>
      </c>
      <c r="G2126" t="s">
        <v>4570</v>
      </c>
      <c r="H2126">
        <f>Input!L353*CoverSheet!C33</f>
        <v>0</v>
      </c>
    </row>
    <row r="2127" spans="1:8" x14ac:dyDescent="0.35">
      <c r="A2127" t="str">
        <f>IF(CoverSheet!$C$9="Annual Return","AR",IF(CoverSheet!$C$9="Interim Return","IR",IF(CoverSheet!$C$9="Audited Annual Return","AAR","")))</f>
        <v/>
      </c>
      <c r="B2127" t="str">
        <f>CoverSheet!$G$7</f>
        <v>v:25-03-c</v>
      </c>
      <c r="C2127" t="str">
        <f>IF(CoverSheet!$C$29=3,"Q1",IF(CoverSheet!$C$29=6,"Q2",IF(CoverSheet!$C$29=9,"Q3",IF(AND(CoverSheet!$C$29=12,A2127="AR"),"Q4","Q4A"))))</f>
        <v>Q4A</v>
      </c>
      <c r="D2127" t="str">
        <f>CoverSheet!$C$15</f>
        <v/>
      </c>
      <c r="E2127" t="s">
        <v>750</v>
      </c>
      <c r="F2127" t="s">
        <v>4729</v>
      </c>
      <c r="G2127" t="s">
        <v>4572</v>
      </c>
      <c r="H2127">
        <f>Input!M353*CoverSheet!C33</f>
        <v>0</v>
      </c>
    </row>
    <row r="2128" spans="1:8" x14ac:dyDescent="0.35">
      <c r="A2128" t="str">
        <f>IF(CoverSheet!$C$9="Annual Return","AR",IF(CoverSheet!$C$9="Interim Return","IR",IF(CoverSheet!$C$9="Audited Annual Return","AAR","")))</f>
        <v/>
      </c>
      <c r="B2128" t="str">
        <f>CoverSheet!$G$7</f>
        <v>v:25-03-c</v>
      </c>
      <c r="C2128" t="str">
        <f>IF(CoverSheet!$C$29=3,"Q1",IF(CoverSheet!$C$29=6,"Q2",IF(CoverSheet!$C$29=9,"Q3",IF(AND(CoverSheet!$C$29=12,A2128="AR"),"Q4","Q4A"))))</f>
        <v>Q4A</v>
      </c>
      <c r="D2128" t="str">
        <f>CoverSheet!$C$15</f>
        <v/>
      </c>
      <c r="E2128" t="s">
        <v>750</v>
      </c>
      <c r="F2128" t="s">
        <v>4730</v>
      </c>
      <c r="G2128" t="s">
        <v>4574</v>
      </c>
      <c r="H2128">
        <f>Input!N353*CoverSheet!C33</f>
        <v>0</v>
      </c>
    </row>
    <row r="2129" spans="1:8" x14ac:dyDescent="0.35">
      <c r="A2129" t="str">
        <f>IF(CoverSheet!$C$9="Annual Return","AR",IF(CoverSheet!$C$9="Interim Return","IR",IF(CoverSheet!$C$9="Audited Annual Return","AAR","")))</f>
        <v/>
      </c>
      <c r="B2129" t="str">
        <f>CoverSheet!$G$7</f>
        <v>v:25-03-c</v>
      </c>
      <c r="C2129" t="str">
        <f>IF(CoverSheet!$C$29=3,"Q1",IF(CoverSheet!$C$29=6,"Q2",IF(CoverSheet!$C$29=9,"Q3",IF(AND(CoverSheet!$C$29=12,A2129="AR"),"Q4","Q4A"))))</f>
        <v>Q4A</v>
      </c>
      <c r="D2129" t="str">
        <f>CoverSheet!$C$15</f>
        <v/>
      </c>
      <c r="E2129" t="s">
        <v>750</v>
      </c>
      <c r="F2129" t="s">
        <v>4731</v>
      </c>
      <c r="G2129" t="s">
        <v>4732</v>
      </c>
      <c r="H2129">
        <f>Input!P355*CoverSheet!C33</f>
        <v>0</v>
      </c>
    </row>
    <row r="2130" spans="1:8" x14ac:dyDescent="0.35">
      <c r="A2130" t="str">
        <f>IF(CoverSheet!$C$9="Annual Return","AR",IF(CoverSheet!$C$9="Interim Return","IR",IF(CoverSheet!$C$9="Audited Annual Return","AAR","")))</f>
        <v/>
      </c>
      <c r="B2130" t="str">
        <f>CoverSheet!$G$7</f>
        <v>v:25-03-c</v>
      </c>
      <c r="C2130" t="str">
        <f>IF(CoverSheet!$C$29=3,"Q1",IF(CoverSheet!$C$29=6,"Q2",IF(CoverSheet!$C$29=9,"Q3",IF(AND(CoverSheet!$C$29=12,A2130="AR"),"Q4","Q4A"))))</f>
        <v>Q4A</v>
      </c>
      <c r="D2130" t="str">
        <f>CoverSheet!$C$15</f>
        <v/>
      </c>
      <c r="E2130" t="s">
        <v>750</v>
      </c>
      <c r="F2130" t="s">
        <v>4733</v>
      </c>
      <c r="G2130" t="s">
        <v>4734</v>
      </c>
      <c r="H2130">
        <f>Input!L355*CoverSheet!C33</f>
        <v>0</v>
      </c>
    </row>
    <row r="2131" spans="1:8" x14ac:dyDescent="0.35">
      <c r="A2131" t="str">
        <f>IF(CoverSheet!$C$9="Annual Return","AR",IF(CoverSheet!$C$9="Interim Return","IR",IF(CoverSheet!$C$9="Audited Annual Return","AAR","")))</f>
        <v/>
      </c>
      <c r="B2131" t="str">
        <f>CoverSheet!$G$7</f>
        <v>v:25-03-c</v>
      </c>
      <c r="C2131" t="str">
        <f>IF(CoverSheet!$C$29=3,"Q1",IF(CoverSheet!$C$29=6,"Q2",IF(CoverSheet!$C$29=9,"Q3",IF(AND(CoverSheet!$C$29=12,A2131="AR"),"Q4","Q4A"))))</f>
        <v>Q4A</v>
      </c>
      <c r="D2131" t="str">
        <f>CoverSheet!$C$15</f>
        <v/>
      </c>
      <c r="E2131" t="s">
        <v>750</v>
      </c>
      <c r="F2131" t="s">
        <v>4735</v>
      </c>
      <c r="G2131" t="s">
        <v>4736</v>
      </c>
      <c r="H2131">
        <f>Input!M355*CoverSheet!C33</f>
        <v>0</v>
      </c>
    </row>
    <row r="2132" spans="1:8" x14ac:dyDescent="0.35">
      <c r="A2132" t="str">
        <f>IF(CoverSheet!$C$9="Annual Return","AR",IF(CoverSheet!$C$9="Interim Return","IR",IF(CoverSheet!$C$9="Audited Annual Return","AAR","")))</f>
        <v/>
      </c>
      <c r="B2132" t="str">
        <f>CoverSheet!$G$7</f>
        <v>v:25-03-c</v>
      </c>
      <c r="C2132" t="str">
        <f>IF(CoverSheet!$C$29=3,"Q1",IF(CoverSheet!$C$29=6,"Q2",IF(CoverSheet!$C$29=9,"Q3",IF(AND(CoverSheet!$C$29=12,A2132="AR"),"Q4","Q4A"))))</f>
        <v>Q4A</v>
      </c>
      <c r="D2132" t="str">
        <f>CoverSheet!$C$15</f>
        <v/>
      </c>
      <c r="E2132" t="s">
        <v>750</v>
      </c>
      <c r="F2132" t="s">
        <v>4737</v>
      </c>
      <c r="G2132" t="s">
        <v>4738</v>
      </c>
      <c r="H2132">
        <f>Input!N355*CoverSheet!C33</f>
        <v>0</v>
      </c>
    </row>
    <row r="2133" spans="1:8" x14ac:dyDescent="0.35">
      <c r="A2133" t="str">
        <f>IF(CoverSheet!$C$9="Annual Return","AR",IF(CoverSheet!$C$9="Interim Return","IR",IF(CoverSheet!$C$9="Audited Annual Return","AAR","")))</f>
        <v/>
      </c>
      <c r="B2133" t="str">
        <f>CoverSheet!$G$7</f>
        <v>v:25-03-c</v>
      </c>
      <c r="C2133" t="str">
        <f>IF(CoverSheet!$C$29=3,"Q1",IF(CoverSheet!$C$29=6,"Q2",IF(CoverSheet!$C$29=9,"Q3",IF(AND(CoverSheet!$C$29=12,A2133="AR"),"Q4","Q4A"))))</f>
        <v>Q4A</v>
      </c>
      <c r="D2133" t="str">
        <f>CoverSheet!$C$15</f>
        <v/>
      </c>
      <c r="E2133" t="s">
        <v>750</v>
      </c>
      <c r="F2133" t="s">
        <v>4739</v>
      </c>
      <c r="G2133" t="s">
        <v>4740</v>
      </c>
      <c r="H2133">
        <f>Input!P357*CoverSheet!C33</f>
        <v>0</v>
      </c>
    </row>
    <row r="2134" spans="1:8" x14ac:dyDescent="0.35">
      <c r="A2134" t="str">
        <f>IF(CoverSheet!$C$9="Annual Return","AR",IF(CoverSheet!$C$9="Interim Return","IR",IF(CoverSheet!$C$9="Audited Annual Return","AAR","")))</f>
        <v/>
      </c>
      <c r="B2134" t="str">
        <f>CoverSheet!$G$7</f>
        <v>v:25-03-c</v>
      </c>
      <c r="C2134" t="str">
        <f>IF(CoverSheet!$C$29=3,"Q1",IF(CoverSheet!$C$29=6,"Q2",IF(CoverSheet!$C$29=9,"Q3",IF(AND(CoverSheet!$C$29=12,A2134="AR"),"Q4","Q4A"))))</f>
        <v>Q4A</v>
      </c>
      <c r="D2134" t="str">
        <f>CoverSheet!$C$15</f>
        <v/>
      </c>
      <c r="E2134" t="s">
        <v>750</v>
      </c>
      <c r="F2134" t="s">
        <v>4741</v>
      </c>
      <c r="G2134" t="s">
        <v>4742</v>
      </c>
      <c r="H2134">
        <f>Input!L357*CoverSheet!C33</f>
        <v>0</v>
      </c>
    </row>
    <row r="2135" spans="1:8" x14ac:dyDescent="0.35">
      <c r="A2135" t="str">
        <f>IF(CoverSheet!$C$9="Annual Return","AR",IF(CoverSheet!$C$9="Interim Return","IR",IF(CoverSheet!$C$9="Audited Annual Return","AAR","")))</f>
        <v/>
      </c>
      <c r="B2135" t="str">
        <f>CoverSheet!$G$7</f>
        <v>v:25-03-c</v>
      </c>
      <c r="C2135" t="str">
        <f>IF(CoverSheet!$C$29=3,"Q1",IF(CoverSheet!$C$29=6,"Q2",IF(CoverSheet!$C$29=9,"Q3",IF(AND(CoverSheet!$C$29=12,A2135="AR"),"Q4","Q4A"))))</f>
        <v>Q4A</v>
      </c>
      <c r="D2135" t="str">
        <f>CoverSheet!$C$15</f>
        <v/>
      </c>
      <c r="E2135" t="s">
        <v>750</v>
      </c>
      <c r="F2135" t="s">
        <v>4743</v>
      </c>
      <c r="G2135" t="s">
        <v>4744</v>
      </c>
      <c r="H2135">
        <f>Input!M357*CoverSheet!C33</f>
        <v>0</v>
      </c>
    </row>
    <row r="2136" spans="1:8" x14ac:dyDescent="0.35">
      <c r="A2136" t="str">
        <f>IF(CoverSheet!$C$9="Annual Return","AR",IF(CoverSheet!$C$9="Interim Return","IR",IF(CoverSheet!$C$9="Audited Annual Return","AAR","")))</f>
        <v/>
      </c>
      <c r="B2136" t="str">
        <f>CoverSheet!$G$7</f>
        <v>v:25-03-c</v>
      </c>
      <c r="C2136" t="str">
        <f>IF(CoverSheet!$C$29=3,"Q1",IF(CoverSheet!$C$29=6,"Q2",IF(CoverSheet!$C$29=9,"Q3",IF(AND(CoverSheet!$C$29=12,A2136="AR"),"Q4","Q4A"))))</f>
        <v>Q4A</v>
      </c>
      <c r="D2136" t="str">
        <f>CoverSheet!$C$15</f>
        <v/>
      </c>
      <c r="E2136" t="s">
        <v>750</v>
      </c>
      <c r="F2136" t="s">
        <v>4745</v>
      </c>
      <c r="G2136" t="s">
        <v>4746</v>
      </c>
      <c r="H2136">
        <f>Input!N357*CoverSheet!C33</f>
        <v>0</v>
      </c>
    </row>
    <row r="2137" spans="1:8" x14ac:dyDescent="0.35">
      <c r="A2137" t="str">
        <f>IF(CoverSheet!$C$9="Annual Return","AR",IF(CoverSheet!$C$9="Interim Return","IR",IF(CoverSheet!$C$9="Audited Annual Return","AAR","")))</f>
        <v/>
      </c>
      <c r="B2137" t="str">
        <f>CoverSheet!$G$7</f>
        <v>v:25-03-c</v>
      </c>
      <c r="C2137" t="str">
        <f>IF(CoverSheet!$C$29=3,"Q1",IF(CoverSheet!$C$29=6,"Q2",IF(CoverSheet!$C$29=9,"Q3",IF(AND(CoverSheet!$C$29=12,A2137="AR"),"Q4","Q4A"))))</f>
        <v>Q4A</v>
      </c>
      <c r="D2137" t="str">
        <f>CoverSheet!$C$15</f>
        <v/>
      </c>
      <c r="E2137" t="s">
        <v>750</v>
      </c>
      <c r="F2137" t="s">
        <v>4747</v>
      </c>
      <c r="G2137" t="s">
        <v>4748</v>
      </c>
      <c r="H2137">
        <f>Input!P358*CoverSheet!C33</f>
        <v>0</v>
      </c>
    </row>
    <row r="2138" spans="1:8" x14ac:dyDescent="0.35">
      <c r="A2138" t="str">
        <f>IF(CoverSheet!$C$9="Annual Return","AR",IF(CoverSheet!$C$9="Interim Return","IR",IF(CoverSheet!$C$9="Audited Annual Return","AAR","")))</f>
        <v/>
      </c>
      <c r="B2138" t="str">
        <f>CoverSheet!$G$7</f>
        <v>v:25-03-c</v>
      </c>
      <c r="C2138" t="str">
        <f>IF(CoverSheet!$C$29=3,"Q1",IF(CoverSheet!$C$29=6,"Q2",IF(CoverSheet!$C$29=9,"Q3",IF(AND(CoverSheet!$C$29=12,A2138="AR"),"Q4","Q4A"))))</f>
        <v>Q4A</v>
      </c>
      <c r="D2138" t="str">
        <f>CoverSheet!$C$15</f>
        <v/>
      </c>
      <c r="E2138" t="s">
        <v>750</v>
      </c>
      <c r="F2138" t="s">
        <v>4749</v>
      </c>
      <c r="G2138" t="s">
        <v>4750</v>
      </c>
      <c r="H2138">
        <f>Input!L358*CoverSheet!C33</f>
        <v>0</v>
      </c>
    </row>
    <row r="2139" spans="1:8" x14ac:dyDescent="0.35">
      <c r="A2139" t="str">
        <f>IF(CoverSheet!$C$9="Annual Return","AR",IF(CoverSheet!$C$9="Interim Return","IR",IF(CoverSheet!$C$9="Audited Annual Return","AAR","")))</f>
        <v/>
      </c>
      <c r="B2139" t="str">
        <f>CoverSheet!$G$7</f>
        <v>v:25-03-c</v>
      </c>
      <c r="C2139" t="str">
        <f>IF(CoverSheet!$C$29=3,"Q1",IF(CoverSheet!$C$29=6,"Q2",IF(CoverSheet!$C$29=9,"Q3",IF(AND(CoverSheet!$C$29=12,A2139="AR"),"Q4","Q4A"))))</f>
        <v>Q4A</v>
      </c>
      <c r="D2139" t="str">
        <f>CoverSheet!$C$15</f>
        <v/>
      </c>
      <c r="E2139" t="s">
        <v>750</v>
      </c>
      <c r="F2139" t="s">
        <v>4751</v>
      </c>
      <c r="G2139" t="s">
        <v>4752</v>
      </c>
      <c r="H2139">
        <f>Input!M358*CoverSheet!C33</f>
        <v>0</v>
      </c>
    </row>
    <row r="2140" spans="1:8" x14ac:dyDescent="0.35">
      <c r="A2140" t="str">
        <f>IF(CoverSheet!$C$9="Annual Return","AR",IF(CoverSheet!$C$9="Interim Return","IR",IF(CoverSheet!$C$9="Audited Annual Return","AAR","")))</f>
        <v/>
      </c>
      <c r="B2140" t="str">
        <f>CoverSheet!$G$7</f>
        <v>v:25-03-c</v>
      </c>
      <c r="C2140" t="str">
        <f>IF(CoverSheet!$C$29=3,"Q1",IF(CoverSheet!$C$29=6,"Q2",IF(CoverSheet!$C$29=9,"Q3",IF(AND(CoverSheet!$C$29=12,A2140="AR"),"Q4","Q4A"))))</f>
        <v>Q4A</v>
      </c>
      <c r="D2140" t="str">
        <f>CoverSheet!$C$15</f>
        <v/>
      </c>
      <c r="E2140" t="s">
        <v>750</v>
      </c>
      <c r="F2140" t="s">
        <v>4753</v>
      </c>
      <c r="G2140" t="s">
        <v>4754</v>
      </c>
      <c r="H2140">
        <f>Input!N358*CoverSheet!C33</f>
        <v>0</v>
      </c>
    </row>
    <row r="2141" spans="1:8" x14ac:dyDescent="0.35">
      <c r="A2141" t="str">
        <f>IF(CoverSheet!$C$9="Annual Return","AR",IF(CoverSheet!$C$9="Interim Return","IR",IF(CoverSheet!$C$9="Audited Annual Return","AAR","")))</f>
        <v/>
      </c>
      <c r="B2141" t="str">
        <f>CoverSheet!$G$7</f>
        <v>v:25-03-c</v>
      </c>
      <c r="C2141" t="str">
        <f>IF(CoverSheet!$C$29=3,"Q1",IF(CoverSheet!$C$29=6,"Q2",IF(CoverSheet!$C$29=9,"Q3",IF(AND(CoverSheet!$C$29=12,A2141="AR"),"Q4","Q4A"))))</f>
        <v>Q4A</v>
      </c>
      <c r="D2141" t="str">
        <f>CoverSheet!$C$15</f>
        <v/>
      </c>
      <c r="E2141" t="s">
        <v>750</v>
      </c>
      <c r="F2141" t="s">
        <v>4755</v>
      </c>
      <c r="G2141" t="s">
        <v>4756</v>
      </c>
      <c r="H2141">
        <f>Input!P359*CoverSheet!C33</f>
        <v>0</v>
      </c>
    </row>
    <row r="2142" spans="1:8" x14ac:dyDescent="0.35">
      <c r="A2142" t="str">
        <f>IF(CoverSheet!$C$9="Annual Return","AR",IF(CoverSheet!$C$9="Interim Return","IR",IF(CoverSheet!$C$9="Audited Annual Return","AAR","")))</f>
        <v/>
      </c>
      <c r="B2142" t="str">
        <f>CoverSheet!$G$7</f>
        <v>v:25-03-c</v>
      </c>
      <c r="C2142" t="str">
        <f>IF(CoverSheet!$C$29=3,"Q1",IF(CoverSheet!$C$29=6,"Q2",IF(CoverSheet!$C$29=9,"Q3",IF(AND(CoverSheet!$C$29=12,A2142="AR"),"Q4","Q4A"))))</f>
        <v>Q4A</v>
      </c>
      <c r="D2142" t="str">
        <f>CoverSheet!$C$15</f>
        <v/>
      </c>
      <c r="E2142" t="s">
        <v>750</v>
      </c>
      <c r="F2142" t="s">
        <v>4757</v>
      </c>
      <c r="G2142" t="s">
        <v>4758</v>
      </c>
      <c r="H2142">
        <f>Input!L359*CoverSheet!C33</f>
        <v>0</v>
      </c>
    </row>
    <row r="2143" spans="1:8" x14ac:dyDescent="0.35">
      <c r="A2143" t="str">
        <f>IF(CoverSheet!$C$9="Annual Return","AR",IF(CoverSheet!$C$9="Interim Return","IR",IF(CoverSheet!$C$9="Audited Annual Return","AAR","")))</f>
        <v/>
      </c>
      <c r="B2143" t="str">
        <f>CoverSheet!$G$7</f>
        <v>v:25-03-c</v>
      </c>
      <c r="C2143" t="str">
        <f>IF(CoverSheet!$C$29=3,"Q1",IF(CoverSheet!$C$29=6,"Q2",IF(CoverSheet!$C$29=9,"Q3",IF(AND(CoverSheet!$C$29=12,A2143="AR"),"Q4","Q4A"))))</f>
        <v>Q4A</v>
      </c>
      <c r="D2143" t="str">
        <f>CoverSheet!$C$15</f>
        <v/>
      </c>
      <c r="E2143" t="s">
        <v>750</v>
      </c>
      <c r="F2143" t="s">
        <v>4759</v>
      </c>
      <c r="G2143" t="s">
        <v>4760</v>
      </c>
      <c r="H2143">
        <f>Input!M359*CoverSheet!C33</f>
        <v>0</v>
      </c>
    </row>
    <row r="2144" spans="1:8" x14ac:dyDescent="0.35">
      <c r="A2144" t="str">
        <f>IF(CoverSheet!$C$9="Annual Return","AR",IF(CoverSheet!$C$9="Interim Return","IR",IF(CoverSheet!$C$9="Audited Annual Return","AAR","")))</f>
        <v/>
      </c>
      <c r="B2144" t="str">
        <f>CoverSheet!$G$7</f>
        <v>v:25-03-c</v>
      </c>
      <c r="C2144" t="str">
        <f>IF(CoverSheet!$C$29=3,"Q1",IF(CoverSheet!$C$29=6,"Q2",IF(CoverSheet!$C$29=9,"Q3",IF(AND(CoverSheet!$C$29=12,A2144="AR"),"Q4","Q4A"))))</f>
        <v>Q4A</v>
      </c>
      <c r="D2144" t="str">
        <f>CoverSheet!$C$15</f>
        <v/>
      </c>
      <c r="E2144" t="s">
        <v>750</v>
      </c>
      <c r="F2144" t="s">
        <v>4761</v>
      </c>
      <c r="G2144" t="s">
        <v>4762</v>
      </c>
      <c r="H2144">
        <f>Input!N359*CoverSheet!C33</f>
        <v>0</v>
      </c>
    </row>
    <row r="2145" spans="1:8" x14ac:dyDescent="0.35">
      <c r="A2145" t="str">
        <f>IF(CoverSheet!$C$9="Annual Return","AR",IF(CoverSheet!$C$9="Interim Return","IR",IF(CoverSheet!$C$9="Audited Annual Return","AAR","")))</f>
        <v/>
      </c>
      <c r="B2145" t="str">
        <f>CoverSheet!$G$7</f>
        <v>v:25-03-c</v>
      </c>
      <c r="C2145" t="str">
        <f>IF(CoverSheet!$C$29=3,"Q1",IF(CoverSheet!$C$29=6,"Q2",IF(CoverSheet!$C$29=9,"Q3",IF(AND(CoverSheet!$C$29=12,A2145="AR"),"Q4","Q4A"))))</f>
        <v>Q4A</v>
      </c>
      <c r="D2145" t="str">
        <f>CoverSheet!$C$15</f>
        <v/>
      </c>
      <c r="E2145" t="s">
        <v>750</v>
      </c>
      <c r="F2145" t="s">
        <v>4763</v>
      </c>
      <c r="G2145" t="s">
        <v>4764</v>
      </c>
      <c r="H2145">
        <f>Input!P361*CoverSheet!C33</f>
        <v>0</v>
      </c>
    </row>
    <row r="2146" spans="1:8" x14ac:dyDescent="0.35">
      <c r="A2146" t="str">
        <f>IF(CoverSheet!$C$9="Annual Return","AR",IF(CoverSheet!$C$9="Interim Return","IR",IF(CoverSheet!$C$9="Audited Annual Return","AAR","")))</f>
        <v/>
      </c>
      <c r="B2146" t="str">
        <f>CoverSheet!$G$7</f>
        <v>v:25-03-c</v>
      </c>
      <c r="C2146" t="str">
        <f>IF(CoverSheet!$C$29=3,"Q1",IF(CoverSheet!$C$29=6,"Q2",IF(CoverSheet!$C$29=9,"Q3",IF(AND(CoverSheet!$C$29=12,A2146="AR"),"Q4","Q4A"))))</f>
        <v>Q4A</v>
      </c>
      <c r="D2146" t="str">
        <f>CoverSheet!$C$15</f>
        <v/>
      </c>
      <c r="E2146" t="s">
        <v>750</v>
      </c>
      <c r="F2146" t="s">
        <v>4765</v>
      </c>
      <c r="G2146" t="s">
        <v>4766</v>
      </c>
      <c r="H2146">
        <f>Input!L361*CoverSheet!C33</f>
        <v>0</v>
      </c>
    </row>
    <row r="2147" spans="1:8" x14ac:dyDescent="0.35">
      <c r="A2147" t="str">
        <f>IF(CoverSheet!$C$9="Annual Return","AR",IF(CoverSheet!$C$9="Interim Return","IR",IF(CoverSheet!$C$9="Audited Annual Return","AAR","")))</f>
        <v/>
      </c>
      <c r="B2147" t="str">
        <f>CoverSheet!$G$7</f>
        <v>v:25-03-c</v>
      </c>
      <c r="C2147" t="str">
        <f>IF(CoverSheet!$C$29=3,"Q1",IF(CoverSheet!$C$29=6,"Q2",IF(CoverSheet!$C$29=9,"Q3",IF(AND(CoverSheet!$C$29=12,A2147="AR"),"Q4","Q4A"))))</f>
        <v>Q4A</v>
      </c>
      <c r="D2147" t="str">
        <f>CoverSheet!$C$15</f>
        <v/>
      </c>
      <c r="E2147" t="s">
        <v>750</v>
      </c>
      <c r="F2147" t="s">
        <v>4767</v>
      </c>
      <c r="G2147" t="s">
        <v>4768</v>
      </c>
      <c r="H2147">
        <f>Input!M361*CoverSheet!C33</f>
        <v>0</v>
      </c>
    </row>
    <row r="2148" spans="1:8" x14ac:dyDescent="0.35">
      <c r="A2148" t="str">
        <f>IF(CoverSheet!$C$9="Annual Return","AR",IF(CoverSheet!$C$9="Interim Return","IR",IF(CoverSheet!$C$9="Audited Annual Return","AAR","")))</f>
        <v/>
      </c>
      <c r="B2148" t="str">
        <f>CoverSheet!$G$7</f>
        <v>v:25-03-c</v>
      </c>
      <c r="C2148" t="str">
        <f>IF(CoverSheet!$C$29=3,"Q1",IF(CoverSheet!$C$29=6,"Q2",IF(CoverSheet!$C$29=9,"Q3",IF(AND(CoverSheet!$C$29=12,A2148="AR"),"Q4","Q4A"))))</f>
        <v>Q4A</v>
      </c>
      <c r="D2148" t="str">
        <f>CoverSheet!$C$15</f>
        <v/>
      </c>
      <c r="E2148" t="s">
        <v>750</v>
      </c>
      <c r="F2148" t="s">
        <v>4769</v>
      </c>
      <c r="G2148" t="s">
        <v>4770</v>
      </c>
      <c r="H2148">
        <f>Input!N361*CoverSheet!C33</f>
        <v>0</v>
      </c>
    </row>
    <row r="2149" spans="1:8" x14ac:dyDescent="0.35">
      <c r="A2149" t="str">
        <f>IF(CoverSheet!$C$9="Annual Return","AR",IF(CoverSheet!$C$9="Interim Return","IR",IF(CoverSheet!$C$9="Audited Annual Return","AAR","")))</f>
        <v/>
      </c>
      <c r="B2149" t="str">
        <f>CoverSheet!$G$7</f>
        <v>v:25-03-c</v>
      </c>
      <c r="C2149" t="str">
        <f>IF(CoverSheet!$C$29=3,"Q1",IF(CoverSheet!$C$29=6,"Q2",IF(CoverSheet!$C$29=9,"Q3",IF(AND(CoverSheet!$C$29=12,A2149="AR"),"Q4","Q4A"))))</f>
        <v>Q4A</v>
      </c>
      <c r="D2149" t="str">
        <f>CoverSheet!$C$15</f>
        <v/>
      </c>
      <c r="E2149" t="s">
        <v>750</v>
      </c>
      <c r="F2149" t="s">
        <v>4771</v>
      </c>
      <c r="G2149" t="s">
        <v>4772</v>
      </c>
      <c r="H2149">
        <f>Input!P362*CoverSheet!C33</f>
        <v>0</v>
      </c>
    </row>
    <row r="2150" spans="1:8" x14ac:dyDescent="0.35">
      <c r="A2150" t="str">
        <f>IF(CoverSheet!$C$9="Annual Return","AR",IF(CoverSheet!$C$9="Interim Return","IR",IF(CoverSheet!$C$9="Audited Annual Return","AAR","")))</f>
        <v/>
      </c>
      <c r="B2150" t="str">
        <f>CoverSheet!$G$7</f>
        <v>v:25-03-c</v>
      </c>
      <c r="C2150" t="str">
        <f>IF(CoverSheet!$C$29=3,"Q1",IF(CoverSheet!$C$29=6,"Q2",IF(CoverSheet!$C$29=9,"Q3",IF(AND(CoverSheet!$C$29=12,A2150="AR"),"Q4","Q4A"))))</f>
        <v>Q4A</v>
      </c>
      <c r="D2150" t="str">
        <f>CoverSheet!$C$15</f>
        <v/>
      </c>
      <c r="E2150" t="s">
        <v>750</v>
      </c>
      <c r="F2150" t="s">
        <v>4773</v>
      </c>
      <c r="G2150" t="s">
        <v>4774</v>
      </c>
      <c r="H2150">
        <f>Input!L362*CoverSheet!C33</f>
        <v>0</v>
      </c>
    </row>
    <row r="2151" spans="1:8" x14ac:dyDescent="0.35">
      <c r="A2151" t="str">
        <f>IF(CoverSheet!$C$9="Annual Return","AR",IF(CoverSheet!$C$9="Interim Return","IR",IF(CoverSheet!$C$9="Audited Annual Return","AAR","")))</f>
        <v/>
      </c>
      <c r="B2151" t="str">
        <f>CoverSheet!$G$7</f>
        <v>v:25-03-c</v>
      </c>
      <c r="C2151" t="str">
        <f>IF(CoverSheet!$C$29=3,"Q1",IF(CoverSheet!$C$29=6,"Q2",IF(CoverSheet!$C$29=9,"Q3",IF(AND(CoverSheet!$C$29=12,A2151="AR"),"Q4","Q4A"))))</f>
        <v>Q4A</v>
      </c>
      <c r="D2151" t="str">
        <f>CoverSheet!$C$15</f>
        <v/>
      </c>
      <c r="E2151" t="s">
        <v>750</v>
      </c>
      <c r="F2151" t="s">
        <v>4775</v>
      </c>
      <c r="G2151" t="s">
        <v>4776</v>
      </c>
      <c r="H2151">
        <f>Input!M362*CoverSheet!C33</f>
        <v>0</v>
      </c>
    </row>
    <row r="2152" spans="1:8" x14ac:dyDescent="0.35">
      <c r="A2152" t="str">
        <f>IF(CoverSheet!$C$9="Annual Return","AR",IF(CoverSheet!$C$9="Interim Return","IR",IF(CoverSheet!$C$9="Audited Annual Return","AAR","")))</f>
        <v/>
      </c>
      <c r="B2152" t="str">
        <f>CoverSheet!$G$7</f>
        <v>v:25-03-c</v>
      </c>
      <c r="C2152" t="str">
        <f>IF(CoverSheet!$C$29=3,"Q1",IF(CoverSheet!$C$29=6,"Q2",IF(CoverSheet!$C$29=9,"Q3",IF(AND(CoverSheet!$C$29=12,A2152="AR"),"Q4","Q4A"))))</f>
        <v>Q4A</v>
      </c>
      <c r="D2152" t="str">
        <f>CoverSheet!$C$15</f>
        <v/>
      </c>
      <c r="E2152" t="s">
        <v>750</v>
      </c>
      <c r="F2152" t="s">
        <v>4777</v>
      </c>
      <c r="G2152" t="s">
        <v>4778</v>
      </c>
      <c r="H2152">
        <f>Input!N362*CoverSheet!C33</f>
        <v>0</v>
      </c>
    </row>
    <row r="2153" spans="1:8" x14ac:dyDescent="0.35">
      <c r="A2153" t="str">
        <f>IF(CoverSheet!$C$9="Annual Return","AR",IF(CoverSheet!$C$9="Interim Return","IR",IF(CoverSheet!$C$9="Audited Annual Return","AAR","")))</f>
        <v/>
      </c>
      <c r="B2153" t="str">
        <f>CoverSheet!$G$7</f>
        <v>v:25-03-c</v>
      </c>
      <c r="C2153" t="str">
        <f>IF(CoverSheet!$C$29=3,"Q1",IF(CoverSheet!$C$29=6,"Q2",IF(CoverSheet!$C$29=9,"Q3",IF(AND(CoverSheet!$C$29=12,A2153="AR"),"Q4","Q4A"))))</f>
        <v>Q4A</v>
      </c>
      <c r="D2153" t="str">
        <f>CoverSheet!$C$15</f>
        <v/>
      </c>
      <c r="E2153" t="s">
        <v>750</v>
      </c>
      <c r="F2153" t="s">
        <v>4779</v>
      </c>
      <c r="G2153" t="s">
        <v>4780</v>
      </c>
      <c r="H2153">
        <f>Input!P363*CoverSheet!C33</f>
        <v>0</v>
      </c>
    </row>
    <row r="2154" spans="1:8" x14ac:dyDescent="0.35">
      <c r="A2154" t="str">
        <f>IF(CoverSheet!$C$9="Annual Return","AR",IF(CoverSheet!$C$9="Interim Return","IR",IF(CoverSheet!$C$9="Audited Annual Return","AAR","")))</f>
        <v/>
      </c>
      <c r="B2154" t="str">
        <f>CoverSheet!$G$7</f>
        <v>v:25-03-c</v>
      </c>
      <c r="C2154" t="str">
        <f>IF(CoverSheet!$C$29=3,"Q1",IF(CoverSheet!$C$29=6,"Q2",IF(CoverSheet!$C$29=9,"Q3",IF(AND(CoverSheet!$C$29=12,A2154="AR"),"Q4","Q4A"))))</f>
        <v>Q4A</v>
      </c>
      <c r="D2154" t="str">
        <f>CoverSheet!$C$15</f>
        <v/>
      </c>
      <c r="E2154" t="s">
        <v>750</v>
      </c>
      <c r="F2154" t="s">
        <v>4781</v>
      </c>
      <c r="G2154" t="s">
        <v>4782</v>
      </c>
      <c r="H2154">
        <f>Input!L363*CoverSheet!C33</f>
        <v>0</v>
      </c>
    </row>
    <row r="2155" spans="1:8" x14ac:dyDescent="0.35">
      <c r="A2155" t="str">
        <f>IF(CoverSheet!$C$9="Annual Return","AR",IF(CoverSheet!$C$9="Interim Return","IR",IF(CoverSheet!$C$9="Audited Annual Return","AAR","")))</f>
        <v/>
      </c>
      <c r="B2155" t="str">
        <f>CoverSheet!$G$7</f>
        <v>v:25-03-c</v>
      </c>
      <c r="C2155" t="str">
        <f>IF(CoverSheet!$C$29=3,"Q1",IF(CoverSheet!$C$29=6,"Q2",IF(CoverSheet!$C$29=9,"Q3",IF(AND(CoverSheet!$C$29=12,A2155="AR"),"Q4","Q4A"))))</f>
        <v>Q4A</v>
      </c>
      <c r="D2155" t="str">
        <f>CoverSheet!$C$15</f>
        <v/>
      </c>
      <c r="E2155" t="s">
        <v>750</v>
      </c>
      <c r="F2155" t="s">
        <v>4783</v>
      </c>
      <c r="G2155" t="s">
        <v>4784</v>
      </c>
      <c r="H2155">
        <f>Input!M363*CoverSheet!C33</f>
        <v>0</v>
      </c>
    </row>
    <row r="2156" spans="1:8" x14ac:dyDescent="0.35">
      <c r="A2156" t="str">
        <f>IF(CoverSheet!$C$9="Annual Return","AR",IF(CoverSheet!$C$9="Interim Return","IR",IF(CoverSheet!$C$9="Audited Annual Return","AAR","")))</f>
        <v/>
      </c>
      <c r="B2156" t="str">
        <f>CoverSheet!$G$7</f>
        <v>v:25-03-c</v>
      </c>
      <c r="C2156" t="str">
        <f>IF(CoverSheet!$C$29=3,"Q1",IF(CoverSheet!$C$29=6,"Q2",IF(CoverSheet!$C$29=9,"Q3",IF(AND(CoverSheet!$C$29=12,A2156="AR"),"Q4","Q4A"))))</f>
        <v>Q4A</v>
      </c>
      <c r="D2156" t="str">
        <f>CoverSheet!$C$15</f>
        <v/>
      </c>
      <c r="E2156" t="s">
        <v>750</v>
      </c>
      <c r="F2156" t="s">
        <v>4785</v>
      </c>
      <c r="G2156" t="s">
        <v>4786</v>
      </c>
      <c r="H2156">
        <f>Input!N363*CoverSheet!C33</f>
        <v>0</v>
      </c>
    </row>
    <row r="2157" spans="1:8" x14ac:dyDescent="0.35">
      <c r="A2157" t="str">
        <f>IF(CoverSheet!$C$9="Annual Return","AR",IF(CoverSheet!$C$9="Interim Return","IR",IF(CoverSheet!$C$9="Audited Annual Return","AAR","")))</f>
        <v/>
      </c>
      <c r="B2157" t="str">
        <f>CoverSheet!$G$7</f>
        <v>v:25-03-c</v>
      </c>
      <c r="C2157" t="str">
        <f>IF(CoverSheet!$C$29=3,"Q1",IF(CoverSheet!$C$29=6,"Q2",IF(CoverSheet!$C$29=9,"Q3",IF(AND(CoverSheet!$C$29=12,A2157="AR"),"Q4","Q4A"))))</f>
        <v>Q4A</v>
      </c>
      <c r="D2157" t="str">
        <f>CoverSheet!$C$15</f>
        <v/>
      </c>
      <c r="E2157" t="s">
        <v>750</v>
      </c>
      <c r="F2157" t="s">
        <v>4787</v>
      </c>
      <c r="G2157" t="s">
        <v>4632</v>
      </c>
      <c r="H2157">
        <f>Input!P364*CoverSheet!C33</f>
        <v>0</v>
      </c>
    </row>
    <row r="2158" spans="1:8" x14ac:dyDescent="0.35">
      <c r="A2158" t="str">
        <f>IF(CoverSheet!$C$9="Annual Return","AR",IF(CoverSheet!$C$9="Interim Return","IR",IF(CoverSheet!$C$9="Audited Annual Return","AAR","")))</f>
        <v/>
      </c>
      <c r="B2158" t="str">
        <f>CoverSheet!$G$7</f>
        <v>v:25-03-c</v>
      </c>
      <c r="C2158" t="str">
        <f>IF(CoverSheet!$C$29=3,"Q1",IF(CoverSheet!$C$29=6,"Q2",IF(CoverSheet!$C$29=9,"Q3",IF(AND(CoverSheet!$C$29=12,A2158="AR"),"Q4","Q4A"))))</f>
        <v>Q4A</v>
      </c>
      <c r="D2158" t="str">
        <f>CoverSheet!$C$15</f>
        <v/>
      </c>
      <c r="E2158" t="s">
        <v>750</v>
      </c>
      <c r="F2158" t="s">
        <v>4788</v>
      </c>
      <c r="G2158" t="s">
        <v>4634</v>
      </c>
      <c r="H2158">
        <f>Input!L364*CoverSheet!C33</f>
        <v>0</v>
      </c>
    </row>
    <row r="2159" spans="1:8" x14ac:dyDescent="0.35">
      <c r="A2159" t="str">
        <f>IF(CoverSheet!$C$9="Annual Return","AR",IF(CoverSheet!$C$9="Interim Return","IR",IF(CoverSheet!$C$9="Audited Annual Return","AAR","")))</f>
        <v/>
      </c>
      <c r="B2159" t="str">
        <f>CoverSheet!$G$7</f>
        <v>v:25-03-c</v>
      </c>
      <c r="C2159" t="str">
        <f>IF(CoverSheet!$C$29=3,"Q1",IF(CoverSheet!$C$29=6,"Q2",IF(CoverSheet!$C$29=9,"Q3",IF(AND(CoverSheet!$C$29=12,A2159="AR"),"Q4","Q4A"))))</f>
        <v>Q4A</v>
      </c>
      <c r="D2159" t="str">
        <f>CoverSheet!$C$15</f>
        <v/>
      </c>
      <c r="E2159" t="s">
        <v>750</v>
      </c>
      <c r="F2159" t="s">
        <v>4789</v>
      </c>
      <c r="G2159" t="s">
        <v>4636</v>
      </c>
      <c r="H2159">
        <f>Input!M364*CoverSheet!C33</f>
        <v>0</v>
      </c>
    </row>
    <row r="2160" spans="1:8" x14ac:dyDescent="0.35">
      <c r="A2160" t="str">
        <f>IF(CoverSheet!$C$9="Annual Return","AR",IF(CoverSheet!$C$9="Interim Return","IR",IF(CoverSheet!$C$9="Audited Annual Return","AAR","")))</f>
        <v/>
      </c>
      <c r="B2160" t="str">
        <f>CoverSheet!$G$7</f>
        <v>v:25-03-c</v>
      </c>
      <c r="C2160" t="str">
        <f>IF(CoverSheet!$C$29=3,"Q1",IF(CoverSheet!$C$29=6,"Q2",IF(CoverSheet!$C$29=9,"Q3",IF(AND(CoverSheet!$C$29=12,A2160="AR"),"Q4","Q4A"))))</f>
        <v>Q4A</v>
      </c>
      <c r="D2160" t="str">
        <f>CoverSheet!$C$15</f>
        <v/>
      </c>
      <c r="E2160" t="s">
        <v>750</v>
      </c>
      <c r="F2160" t="s">
        <v>4790</v>
      </c>
      <c r="G2160" t="s">
        <v>4638</v>
      </c>
      <c r="H2160">
        <f>Input!N364*CoverSheet!C33</f>
        <v>0</v>
      </c>
    </row>
    <row r="2161" spans="1:8" x14ac:dyDescent="0.35">
      <c r="A2161" t="str">
        <f>IF(CoverSheet!$C$9="Annual Return","AR",IF(CoverSheet!$C$9="Interim Return","IR",IF(CoverSheet!$C$9="Audited Annual Return","AAR","")))</f>
        <v/>
      </c>
      <c r="B2161" t="str">
        <f>CoverSheet!$G$7</f>
        <v>v:25-03-c</v>
      </c>
      <c r="C2161" t="str">
        <f>IF(CoverSheet!$C$29=3,"Q1",IF(CoverSheet!$C$29=6,"Q2",IF(CoverSheet!$C$29=9,"Q3",IF(AND(CoverSheet!$C$29=12,A2161="AR"),"Q4","Q4A"))))</f>
        <v>Q4A</v>
      </c>
      <c r="D2161" t="str">
        <f>CoverSheet!$C$15</f>
        <v/>
      </c>
      <c r="E2161" t="s">
        <v>750</v>
      </c>
      <c r="F2161" t="s">
        <v>4791</v>
      </c>
      <c r="G2161" t="s">
        <v>4792</v>
      </c>
      <c r="H2161">
        <f>Input!P365*CoverSheet!C33</f>
        <v>0</v>
      </c>
    </row>
    <row r="2162" spans="1:8" x14ac:dyDescent="0.35">
      <c r="A2162" t="str">
        <f>IF(CoverSheet!$C$9="Annual Return","AR",IF(CoverSheet!$C$9="Interim Return","IR",IF(CoverSheet!$C$9="Audited Annual Return","AAR","")))</f>
        <v/>
      </c>
      <c r="B2162" t="str">
        <f>CoverSheet!$G$7</f>
        <v>v:25-03-c</v>
      </c>
      <c r="C2162" t="str">
        <f>IF(CoverSheet!$C$29=3,"Q1",IF(CoverSheet!$C$29=6,"Q2",IF(CoverSheet!$C$29=9,"Q3",IF(AND(CoverSheet!$C$29=12,A2162="AR"),"Q4","Q4A"))))</f>
        <v>Q4A</v>
      </c>
      <c r="D2162" t="str">
        <f>CoverSheet!$C$15</f>
        <v/>
      </c>
      <c r="E2162" t="s">
        <v>750</v>
      </c>
      <c r="F2162" t="s">
        <v>4793</v>
      </c>
      <c r="G2162" t="s">
        <v>4794</v>
      </c>
      <c r="H2162">
        <f>Input!L365*CoverSheet!C33</f>
        <v>0</v>
      </c>
    </row>
    <row r="2163" spans="1:8" x14ac:dyDescent="0.35">
      <c r="A2163" t="str">
        <f>IF(CoverSheet!$C$9="Annual Return","AR",IF(CoverSheet!$C$9="Interim Return","IR",IF(CoverSheet!$C$9="Audited Annual Return","AAR","")))</f>
        <v/>
      </c>
      <c r="B2163" t="str">
        <f>CoverSheet!$G$7</f>
        <v>v:25-03-c</v>
      </c>
      <c r="C2163" t="str">
        <f>IF(CoverSheet!$C$29=3,"Q1",IF(CoverSheet!$C$29=6,"Q2",IF(CoverSheet!$C$29=9,"Q3",IF(AND(CoverSheet!$C$29=12,A2163="AR"),"Q4","Q4A"))))</f>
        <v>Q4A</v>
      </c>
      <c r="D2163" t="str">
        <f>CoverSheet!$C$15</f>
        <v/>
      </c>
      <c r="E2163" t="s">
        <v>750</v>
      </c>
      <c r="F2163" t="s">
        <v>4795</v>
      </c>
      <c r="G2163" t="s">
        <v>4796</v>
      </c>
      <c r="H2163">
        <f>Input!M365*CoverSheet!C33</f>
        <v>0</v>
      </c>
    </row>
    <row r="2164" spans="1:8" x14ac:dyDescent="0.35">
      <c r="A2164" t="str">
        <f>IF(CoverSheet!$C$9="Annual Return","AR",IF(CoverSheet!$C$9="Interim Return","IR",IF(CoverSheet!$C$9="Audited Annual Return","AAR","")))</f>
        <v/>
      </c>
      <c r="B2164" t="str">
        <f>CoverSheet!$G$7</f>
        <v>v:25-03-c</v>
      </c>
      <c r="C2164" t="str">
        <f>IF(CoverSheet!$C$29=3,"Q1",IF(CoverSheet!$C$29=6,"Q2",IF(CoverSheet!$C$29=9,"Q3",IF(AND(CoverSheet!$C$29=12,A2164="AR"),"Q4","Q4A"))))</f>
        <v>Q4A</v>
      </c>
      <c r="D2164" t="str">
        <f>CoverSheet!$C$15</f>
        <v/>
      </c>
      <c r="E2164" t="s">
        <v>750</v>
      </c>
      <c r="F2164" t="s">
        <v>4797</v>
      </c>
      <c r="G2164" t="s">
        <v>4798</v>
      </c>
      <c r="H2164">
        <f>Input!N365*CoverSheet!C33</f>
        <v>0</v>
      </c>
    </row>
    <row r="2165" spans="1:8" x14ac:dyDescent="0.35">
      <c r="A2165" t="str">
        <f>IF(CoverSheet!$C$9="Annual Return","AR",IF(CoverSheet!$C$9="Interim Return","IR",IF(CoverSheet!$C$9="Audited Annual Return","AAR","")))</f>
        <v/>
      </c>
      <c r="B2165" t="str">
        <f>CoverSheet!$G$7</f>
        <v>v:25-03-c</v>
      </c>
      <c r="C2165" t="str">
        <f>IF(CoverSheet!$C$29=3,"Q1",IF(CoverSheet!$C$29=6,"Q2",IF(CoverSheet!$C$29=9,"Q3",IF(AND(CoverSheet!$C$29=12,A2165="AR"),"Q4","Q4A"))))</f>
        <v>Q4A</v>
      </c>
      <c r="D2165" t="str">
        <f>CoverSheet!$C$15</f>
        <v/>
      </c>
      <c r="E2165" t="s">
        <v>750</v>
      </c>
      <c r="F2165" t="s">
        <v>4799</v>
      </c>
      <c r="G2165" t="s">
        <v>4800</v>
      </c>
      <c r="H2165">
        <f>Input!P366*CoverSheet!C33</f>
        <v>0</v>
      </c>
    </row>
    <row r="2166" spans="1:8" x14ac:dyDescent="0.35">
      <c r="A2166" t="str">
        <f>IF(CoverSheet!$C$9="Annual Return","AR",IF(CoverSheet!$C$9="Interim Return","IR",IF(CoverSheet!$C$9="Audited Annual Return","AAR","")))</f>
        <v/>
      </c>
      <c r="B2166" t="str">
        <f>CoverSheet!$G$7</f>
        <v>v:25-03-c</v>
      </c>
      <c r="C2166" t="str">
        <f>IF(CoverSheet!$C$29=3,"Q1",IF(CoverSheet!$C$29=6,"Q2",IF(CoverSheet!$C$29=9,"Q3",IF(AND(CoverSheet!$C$29=12,A2166="AR"),"Q4","Q4A"))))</f>
        <v>Q4A</v>
      </c>
      <c r="D2166" t="str">
        <f>CoverSheet!$C$15</f>
        <v/>
      </c>
      <c r="E2166" t="s">
        <v>750</v>
      </c>
      <c r="F2166" t="s">
        <v>4801</v>
      </c>
      <c r="G2166" t="s">
        <v>4802</v>
      </c>
      <c r="H2166">
        <f>Input!L366*CoverSheet!C33</f>
        <v>0</v>
      </c>
    </row>
    <row r="2167" spans="1:8" x14ac:dyDescent="0.35">
      <c r="A2167" t="str">
        <f>IF(CoverSheet!$C$9="Annual Return","AR",IF(CoverSheet!$C$9="Interim Return","IR",IF(CoverSheet!$C$9="Audited Annual Return","AAR","")))</f>
        <v/>
      </c>
      <c r="B2167" t="str">
        <f>CoverSheet!$G$7</f>
        <v>v:25-03-c</v>
      </c>
      <c r="C2167" t="str">
        <f>IF(CoverSheet!$C$29=3,"Q1",IF(CoverSheet!$C$29=6,"Q2",IF(CoverSheet!$C$29=9,"Q3",IF(AND(CoverSheet!$C$29=12,A2167="AR"),"Q4","Q4A"))))</f>
        <v>Q4A</v>
      </c>
      <c r="D2167" t="str">
        <f>CoverSheet!$C$15</f>
        <v/>
      </c>
      <c r="E2167" t="s">
        <v>750</v>
      </c>
      <c r="F2167" t="s">
        <v>4803</v>
      </c>
      <c r="G2167" t="s">
        <v>4804</v>
      </c>
      <c r="H2167">
        <f>Input!M366*CoverSheet!C33</f>
        <v>0</v>
      </c>
    </row>
    <row r="2168" spans="1:8" x14ac:dyDescent="0.35">
      <c r="A2168" t="str">
        <f>IF(CoverSheet!$C$9="Annual Return","AR",IF(CoverSheet!$C$9="Interim Return","IR",IF(CoverSheet!$C$9="Audited Annual Return","AAR","")))</f>
        <v/>
      </c>
      <c r="B2168" t="str">
        <f>CoverSheet!$G$7</f>
        <v>v:25-03-c</v>
      </c>
      <c r="C2168" t="str">
        <f>IF(CoverSheet!$C$29=3,"Q1",IF(CoverSheet!$C$29=6,"Q2",IF(CoverSheet!$C$29=9,"Q3",IF(AND(CoverSheet!$C$29=12,A2168="AR"),"Q4","Q4A"))))</f>
        <v>Q4A</v>
      </c>
      <c r="D2168" t="str">
        <f>CoverSheet!$C$15</f>
        <v/>
      </c>
      <c r="E2168" t="s">
        <v>750</v>
      </c>
      <c r="F2168" t="s">
        <v>4805</v>
      </c>
      <c r="G2168" t="s">
        <v>4806</v>
      </c>
      <c r="H2168">
        <f>Input!N366*CoverSheet!C33</f>
        <v>0</v>
      </c>
    </row>
    <row r="2169" spans="1:8" x14ac:dyDescent="0.35">
      <c r="A2169" t="str">
        <f>IF(CoverSheet!$C$9="Annual Return","AR",IF(CoverSheet!$C$9="Interim Return","IR",IF(CoverSheet!$C$9="Audited Annual Return","AAR","")))</f>
        <v/>
      </c>
      <c r="B2169" t="str">
        <f>CoverSheet!$G$7</f>
        <v>v:25-03-c</v>
      </c>
      <c r="C2169" t="str">
        <f>IF(CoverSheet!$C$29=3,"Q1",IF(CoverSheet!$C$29=6,"Q2",IF(CoverSheet!$C$29=9,"Q3",IF(AND(CoverSheet!$C$29=12,A2169="AR"),"Q4","Q4A"))))</f>
        <v>Q4A</v>
      </c>
      <c r="D2169" t="str">
        <f>CoverSheet!$C$15</f>
        <v/>
      </c>
      <c r="E2169" t="s">
        <v>750</v>
      </c>
      <c r="F2169" t="s">
        <v>4807</v>
      </c>
      <c r="G2169" t="s">
        <v>4808</v>
      </c>
      <c r="H2169">
        <f>Input!P367*CoverSheet!C33</f>
        <v>0</v>
      </c>
    </row>
    <row r="2170" spans="1:8" x14ac:dyDescent="0.35">
      <c r="A2170" t="str">
        <f>IF(CoverSheet!$C$9="Annual Return","AR",IF(CoverSheet!$C$9="Interim Return","IR",IF(CoverSheet!$C$9="Audited Annual Return","AAR","")))</f>
        <v/>
      </c>
      <c r="B2170" t="str">
        <f>CoverSheet!$G$7</f>
        <v>v:25-03-c</v>
      </c>
      <c r="C2170" t="str">
        <f>IF(CoverSheet!$C$29=3,"Q1",IF(CoverSheet!$C$29=6,"Q2",IF(CoverSheet!$C$29=9,"Q3",IF(AND(CoverSheet!$C$29=12,A2170="AR"),"Q4","Q4A"))))</f>
        <v>Q4A</v>
      </c>
      <c r="D2170" t="str">
        <f>CoverSheet!$C$15</f>
        <v/>
      </c>
      <c r="E2170" t="s">
        <v>750</v>
      </c>
      <c r="F2170" t="s">
        <v>4809</v>
      </c>
      <c r="G2170" t="s">
        <v>4810</v>
      </c>
      <c r="H2170">
        <f>Input!L367*CoverSheet!C33</f>
        <v>0</v>
      </c>
    </row>
    <row r="2171" spans="1:8" x14ac:dyDescent="0.35">
      <c r="A2171" t="str">
        <f>IF(CoverSheet!$C$9="Annual Return","AR",IF(CoverSheet!$C$9="Interim Return","IR",IF(CoverSheet!$C$9="Audited Annual Return","AAR","")))</f>
        <v/>
      </c>
      <c r="B2171" t="str">
        <f>CoverSheet!$G$7</f>
        <v>v:25-03-c</v>
      </c>
      <c r="C2171" t="str">
        <f>IF(CoverSheet!$C$29=3,"Q1",IF(CoverSheet!$C$29=6,"Q2",IF(CoverSheet!$C$29=9,"Q3",IF(AND(CoverSheet!$C$29=12,A2171="AR"),"Q4","Q4A"))))</f>
        <v>Q4A</v>
      </c>
      <c r="D2171" t="str">
        <f>CoverSheet!$C$15</f>
        <v/>
      </c>
      <c r="E2171" t="s">
        <v>750</v>
      </c>
      <c r="F2171" t="s">
        <v>4811</v>
      </c>
      <c r="G2171" t="s">
        <v>4812</v>
      </c>
      <c r="H2171">
        <f>Input!M367*CoverSheet!C33</f>
        <v>0</v>
      </c>
    </row>
    <row r="2172" spans="1:8" x14ac:dyDescent="0.35">
      <c r="A2172" t="str">
        <f>IF(CoverSheet!$C$9="Annual Return","AR",IF(CoverSheet!$C$9="Interim Return","IR",IF(CoverSheet!$C$9="Audited Annual Return","AAR","")))</f>
        <v/>
      </c>
      <c r="B2172" t="str">
        <f>CoverSheet!$G$7</f>
        <v>v:25-03-c</v>
      </c>
      <c r="C2172" t="str">
        <f>IF(CoverSheet!$C$29=3,"Q1",IF(CoverSheet!$C$29=6,"Q2",IF(CoverSheet!$C$29=9,"Q3",IF(AND(CoverSheet!$C$29=12,A2172="AR"),"Q4","Q4A"))))</f>
        <v>Q4A</v>
      </c>
      <c r="D2172" t="str">
        <f>CoverSheet!$C$15</f>
        <v/>
      </c>
      <c r="E2172" t="s">
        <v>750</v>
      </c>
      <c r="F2172" t="s">
        <v>4813</v>
      </c>
      <c r="G2172" t="s">
        <v>4814</v>
      </c>
      <c r="H2172">
        <f>Input!N367*CoverSheet!C33</f>
        <v>0</v>
      </c>
    </row>
    <row r="2173" spans="1:8" x14ac:dyDescent="0.35">
      <c r="A2173" t="str">
        <f>IF(CoverSheet!$C$9="Annual Return","AR",IF(CoverSheet!$C$9="Interim Return","IR",IF(CoverSheet!$C$9="Audited Annual Return","AAR","")))</f>
        <v/>
      </c>
      <c r="B2173" t="str">
        <f>CoverSheet!$G$7</f>
        <v>v:25-03-c</v>
      </c>
      <c r="C2173" t="str">
        <f>IF(CoverSheet!$C$29=3,"Q1",IF(CoverSheet!$C$29=6,"Q2",IF(CoverSheet!$C$29=9,"Q3",IF(AND(CoverSheet!$C$29=12,A2173="AR"),"Q4","Q4A"))))</f>
        <v>Q4A</v>
      </c>
      <c r="D2173" t="str">
        <f>CoverSheet!$C$15</f>
        <v/>
      </c>
      <c r="E2173" t="s">
        <v>750</v>
      </c>
      <c r="F2173" t="s">
        <v>4815</v>
      </c>
      <c r="G2173" t="s">
        <v>4816</v>
      </c>
      <c r="H2173">
        <f>Input!P368*CoverSheet!C33</f>
        <v>0</v>
      </c>
    </row>
    <row r="2174" spans="1:8" x14ac:dyDescent="0.35">
      <c r="A2174" t="str">
        <f>IF(CoverSheet!$C$9="Annual Return","AR",IF(CoverSheet!$C$9="Interim Return","IR",IF(CoverSheet!$C$9="Audited Annual Return","AAR","")))</f>
        <v/>
      </c>
      <c r="B2174" t="str">
        <f>CoverSheet!$G$7</f>
        <v>v:25-03-c</v>
      </c>
      <c r="C2174" t="str">
        <f>IF(CoverSheet!$C$29=3,"Q1",IF(CoverSheet!$C$29=6,"Q2",IF(CoverSheet!$C$29=9,"Q3",IF(AND(CoverSheet!$C$29=12,A2174="AR"),"Q4","Q4A"))))</f>
        <v>Q4A</v>
      </c>
      <c r="D2174" t="str">
        <f>CoverSheet!$C$15</f>
        <v/>
      </c>
      <c r="E2174" t="s">
        <v>750</v>
      </c>
      <c r="F2174" t="s">
        <v>4817</v>
      </c>
      <c r="G2174" t="s">
        <v>4818</v>
      </c>
      <c r="H2174">
        <f>Input!L368*CoverSheet!C33</f>
        <v>0</v>
      </c>
    </row>
    <row r="2175" spans="1:8" x14ac:dyDescent="0.35">
      <c r="A2175" t="str">
        <f>IF(CoverSheet!$C$9="Annual Return","AR",IF(CoverSheet!$C$9="Interim Return","IR",IF(CoverSheet!$C$9="Audited Annual Return","AAR","")))</f>
        <v/>
      </c>
      <c r="B2175" t="str">
        <f>CoverSheet!$G$7</f>
        <v>v:25-03-c</v>
      </c>
      <c r="C2175" t="str">
        <f>IF(CoverSheet!$C$29=3,"Q1",IF(CoverSheet!$C$29=6,"Q2",IF(CoverSheet!$C$29=9,"Q3",IF(AND(CoverSheet!$C$29=12,A2175="AR"),"Q4","Q4A"))))</f>
        <v>Q4A</v>
      </c>
      <c r="D2175" t="str">
        <f>CoverSheet!$C$15</f>
        <v/>
      </c>
      <c r="E2175" t="s">
        <v>750</v>
      </c>
      <c r="F2175" t="s">
        <v>4819</v>
      </c>
      <c r="G2175" t="s">
        <v>4820</v>
      </c>
      <c r="H2175">
        <f>Input!M368*CoverSheet!C33</f>
        <v>0</v>
      </c>
    </row>
    <row r="2176" spans="1:8" x14ac:dyDescent="0.35">
      <c r="A2176" t="str">
        <f>IF(CoverSheet!$C$9="Annual Return","AR",IF(CoverSheet!$C$9="Interim Return","IR",IF(CoverSheet!$C$9="Audited Annual Return","AAR","")))</f>
        <v/>
      </c>
      <c r="B2176" t="str">
        <f>CoverSheet!$G$7</f>
        <v>v:25-03-c</v>
      </c>
      <c r="C2176" t="str">
        <f>IF(CoverSheet!$C$29=3,"Q1",IF(CoverSheet!$C$29=6,"Q2",IF(CoverSheet!$C$29=9,"Q3",IF(AND(CoverSheet!$C$29=12,A2176="AR"),"Q4","Q4A"))))</f>
        <v>Q4A</v>
      </c>
      <c r="D2176" t="str">
        <f>CoverSheet!$C$15</f>
        <v/>
      </c>
      <c r="E2176" t="s">
        <v>750</v>
      </c>
      <c r="F2176" t="s">
        <v>4821</v>
      </c>
      <c r="G2176" t="s">
        <v>4822</v>
      </c>
      <c r="H2176">
        <f>Input!N368*CoverSheet!C33</f>
        <v>0</v>
      </c>
    </row>
    <row r="2177" spans="1:8" x14ac:dyDescent="0.35">
      <c r="A2177" t="str">
        <f>IF(CoverSheet!$C$9="Annual Return","AR",IF(CoverSheet!$C$9="Interim Return","IR",IF(CoverSheet!$C$9="Audited Annual Return","AAR","")))</f>
        <v/>
      </c>
      <c r="B2177" t="str">
        <f>CoverSheet!$G$7</f>
        <v>v:25-03-c</v>
      </c>
      <c r="C2177" t="str">
        <f>IF(CoverSheet!$C$29=3,"Q1",IF(CoverSheet!$C$29=6,"Q2",IF(CoverSheet!$C$29=9,"Q3",IF(AND(CoverSheet!$C$29=12,A2177="AR"),"Q4","Q4A"))))</f>
        <v>Q4A</v>
      </c>
      <c r="D2177" t="str">
        <f>CoverSheet!$C$15</f>
        <v/>
      </c>
      <c r="E2177" t="s">
        <v>750</v>
      </c>
      <c r="F2177" t="s">
        <v>4823</v>
      </c>
      <c r="G2177" t="s">
        <v>4824</v>
      </c>
      <c r="H2177">
        <f>Input!P369*CoverSheet!C33</f>
        <v>0</v>
      </c>
    </row>
    <row r="2178" spans="1:8" x14ac:dyDescent="0.35">
      <c r="A2178" t="str">
        <f>IF(CoverSheet!$C$9="Annual Return","AR",IF(CoverSheet!$C$9="Interim Return","IR",IF(CoverSheet!$C$9="Audited Annual Return","AAR","")))</f>
        <v/>
      </c>
      <c r="B2178" t="str">
        <f>CoverSheet!$G$7</f>
        <v>v:25-03-c</v>
      </c>
      <c r="C2178" t="str">
        <f>IF(CoverSheet!$C$29=3,"Q1",IF(CoverSheet!$C$29=6,"Q2",IF(CoverSheet!$C$29=9,"Q3",IF(AND(CoverSheet!$C$29=12,A2178="AR"),"Q4","Q4A"))))</f>
        <v>Q4A</v>
      </c>
      <c r="D2178" t="str">
        <f>CoverSheet!$C$15</f>
        <v/>
      </c>
      <c r="E2178" t="s">
        <v>750</v>
      </c>
      <c r="F2178" t="s">
        <v>4825</v>
      </c>
      <c r="G2178" t="s">
        <v>4826</v>
      </c>
      <c r="H2178">
        <f>Input!L369*CoverSheet!C33</f>
        <v>0</v>
      </c>
    </row>
    <row r="2179" spans="1:8" x14ac:dyDescent="0.35">
      <c r="A2179" t="str">
        <f>IF(CoverSheet!$C$9="Annual Return","AR",IF(CoverSheet!$C$9="Interim Return","IR",IF(CoverSheet!$C$9="Audited Annual Return","AAR","")))</f>
        <v/>
      </c>
      <c r="B2179" t="str">
        <f>CoverSheet!$G$7</f>
        <v>v:25-03-c</v>
      </c>
      <c r="C2179" t="str">
        <f>IF(CoverSheet!$C$29=3,"Q1",IF(CoverSheet!$C$29=6,"Q2",IF(CoverSheet!$C$29=9,"Q3",IF(AND(CoverSheet!$C$29=12,A2179="AR"),"Q4","Q4A"))))</f>
        <v>Q4A</v>
      </c>
      <c r="D2179" t="str">
        <f>CoverSheet!$C$15</f>
        <v/>
      </c>
      <c r="E2179" t="s">
        <v>750</v>
      </c>
      <c r="F2179" t="s">
        <v>4827</v>
      </c>
      <c r="G2179" t="s">
        <v>4828</v>
      </c>
      <c r="H2179">
        <f>Input!M369*CoverSheet!C33</f>
        <v>0</v>
      </c>
    </row>
    <row r="2180" spans="1:8" x14ac:dyDescent="0.35">
      <c r="A2180" t="str">
        <f>IF(CoverSheet!$C$9="Annual Return","AR",IF(CoverSheet!$C$9="Interim Return","IR",IF(CoverSheet!$C$9="Audited Annual Return","AAR","")))</f>
        <v/>
      </c>
      <c r="B2180" t="str">
        <f>CoverSheet!$G$7</f>
        <v>v:25-03-c</v>
      </c>
      <c r="C2180" t="str">
        <f>IF(CoverSheet!$C$29=3,"Q1",IF(CoverSheet!$C$29=6,"Q2",IF(CoverSheet!$C$29=9,"Q3",IF(AND(CoverSheet!$C$29=12,A2180="AR"),"Q4","Q4A"))))</f>
        <v>Q4A</v>
      </c>
      <c r="D2180" t="str">
        <f>CoverSheet!$C$15</f>
        <v/>
      </c>
      <c r="E2180" t="s">
        <v>750</v>
      </c>
      <c r="F2180" t="s">
        <v>4829</v>
      </c>
      <c r="G2180" t="s">
        <v>4830</v>
      </c>
      <c r="H2180">
        <f>Input!N369*CoverSheet!C33</f>
        <v>0</v>
      </c>
    </row>
    <row r="2181" spans="1:8" x14ac:dyDescent="0.35">
      <c r="A2181" t="str">
        <f>IF(CoverSheet!$C$9="Annual Return","AR",IF(CoverSheet!$C$9="Interim Return","IR",IF(CoverSheet!$C$9="Audited Annual Return","AAR","")))</f>
        <v/>
      </c>
      <c r="B2181" t="str">
        <f>CoverSheet!$G$7</f>
        <v>v:25-03-c</v>
      </c>
      <c r="C2181" t="str">
        <f>IF(CoverSheet!$C$29=3,"Q1",IF(CoverSheet!$C$29=6,"Q2",IF(CoverSheet!$C$29=9,"Q3",IF(AND(CoverSheet!$C$29=12,A2181="AR"),"Q4","Q4A"))))</f>
        <v>Q4A</v>
      </c>
      <c r="D2181" t="str">
        <f>CoverSheet!$C$15</f>
        <v/>
      </c>
      <c r="E2181" t="s">
        <v>750</v>
      </c>
      <c r="F2181" t="s">
        <v>4831</v>
      </c>
      <c r="G2181" t="s">
        <v>4832</v>
      </c>
      <c r="H2181">
        <f>Input!P370*CoverSheet!C33</f>
        <v>0</v>
      </c>
    </row>
    <row r="2182" spans="1:8" x14ac:dyDescent="0.35">
      <c r="A2182" t="str">
        <f>IF(CoverSheet!$C$9="Annual Return","AR",IF(CoverSheet!$C$9="Interim Return","IR",IF(CoverSheet!$C$9="Audited Annual Return","AAR","")))</f>
        <v/>
      </c>
      <c r="B2182" t="str">
        <f>CoverSheet!$G$7</f>
        <v>v:25-03-c</v>
      </c>
      <c r="C2182" t="str">
        <f>IF(CoverSheet!$C$29=3,"Q1",IF(CoverSheet!$C$29=6,"Q2",IF(CoverSheet!$C$29=9,"Q3",IF(AND(CoverSheet!$C$29=12,A2182="AR"),"Q4","Q4A"))))</f>
        <v>Q4A</v>
      </c>
      <c r="D2182" t="str">
        <f>CoverSheet!$C$15</f>
        <v/>
      </c>
      <c r="E2182" t="s">
        <v>750</v>
      </c>
      <c r="F2182" t="s">
        <v>4833</v>
      </c>
      <c r="G2182" t="s">
        <v>4834</v>
      </c>
      <c r="H2182">
        <f>Input!L370*CoverSheet!C33</f>
        <v>0</v>
      </c>
    </row>
    <row r="2183" spans="1:8" x14ac:dyDescent="0.35">
      <c r="A2183" t="str">
        <f>IF(CoverSheet!$C$9="Annual Return","AR",IF(CoverSheet!$C$9="Interim Return","IR",IF(CoverSheet!$C$9="Audited Annual Return","AAR","")))</f>
        <v/>
      </c>
      <c r="B2183" t="str">
        <f>CoverSheet!$G$7</f>
        <v>v:25-03-c</v>
      </c>
      <c r="C2183" t="str">
        <f>IF(CoverSheet!$C$29=3,"Q1",IF(CoverSheet!$C$29=6,"Q2",IF(CoverSheet!$C$29=9,"Q3",IF(AND(CoverSheet!$C$29=12,A2183="AR"),"Q4","Q4A"))))</f>
        <v>Q4A</v>
      </c>
      <c r="D2183" t="str">
        <f>CoverSheet!$C$15</f>
        <v/>
      </c>
      <c r="E2183" t="s">
        <v>750</v>
      </c>
      <c r="F2183" t="s">
        <v>4835</v>
      </c>
      <c r="G2183" t="s">
        <v>4836</v>
      </c>
      <c r="H2183">
        <f>Input!M370*CoverSheet!C33</f>
        <v>0</v>
      </c>
    </row>
    <row r="2184" spans="1:8" x14ac:dyDescent="0.35">
      <c r="A2184" t="str">
        <f>IF(CoverSheet!$C$9="Annual Return","AR",IF(CoverSheet!$C$9="Interim Return","IR",IF(CoverSheet!$C$9="Audited Annual Return","AAR","")))</f>
        <v/>
      </c>
      <c r="B2184" t="str">
        <f>CoverSheet!$G$7</f>
        <v>v:25-03-c</v>
      </c>
      <c r="C2184" t="str">
        <f>IF(CoverSheet!$C$29=3,"Q1",IF(CoverSheet!$C$29=6,"Q2",IF(CoverSheet!$C$29=9,"Q3",IF(AND(CoverSheet!$C$29=12,A2184="AR"),"Q4","Q4A"))))</f>
        <v>Q4A</v>
      </c>
      <c r="D2184" t="str">
        <f>CoverSheet!$C$15</f>
        <v/>
      </c>
      <c r="E2184" t="s">
        <v>750</v>
      </c>
      <c r="F2184" t="s">
        <v>4837</v>
      </c>
      <c r="G2184" t="s">
        <v>4838</v>
      </c>
      <c r="H2184">
        <f>Input!N370*CoverSheet!C33</f>
        <v>0</v>
      </c>
    </row>
    <row r="2185" spans="1:8" x14ac:dyDescent="0.35">
      <c r="A2185" t="str">
        <f>IF(CoverSheet!$C$9="Annual Return","AR",IF(CoverSheet!$C$9="Interim Return","IR",IF(CoverSheet!$C$9="Audited Annual Return","AAR","")))</f>
        <v/>
      </c>
      <c r="B2185" t="str">
        <f>CoverSheet!$G$7</f>
        <v>v:25-03-c</v>
      </c>
      <c r="C2185" t="str">
        <f>IF(CoverSheet!$C$29=3,"Q1",IF(CoverSheet!$C$29=6,"Q2",IF(CoverSheet!$C$29=9,"Q3",IF(AND(CoverSheet!$C$29=12,A2185="AR"),"Q4","Q4A"))))</f>
        <v>Q4A</v>
      </c>
      <c r="D2185" t="str">
        <f>CoverSheet!$C$15</f>
        <v/>
      </c>
      <c r="E2185" t="s">
        <v>750</v>
      </c>
      <c r="F2185" t="s">
        <v>4839</v>
      </c>
      <c r="G2185" t="s">
        <v>4840</v>
      </c>
      <c r="H2185">
        <f>Input!P371*CoverSheet!C33</f>
        <v>0</v>
      </c>
    </row>
    <row r="2186" spans="1:8" x14ac:dyDescent="0.35">
      <c r="A2186" t="str">
        <f>IF(CoverSheet!$C$9="Annual Return","AR",IF(CoverSheet!$C$9="Interim Return","IR",IF(CoverSheet!$C$9="Audited Annual Return","AAR","")))</f>
        <v/>
      </c>
      <c r="B2186" t="str">
        <f>CoverSheet!$G$7</f>
        <v>v:25-03-c</v>
      </c>
      <c r="C2186" t="str">
        <f>IF(CoverSheet!$C$29=3,"Q1",IF(CoverSheet!$C$29=6,"Q2",IF(CoverSheet!$C$29=9,"Q3",IF(AND(CoverSheet!$C$29=12,A2186="AR"),"Q4","Q4A"))))</f>
        <v>Q4A</v>
      </c>
      <c r="D2186" t="str">
        <f>CoverSheet!$C$15</f>
        <v/>
      </c>
      <c r="E2186" t="s">
        <v>750</v>
      </c>
      <c r="F2186" t="s">
        <v>4841</v>
      </c>
      <c r="G2186" t="s">
        <v>4842</v>
      </c>
      <c r="H2186">
        <f>Input!L371*CoverSheet!C33</f>
        <v>0</v>
      </c>
    </row>
    <row r="2187" spans="1:8" x14ac:dyDescent="0.35">
      <c r="A2187" t="str">
        <f>IF(CoverSheet!$C$9="Annual Return","AR",IF(CoverSheet!$C$9="Interim Return","IR",IF(CoverSheet!$C$9="Audited Annual Return","AAR","")))</f>
        <v/>
      </c>
      <c r="B2187" t="str">
        <f>CoverSheet!$G$7</f>
        <v>v:25-03-c</v>
      </c>
      <c r="C2187" t="str">
        <f>IF(CoverSheet!$C$29=3,"Q1",IF(CoverSheet!$C$29=6,"Q2",IF(CoverSheet!$C$29=9,"Q3",IF(AND(CoverSheet!$C$29=12,A2187="AR"),"Q4","Q4A"))))</f>
        <v>Q4A</v>
      </c>
      <c r="D2187" t="str">
        <f>CoverSheet!$C$15</f>
        <v/>
      </c>
      <c r="E2187" t="s">
        <v>750</v>
      </c>
      <c r="F2187" t="s">
        <v>4843</v>
      </c>
      <c r="G2187" t="s">
        <v>4844</v>
      </c>
      <c r="H2187">
        <f>Input!M371*CoverSheet!C33</f>
        <v>0</v>
      </c>
    </row>
    <row r="2188" spans="1:8" x14ac:dyDescent="0.35">
      <c r="A2188" t="str">
        <f>IF(CoverSheet!$C$9="Annual Return","AR",IF(CoverSheet!$C$9="Interim Return","IR",IF(CoverSheet!$C$9="Audited Annual Return","AAR","")))</f>
        <v/>
      </c>
      <c r="B2188" t="str">
        <f>CoverSheet!$G$7</f>
        <v>v:25-03-c</v>
      </c>
      <c r="C2188" t="str">
        <f>IF(CoverSheet!$C$29=3,"Q1",IF(CoverSheet!$C$29=6,"Q2",IF(CoverSheet!$C$29=9,"Q3",IF(AND(CoverSheet!$C$29=12,A2188="AR"),"Q4","Q4A"))))</f>
        <v>Q4A</v>
      </c>
      <c r="D2188" t="str">
        <f>CoverSheet!$C$15</f>
        <v/>
      </c>
      <c r="E2188" t="s">
        <v>750</v>
      </c>
      <c r="F2188" t="s">
        <v>4845</v>
      </c>
      <c r="G2188" t="s">
        <v>4846</v>
      </c>
      <c r="H2188">
        <f>Input!N371*CoverSheet!C33</f>
        <v>0</v>
      </c>
    </row>
    <row r="2189" spans="1:8" x14ac:dyDescent="0.35">
      <c r="A2189" t="str">
        <f>IF(CoverSheet!$C$9="Annual Return","AR",IF(CoverSheet!$C$9="Interim Return","IR",IF(CoverSheet!$C$9="Audited Annual Return","AAR","")))</f>
        <v/>
      </c>
      <c r="B2189" t="str">
        <f>CoverSheet!$G$7</f>
        <v>v:25-03-c</v>
      </c>
      <c r="C2189" t="str">
        <f>IF(CoverSheet!$C$29=3,"Q1",IF(CoverSheet!$C$29=6,"Q2",IF(CoverSheet!$C$29=9,"Q3",IF(AND(CoverSheet!$C$29=12,A2189="AR"),"Q4","Q4A"))))</f>
        <v>Q4A</v>
      </c>
      <c r="D2189" t="str">
        <f>CoverSheet!$C$15</f>
        <v/>
      </c>
      <c r="E2189" t="s">
        <v>750</v>
      </c>
      <c r="F2189" t="s">
        <v>4847</v>
      </c>
      <c r="G2189" t="s">
        <v>4848</v>
      </c>
      <c r="H2189">
        <f>Input!P372*CoverSheet!C33</f>
        <v>0</v>
      </c>
    </row>
    <row r="2190" spans="1:8" x14ac:dyDescent="0.35">
      <c r="A2190" t="str">
        <f>IF(CoverSheet!$C$9="Annual Return","AR",IF(CoverSheet!$C$9="Interim Return","IR",IF(CoverSheet!$C$9="Audited Annual Return","AAR","")))</f>
        <v/>
      </c>
      <c r="B2190" t="str">
        <f>CoverSheet!$G$7</f>
        <v>v:25-03-c</v>
      </c>
      <c r="C2190" t="str">
        <f>IF(CoverSheet!$C$29=3,"Q1",IF(CoverSheet!$C$29=6,"Q2",IF(CoverSheet!$C$29=9,"Q3",IF(AND(CoverSheet!$C$29=12,A2190="AR"),"Q4","Q4A"))))</f>
        <v>Q4A</v>
      </c>
      <c r="D2190" t="str">
        <f>CoverSheet!$C$15</f>
        <v/>
      </c>
      <c r="E2190" t="s">
        <v>750</v>
      </c>
      <c r="F2190" t="s">
        <v>4849</v>
      </c>
      <c r="G2190" t="s">
        <v>4850</v>
      </c>
      <c r="H2190">
        <f>Input!L372*CoverSheet!C33</f>
        <v>0</v>
      </c>
    </row>
    <row r="2191" spans="1:8" x14ac:dyDescent="0.35">
      <c r="A2191" t="str">
        <f>IF(CoverSheet!$C$9="Annual Return","AR",IF(CoverSheet!$C$9="Interim Return","IR",IF(CoverSheet!$C$9="Audited Annual Return","AAR","")))</f>
        <v/>
      </c>
      <c r="B2191" t="str">
        <f>CoverSheet!$G$7</f>
        <v>v:25-03-c</v>
      </c>
      <c r="C2191" t="str">
        <f>IF(CoverSheet!$C$29=3,"Q1",IF(CoverSheet!$C$29=6,"Q2",IF(CoverSheet!$C$29=9,"Q3",IF(AND(CoverSheet!$C$29=12,A2191="AR"),"Q4","Q4A"))))</f>
        <v>Q4A</v>
      </c>
      <c r="D2191" t="str">
        <f>CoverSheet!$C$15</f>
        <v/>
      </c>
      <c r="E2191" t="s">
        <v>750</v>
      </c>
      <c r="F2191" t="s">
        <v>4851</v>
      </c>
      <c r="G2191" t="s">
        <v>4852</v>
      </c>
      <c r="H2191">
        <f>Input!M372*CoverSheet!C33</f>
        <v>0</v>
      </c>
    </row>
    <row r="2192" spans="1:8" x14ac:dyDescent="0.35">
      <c r="A2192" t="str">
        <f>IF(CoverSheet!$C$9="Annual Return","AR",IF(CoverSheet!$C$9="Interim Return","IR",IF(CoverSheet!$C$9="Audited Annual Return","AAR","")))</f>
        <v/>
      </c>
      <c r="B2192" t="str">
        <f>CoverSheet!$G$7</f>
        <v>v:25-03-c</v>
      </c>
      <c r="C2192" t="str">
        <f>IF(CoverSheet!$C$29=3,"Q1",IF(CoverSheet!$C$29=6,"Q2",IF(CoverSheet!$C$29=9,"Q3",IF(AND(CoverSheet!$C$29=12,A2192="AR"),"Q4","Q4A"))))</f>
        <v>Q4A</v>
      </c>
      <c r="D2192" t="str">
        <f>CoverSheet!$C$15</f>
        <v/>
      </c>
      <c r="E2192" t="s">
        <v>750</v>
      </c>
      <c r="F2192" t="s">
        <v>4853</v>
      </c>
      <c r="G2192" t="s">
        <v>4854</v>
      </c>
      <c r="H2192">
        <f>Input!N372*CoverSheet!C33</f>
        <v>0</v>
      </c>
    </row>
    <row r="2193" spans="1:8" x14ac:dyDescent="0.35">
      <c r="A2193" t="str">
        <f>IF(CoverSheet!$C$9="Annual Return","AR",IF(CoverSheet!$C$9="Interim Return","IR",IF(CoverSheet!$C$9="Audited Annual Return","AAR","")))</f>
        <v/>
      </c>
      <c r="B2193" t="str">
        <f>CoverSheet!$G$7</f>
        <v>v:25-03-c</v>
      </c>
      <c r="C2193" t="str">
        <f>IF(CoverSheet!$C$29=3,"Q1",IF(CoverSheet!$C$29=6,"Q2",IF(CoverSheet!$C$29=9,"Q3",IF(AND(CoverSheet!$C$29=12,A2193="AR"),"Q4","Q4A"))))</f>
        <v>Q4A</v>
      </c>
      <c r="D2193" t="str">
        <f>CoverSheet!$C$15</f>
        <v/>
      </c>
      <c r="E2193" t="s">
        <v>750</v>
      </c>
      <c r="F2193" t="s">
        <v>4855</v>
      </c>
      <c r="G2193" t="s">
        <v>4856</v>
      </c>
      <c r="H2193">
        <f>Input!P374*CoverSheet!C33</f>
        <v>0</v>
      </c>
    </row>
    <row r="2194" spans="1:8" x14ac:dyDescent="0.35">
      <c r="A2194" t="str">
        <f>IF(CoverSheet!$C$9="Annual Return","AR",IF(CoverSheet!$C$9="Interim Return","IR",IF(CoverSheet!$C$9="Audited Annual Return","AAR","")))</f>
        <v/>
      </c>
      <c r="B2194" t="str">
        <f>CoverSheet!$G$7</f>
        <v>v:25-03-c</v>
      </c>
      <c r="C2194" t="str">
        <f>IF(CoverSheet!$C$29=3,"Q1",IF(CoverSheet!$C$29=6,"Q2",IF(CoverSheet!$C$29=9,"Q3",IF(AND(CoverSheet!$C$29=12,A2194="AR"),"Q4","Q4A"))))</f>
        <v>Q4A</v>
      </c>
      <c r="D2194" t="str">
        <f>CoverSheet!$C$15</f>
        <v/>
      </c>
      <c r="E2194" t="s">
        <v>750</v>
      </c>
      <c r="F2194" t="s">
        <v>4857</v>
      </c>
      <c r="G2194" t="s">
        <v>4858</v>
      </c>
      <c r="H2194">
        <f>Input!L374*CoverSheet!C33</f>
        <v>0</v>
      </c>
    </row>
    <row r="2195" spans="1:8" x14ac:dyDescent="0.35">
      <c r="A2195" t="str">
        <f>IF(CoverSheet!$C$9="Annual Return","AR",IF(CoverSheet!$C$9="Interim Return","IR",IF(CoverSheet!$C$9="Audited Annual Return","AAR","")))</f>
        <v/>
      </c>
      <c r="B2195" t="str">
        <f>CoverSheet!$G$7</f>
        <v>v:25-03-c</v>
      </c>
      <c r="C2195" t="str">
        <f>IF(CoverSheet!$C$29=3,"Q1",IF(CoverSheet!$C$29=6,"Q2",IF(CoverSheet!$C$29=9,"Q3",IF(AND(CoverSheet!$C$29=12,A2195="AR"),"Q4","Q4A"))))</f>
        <v>Q4A</v>
      </c>
      <c r="D2195" t="str">
        <f>CoverSheet!$C$15</f>
        <v/>
      </c>
      <c r="E2195" t="s">
        <v>750</v>
      </c>
      <c r="F2195" t="s">
        <v>4859</v>
      </c>
      <c r="G2195" t="s">
        <v>4860</v>
      </c>
      <c r="H2195">
        <f>Input!M374*CoverSheet!C33</f>
        <v>0</v>
      </c>
    </row>
    <row r="2196" spans="1:8" x14ac:dyDescent="0.35">
      <c r="A2196" t="str">
        <f>IF(CoverSheet!$C$9="Annual Return","AR",IF(CoverSheet!$C$9="Interim Return","IR",IF(CoverSheet!$C$9="Audited Annual Return","AAR","")))</f>
        <v/>
      </c>
      <c r="B2196" t="str">
        <f>CoverSheet!$G$7</f>
        <v>v:25-03-c</v>
      </c>
      <c r="C2196" t="str">
        <f>IF(CoverSheet!$C$29=3,"Q1",IF(CoverSheet!$C$29=6,"Q2",IF(CoverSheet!$C$29=9,"Q3",IF(AND(CoverSheet!$C$29=12,A2196="AR"),"Q4","Q4A"))))</f>
        <v>Q4A</v>
      </c>
      <c r="D2196" t="str">
        <f>CoverSheet!$C$15</f>
        <v/>
      </c>
      <c r="E2196" t="s">
        <v>750</v>
      </c>
      <c r="F2196" t="s">
        <v>4861</v>
      </c>
      <c r="G2196" t="s">
        <v>4862</v>
      </c>
      <c r="H2196">
        <f>Input!N374*CoverSheet!C33</f>
        <v>0</v>
      </c>
    </row>
    <row r="2197" spans="1:8" x14ac:dyDescent="0.35">
      <c r="A2197" t="str">
        <f>IF(CoverSheet!$C$9="Annual Return","AR",IF(CoverSheet!$C$9="Interim Return","IR",IF(CoverSheet!$C$9="Audited Annual Return","AAR","")))</f>
        <v/>
      </c>
      <c r="B2197" t="str">
        <f>CoverSheet!$G$7</f>
        <v>v:25-03-c</v>
      </c>
      <c r="C2197" t="str">
        <f>IF(CoverSheet!$C$29=3,"Q1",IF(CoverSheet!$C$29=6,"Q2",IF(CoverSheet!$C$29=9,"Q3",IF(AND(CoverSheet!$C$29=12,A2197="AR"),"Q4","Q4A"))))</f>
        <v>Q4A</v>
      </c>
      <c r="D2197" t="str">
        <f>CoverSheet!$C$15</f>
        <v/>
      </c>
      <c r="E2197" t="s">
        <v>750</v>
      </c>
      <c r="F2197" t="s">
        <v>4863</v>
      </c>
      <c r="G2197" t="s">
        <v>4864</v>
      </c>
      <c r="H2197">
        <f>Input!P382*CoverSheet!C33</f>
        <v>0</v>
      </c>
    </row>
    <row r="2198" spans="1:8" x14ac:dyDescent="0.35">
      <c r="A2198" t="str">
        <f>IF(CoverSheet!$C$9="Annual Return","AR",IF(CoverSheet!$C$9="Interim Return","IR",IF(CoverSheet!$C$9="Audited Annual Return","AAR","")))</f>
        <v/>
      </c>
      <c r="B2198" t="str">
        <f>CoverSheet!$G$7</f>
        <v>v:25-03-c</v>
      </c>
      <c r="C2198" t="str">
        <f>IF(CoverSheet!$C$29=3,"Q1",IF(CoverSheet!$C$29=6,"Q2",IF(CoverSheet!$C$29=9,"Q3",IF(AND(CoverSheet!$C$29=12,A2198="AR"),"Q4","Q4A"))))</f>
        <v>Q4A</v>
      </c>
      <c r="D2198" t="str">
        <f>CoverSheet!$C$15</f>
        <v/>
      </c>
      <c r="E2198" t="s">
        <v>750</v>
      </c>
      <c r="F2198" t="s">
        <v>4865</v>
      </c>
      <c r="G2198" t="s">
        <v>4866</v>
      </c>
      <c r="H2198">
        <f>Input!L382*CoverSheet!C33</f>
        <v>0</v>
      </c>
    </row>
    <row r="2199" spans="1:8" x14ac:dyDescent="0.35">
      <c r="A2199" t="str">
        <f>IF(CoverSheet!$C$9="Annual Return","AR",IF(CoverSheet!$C$9="Interim Return","IR",IF(CoverSheet!$C$9="Audited Annual Return","AAR","")))</f>
        <v/>
      </c>
      <c r="B2199" t="str">
        <f>CoverSheet!$G$7</f>
        <v>v:25-03-c</v>
      </c>
      <c r="C2199" t="str">
        <f>IF(CoverSheet!$C$29=3,"Q1",IF(CoverSheet!$C$29=6,"Q2",IF(CoverSheet!$C$29=9,"Q3",IF(AND(CoverSheet!$C$29=12,A2199="AR"),"Q4","Q4A"))))</f>
        <v>Q4A</v>
      </c>
      <c r="D2199" t="str">
        <f>CoverSheet!$C$15</f>
        <v/>
      </c>
      <c r="E2199" t="s">
        <v>750</v>
      </c>
      <c r="F2199" t="s">
        <v>4867</v>
      </c>
      <c r="G2199" t="s">
        <v>4868</v>
      </c>
      <c r="H2199">
        <f>Input!M382*CoverSheet!C33</f>
        <v>0</v>
      </c>
    </row>
    <row r="2200" spans="1:8" x14ac:dyDescent="0.35">
      <c r="A2200" t="str">
        <f>IF(CoverSheet!$C$9="Annual Return","AR",IF(CoverSheet!$C$9="Interim Return","IR",IF(CoverSheet!$C$9="Audited Annual Return","AAR","")))</f>
        <v/>
      </c>
      <c r="B2200" t="str">
        <f>CoverSheet!$G$7</f>
        <v>v:25-03-c</v>
      </c>
      <c r="C2200" t="str">
        <f>IF(CoverSheet!$C$29=3,"Q1",IF(CoverSheet!$C$29=6,"Q2",IF(CoverSheet!$C$29=9,"Q3",IF(AND(CoverSheet!$C$29=12,A2200="AR"),"Q4","Q4A"))))</f>
        <v>Q4A</v>
      </c>
      <c r="D2200" t="str">
        <f>CoverSheet!$C$15</f>
        <v/>
      </c>
      <c r="E2200" t="s">
        <v>750</v>
      </c>
      <c r="F2200" t="s">
        <v>4869</v>
      </c>
      <c r="G2200" t="s">
        <v>4870</v>
      </c>
      <c r="H2200">
        <f>Input!N382*CoverSheet!C33</f>
        <v>0</v>
      </c>
    </row>
    <row r="2201" spans="1:8" x14ac:dyDescent="0.35">
      <c r="A2201" t="str">
        <f>IF(CoverSheet!$C$9="Annual Return","AR",IF(CoverSheet!$C$9="Interim Return","IR",IF(CoverSheet!$C$9="Audited Annual Return","AAR","")))</f>
        <v/>
      </c>
      <c r="B2201" t="str">
        <f>CoverSheet!$G$7</f>
        <v>v:25-03-c</v>
      </c>
      <c r="C2201" t="str">
        <f>IF(CoverSheet!$C$29=3,"Q1",IF(CoverSheet!$C$29=6,"Q2",IF(CoverSheet!$C$29=9,"Q3",IF(AND(CoverSheet!$C$29=12,A2201="AR"),"Q4","Q4A"))))</f>
        <v>Q4A</v>
      </c>
      <c r="D2201" t="str">
        <f>CoverSheet!$C$15</f>
        <v/>
      </c>
      <c r="E2201" t="s">
        <v>750</v>
      </c>
      <c r="F2201" t="s">
        <v>4871</v>
      </c>
      <c r="G2201" t="s">
        <v>4872</v>
      </c>
      <c r="H2201">
        <f>Input!P383*CoverSheet!C33</f>
        <v>0</v>
      </c>
    </row>
    <row r="2202" spans="1:8" x14ac:dyDescent="0.35">
      <c r="A2202" t="str">
        <f>IF(CoverSheet!$C$9="Annual Return","AR",IF(CoverSheet!$C$9="Interim Return","IR",IF(CoverSheet!$C$9="Audited Annual Return","AAR","")))</f>
        <v/>
      </c>
      <c r="B2202" t="str">
        <f>CoverSheet!$G$7</f>
        <v>v:25-03-c</v>
      </c>
      <c r="C2202" t="str">
        <f>IF(CoverSheet!$C$29=3,"Q1",IF(CoverSheet!$C$29=6,"Q2",IF(CoverSheet!$C$29=9,"Q3",IF(AND(CoverSheet!$C$29=12,A2202="AR"),"Q4","Q4A"))))</f>
        <v>Q4A</v>
      </c>
      <c r="D2202" t="str">
        <f>CoverSheet!$C$15</f>
        <v/>
      </c>
      <c r="E2202" t="s">
        <v>750</v>
      </c>
      <c r="F2202" t="s">
        <v>4873</v>
      </c>
      <c r="G2202" t="s">
        <v>4874</v>
      </c>
      <c r="H2202">
        <f>Input!L383*CoverSheet!C33</f>
        <v>0</v>
      </c>
    </row>
    <row r="2203" spans="1:8" x14ac:dyDescent="0.35">
      <c r="A2203" t="str">
        <f>IF(CoverSheet!$C$9="Annual Return","AR",IF(CoverSheet!$C$9="Interim Return","IR",IF(CoverSheet!$C$9="Audited Annual Return","AAR","")))</f>
        <v/>
      </c>
      <c r="B2203" t="str">
        <f>CoverSheet!$G$7</f>
        <v>v:25-03-c</v>
      </c>
      <c r="C2203" t="str">
        <f>IF(CoverSheet!$C$29=3,"Q1",IF(CoverSheet!$C$29=6,"Q2",IF(CoverSheet!$C$29=9,"Q3",IF(AND(CoverSheet!$C$29=12,A2203="AR"),"Q4","Q4A"))))</f>
        <v>Q4A</v>
      </c>
      <c r="D2203" t="str">
        <f>CoverSheet!$C$15</f>
        <v/>
      </c>
      <c r="E2203" t="s">
        <v>750</v>
      </c>
      <c r="F2203" t="s">
        <v>4875</v>
      </c>
      <c r="G2203" t="s">
        <v>4876</v>
      </c>
      <c r="H2203">
        <f>Input!M383*CoverSheet!C33</f>
        <v>0</v>
      </c>
    </row>
    <row r="2204" spans="1:8" x14ac:dyDescent="0.35">
      <c r="A2204" t="str">
        <f>IF(CoverSheet!$C$9="Annual Return","AR",IF(CoverSheet!$C$9="Interim Return","IR",IF(CoverSheet!$C$9="Audited Annual Return","AAR","")))</f>
        <v/>
      </c>
      <c r="B2204" t="str">
        <f>CoverSheet!$G$7</f>
        <v>v:25-03-c</v>
      </c>
      <c r="C2204" t="str">
        <f>IF(CoverSheet!$C$29=3,"Q1",IF(CoverSheet!$C$29=6,"Q2",IF(CoverSheet!$C$29=9,"Q3",IF(AND(CoverSheet!$C$29=12,A2204="AR"),"Q4","Q4A"))))</f>
        <v>Q4A</v>
      </c>
      <c r="D2204" t="str">
        <f>CoverSheet!$C$15</f>
        <v/>
      </c>
      <c r="E2204" t="s">
        <v>750</v>
      </c>
      <c r="F2204" t="s">
        <v>4877</v>
      </c>
      <c r="G2204" t="s">
        <v>4878</v>
      </c>
      <c r="H2204">
        <f>Input!N383*CoverSheet!C33</f>
        <v>0</v>
      </c>
    </row>
    <row r="2205" spans="1:8" x14ac:dyDescent="0.35">
      <c r="A2205" t="str">
        <f>IF(CoverSheet!$C$9="Annual Return","AR",IF(CoverSheet!$C$9="Interim Return","IR",IF(CoverSheet!$C$9="Audited Annual Return","AAR","")))</f>
        <v/>
      </c>
      <c r="B2205" t="str">
        <f>CoverSheet!$G$7</f>
        <v>v:25-03-c</v>
      </c>
      <c r="C2205" t="str">
        <f>IF(CoverSheet!$C$29=3,"Q1",IF(CoverSheet!$C$29=6,"Q2",IF(CoverSheet!$C$29=9,"Q3",IF(AND(CoverSheet!$C$29=12,A2205="AR"),"Q4","Q4A"))))</f>
        <v>Q4A</v>
      </c>
      <c r="D2205" t="str">
        <f>CoverSheet!$C$15</f>
        <v/>
      </c>
      <c r="E2205" t="s">
        <v>750</v>
      </c>
      <c r="F2205" t="s">
        <v>4879</v>
      </c>
      <c r="G2205" t="s">
        <v>4880</v>
      </c>
      <c r="H2205">
        <f>Input!P384*CoverSheet!C33</f>
        <v>0</v>
      </c>
    </row>
    <row r="2206" spans="1:8" x14ac:dyDescent="0.35">
      <c r="A2206" t="str">
        <f>IF(CoverSheet!$C$9="Annual Return","AR",IF(CoverSheet!$C$9="Interim Return","IR",IF(CoverSheet!$C$9="Audited Annual Return","AAR","")))</f>
        <v/>
      </c>
      <c r="B2206" t="str">
        <f>CoverSheet!$G$7</f>
        <v>v:25-03-c</v>
      </c>
      <c r="C2206" t="str">
        <f>IF(CoverSheet!$C$29=3,"Q1",IF(CoverSheet!$C$29=6,"Q2",IF(CoverSheet!$C$29=9,"Q3",IF(AND(CoverSheet!$C$29=12,A2206="AR"),"Q4","Q4A"))))</f>
        <v>Q4A</v>
      </c>
      <c r="D2206" t="str">
        <f>CoverSheet!$C$15</f>
        <v/>
      </c>
      <c r="E2206" t="s">
        <v>750</v>
      </c>
      <c r="F2206" t="s">
        <v>4881</v>
      </c>
      <c r="G2206" t="s">
        <v>4882</v>
      </c>
      <c r="H2206">
        <f>Input!L384*CoverSheet!C33</f>
        <v>0</v>
      </c>
    </row>
    <row r="2207" spans="1:8" x14ac:dyDescent="0.35">
      <c r="A2207" t="str">
        <f>IF(CoverSheet!$C$9="Annual Return","AR",IF(CoverSheet!$C$9="Interim Return","IR",IF(CoverSheet!$C$9="Audited Annual Return","AAR","")))</f>
        <v/>
      </c>
      <c r="B2207" t="str">
        <f>CoverSheet!$G$7</f>
        <v>v:25-03-c</v>
      </c>
      <c r="C2207" t="str">
        <f>IF(CoverSheet!$C$29=3,"Q1",IF(CoverSheet!$C$29=6,"Q2",IF(CoverSheet!$C$29=9,"Q3",IF(AND(CoverSheet!$C$29=12,A2207="AR"),"Q4","Q4A"))))</f>
        <v>Q4A</v>
      </c>
      <c r="D2207" t="str">
        <f>CoverSheet!$C$15</f>
        <v/>
      </c>
      <c r="E2207" t="s">
        <v>750</v>
      </c>
      <c r="F2207" t="s">
        <v>4883</v>
      </c>
      <c r="G2207" t="s">
        <v>4884</v>
      </c>
      <c r="H2207">
        <f>Input!M384*CoverSheet!C33</f>
        <v>0</v>
      </c>
    </row>
    <row r="2208" spans="1:8" x14ac:dyDescent="0.35">
      <c r="A2208" t="str">
        <f>IF(CoverSheet!$C$9="Annual Return","AR",IF(CoverSheet!$C$9="Interim Return","IR",IF(CoverSheet!$C$9="Audited Annual Return","AAR","")))</f>
        <v/>
      </c>
      <c r="B2208" t="str">
        <f>CoverSheet!$G$7</f>
        <v>v:25-03-c</v>
      </c>
      <c r="C2208" t="str">
        <f>IF(CoverSheet!$C$29=3,"Q1",IF(CoverSheet!$C$29=6,"Q2",IF(CoverSheet!$C$29=9,"Q3",IF(AND(CoverSheet!$C$29=12,A2208="AR"),"Q4","Q4A"))))</f>
        <v>Q4A</v>
      </c>
      <c r="D2208" t="str">
        <f>CoverSheet!$C$15</f>
        <v/>
      </c>
      <c r="E2208" t="s">
        <v>750</v>
      </c>
      <c r="F2208" t="s">
        <v>4885</v>
      </c>
      <c r="G2208" t="s">
        <v>4886</v>
      </c>
      <c r="H2208">
        <f>Input!N384*CoverSheet!C33</f>
        <v>0</v>
      </c>
    </row>
    <row r="2209" spans="1:8" x14ac:dyDescent="0.35">
      <c r="A2209" t="str">
        <f>IF(CoverSheet!$C$9="Annual Return","AR",IF(CoverSheet!$C$9="Interim Return","IR",IF(CoverSheet!$C$9="Audited Annual Return","AAR","")))</f>
        <v/>
      </c>
      <c r="B2209" t="str">
        <f>CoverSheet!$G$7</f>
        <v>v:25-03-c</v>
      </c>
      <c r="C2209" t="str">
        <f>IF(CoverSheet!$C$29=3,"Q1",IF(CoverSheet!$C$29=6,"Q2",IF(CoverSheet!$C$29=9,"Q3",IF(AND(CoverSheet!$C$29=12,A2209="AR"),"Q4","Q4A"))))</f>
        <v>Q4A</v>
      </c>
      <c r="D2209" t="str">
        <f>CoverSheet!$C$15</f>
        <v/>
      </c>
      <c r="E2209" t="s">
        <v>750</v>
      </c>
      <c r="F2209" t="s">
        <v>4887</v>
      </c>
      <c r="G2209" t="s">
        <v>4888</v>
      </c>
      <c r="H2209">
        <f>Input!P386*CoverSheet!C33</f>
        <v>0</v>
      </c>
    </row>
    <row r="2210" spans="1:8" x14ac:dyDescent="0.35">
      <c r="A2210" t="str">
        <f>IF(CoverSheet!$C$9="Annual Return","AR",IF(CoverSheet!$C$9="Interim Return","IR",IF(CoverSheet!$C$9="Audited Annual Return","AAR","")))</f>
        <v/>
      </c>
      <c r="B2210" t="str">
        <f>CoverSheet!$G$7</f>
        <v>v:25-03-c</v>
      </c>
      <c r="C2210" t="str">
        <f>IF(CoverSheet!$C$29=3,"Q1",IF(CoverSheet!$C$29=6,"Q2",IF(CoverSheet!$C$29=9,"Q3",IF(AND(CoverSheet!$C$29=12,A2210="AR"),"Q4","Q4A"))))</f>
        <v>Q4A</v>
      </c>
      <c r="D2210" t="str">
        <f>CoverSheet!$C$15</f>
        <v/>
      </c>
      <c r="E2210" t="s">
        <v>750</v>
      </c>
      <c r="F2210" t="s">
        <v>4889</v>
      </c>
      <c r="G2210" t="s">
        <v>4890</v>
      </c>
      <c r="H2210">
        <f>Input!P387*CoverSheet!C33</f>
        <v>0</v>
      </c>
    </row>
    <row r="2211" spans="1:8" x14ac:dyDescent="0.35">
      <c r="A2211" t="str">
        <f>IF(CoverSheet!$C$9="Annual Return","AR",IF(CoverSheet!$C$9="Interim Return","IR",IF(CoverSheet!$C$9="Audited Annual Return","AAR","")))</f>
        <v/>
      </c>
      <c r="B2211" t="str">
        <f>CoverSheet!$G$7</f>
        <v>v:25-03-c</v>
      </c>
      <c r="C2211" t="str">
        <f>IF(CoverSheet!$C$29=3,"Q1",IF(CoverSheet!$C$29=6,"Q2",IF(CoverSheet!$C$29=9,"Q3",IF(AND(CoverSheet!$C$29=12,A2211="AR"),"Q4","Q4A"))))</f>
        <v>Q4A</v>
      </c>
      <c r="D2211" t="str">
        <f>CoverSheet!$C$15</f>
        <v/>
      </c>
      <c r="E2211" t="s">
        <v>750</v>
      </c>
      <c r="F2211" t="s">
        <v>4891</v>
      </c>
      <c r="G2211" t="s">
        <v>4892</v>
      </c>
      <c r="H2211">
        <f>Input!P388*CoverSheet!C33</f>
        <v>0</v>
      </c>
    </row>
    <row r="2212" spans="1:8" x14ac:dyDescent="0.35">
      <c r="A2212" t="str">
        <f>IF(CoverSheet!$C$9="Annual Return","AR",IF(CoverSheet!$C$9="Interim Return","IR",IF(CoverSheet!$C$9="Audited Annual Return","AAR","")))</f>
        <v/>
      </c>
      <c r="B2212" t="str">
        <f>CoverSheet!$G$7</f>
        <v>v:25-03-c</v>
      </c>
      <c r="C2212" t="str">
        <f>IF(CoverSheet!$C$29=3,"Q1",IF(CoverSheet!$C$29=6,"Q2",IF(CoverSheet!$C$29=9,"Q3",IF(AND(CoverSheet!$C$29=12,A2212="AR"),"Q4","Q4A"))))</f>
        <v>Q4A</v>
      </c>
      <c r="D2212" t="str">
        <f>CoverSheet!$C$15</f>
        <v/>
      </c>
      <c r="E2212" t="s">
        <v>750</v>
      </c>
      <c r="F2212" t="s">
        <v>4893</v>
      </c>
      <c r="G2212" t="s">
        <v>4894</v>
      </c>
      <c r="H2212">
        <f>Input!P390*CoverSheet!C33</f>
        <v>0</v>
      </c>
    </row>
    <row r="2213" spans="1:8" x14ac:dyDescent="0.35">
      <c r="A2213" t="str">
        <f>IF(CoverSheet!$C$9="Annual Return","AR",IF(CoverSheet!$C$9="Interim Return","IR",IF(CoverSheet!$C$9="Audited Annual Return","AAR","")))</f>
        <v/>
      </c>
      <c r="B2213" t="str">
        <f>CoverSheet!$G$7</f>
        <v>v:25-03-c</v>
      </c>
      <c r="C2213" t="str">
        <f>IF(CoverSheet!$C$29=3,"Q1",IF(CoverSheet!$C$29=6,"Q2",IF(CoverSheet!$C$29=9,"Q3",IF(AND(CoverSheet!$C$29=12,A2213="AR"),"Q4","Q4A"))))</f>
        <v>Q4A</v>
      </c>
      <c r="D2213" t="str">
        <f>CoverSheet!$C$15</f>
        <v/>
      </c>
      <c r="E2213" t="s">
        <v>750</v>
      </c>
      <c r="F2213" t="s">
        <v>4895</v>
      </c>
      <c r="G2213" t="s">
        <v>4896</v>
      </c>
      <c r="H2213">
        <f>Input!P391*CoverSheet!C33</f>
        <v>0</v>
      </c>
    </row>
    <row r="2214" spans="1:8" x14ac:dyDescent="0.35">
      <c r="A2214" t="str">
        <f>IF(CoverSheet!$C$9="Annual Return","AR",IF(CoverSheet!$C$9="Interim Return","IR",IF(CoverSheet!$C$9="Audited Annual Return","AAR","")))</f>
        <v/>
      </c>
      <c r="B2214" t="str">
        <f>CoverSheet!$G$7</f>
        <v>v:25-03-c</v>
      </c>
      <c r="C2214" t="str">
        <f>IF(CoverSheet!$C$29=3,"Q1",IF(CoverSheet!$C$29=6,"Q2",IF(CoverSheet!$C$29=9,"Q3",IF(AND(CoverSheet!$C$29=12,A2214="AR"),"Q4","Q4A"))))</f>
        <v>Q4A</v>
      </c>
      <c r="D2214" t="str">
        <f>CoverSheet!$C$15</f>
        <v/>
      </c>
      <c r="E2214" t="s">
        <v>750</v>
      </c>
      <c r="F2214" t="s">
        <v>4897</v>
      </c>
      <c r="G2214" t="s">
        <v>4898</v>
      </c>
      <c r="H2214">
        <f>Input!P392*CoverSheet!C33</f>
        <v>0</v>
      </c>
    </row>
    <row r="2215" spans="1:8" x14ac:dyDescent="0.35">
      <c r="A2215" t="str">
        <f>IF(CoverSheet!$C$9="Annual Return","AR",IF(CoverSheet!$C$9="Interim Return","IR",IF(CoverSheet!$C$9="Audited Annual Return","AAR","")))</f>
        <v/>
      </c>
      <c r="B2215" t="str">
        <f>CoverSheet!$G$7</f>
        <v>v:25-03-c</v>
      </c>
      <c r="C2215" t="str">
        <f>IF(CoverSheet!$C$29=3,"Q1",IF(CoverSheet!$C$29=6,"Q2",IF(CoverSheet!$C$29=9,"Q3",IF(AND(CoverSheet!$C$29=12,A2215="AR"),"Q4","Q4A"))))</f>
        <v>Q4A</v>
      </c>
      <c r="D2215" t="str">
        <f>CoverSheet!$C$15</f>
        <v/>
      </c>
      <c r="E2215" t="s">
        <v>750</v>
      </c>
      <c r="F2215" t="s">
        <v>4899</v>
      </c>
      <c r="G2215" t="s">
        <v>4900</v>
      </c>
      <c r="H2215">
        <f>Input!P393*CoverSheet!C33</f>
        <v>0</v>
      </c>
    </row>
    <row r="2216" spans="1:8" x14ac:dyDescent="0.35">
      <c r="A2216" t="str">
        <f>IF(CoverSheet!$C$9="Annual Return","AR",IF(CoverSheet!$C$9="Interim Return","IR",IF(CoverSheet!$C$9="Audited Annual Return","AAR","")))</f>
        <v/>
      </c>
      <c r="B2216" t="str">
        <f>CoverSheet!$G$7</f>
        <v>v:25-03-c</v>
      </c>
      <c r="C2216" t="str">
        <f>IF(CoverSheet!$C$29=3,"Q1",IF(CoverSheet!$C$29=6,"Q2",IF(CoverSheet!$C$29=9,"Q3",IF(AND(CoverSheet!$C$29=12,A2216="AR"),"Q4","Q4A"))))</f>
        <v>Q4A</v>
      </c>
      <c r="D2216" t="str">
        <f>CoverSheet!$C$15</f>
        <v/>
      </c>
      <c r="E2216" t="s">
        <v>750</v>
      </c>
      <c r="F2216" t="s">
        <v>4901</v>
      </c>
      <c r="G2216" t="s">
        <v>4902</v>
      </c>
      <c r="H2216">
        <f>Input!P394*CoverSheet!C33</f>
        <v>0</v>
      </c>
    </row>
    <row r="2217" spans="1:8" x14ac:dyDescent="0.35">
      <c r="A2217" t="str">
        <f>IF(CoverSheet!$C$9="Annual Return","AR",IF(CoverSheet!$C$9="Interim Return","IR",IF(CoverSheet!$C$9="Audited Annual Return","AAR","")))</f>
        <v/>
      </c>
      <c r="B2217" t="str">
        <f>CoverSheet!$G$7</f>
        <v>v:25-03-c</v>
      </c>
      <c r="C2217" t="str">
        <f>IF(CoverSheet!$C$29=3,"Q1",IF(CoverSheet!$C$29=6,"Q2",IF(CoverSheet!$C$29=9,"Q3",IF(AND(CoverSheet!$C$29=12,A2217="AR"),"Q4","Q4A"))))</f>
        <v>Q4A</v>
      </c>
      <c r="D2217" t="str">
        <f>CoverSheet!$C$15</f>
        <v/>
      </c>
      <c r="E2217" t="s">
        <v>750</v>
      </c>
      <c r="F2217" t="s">
        <v>4903</v>
      </c>
      <c r="G2217" t="s">
        <v>4904</v>
      </c>
      <c r="H2217">
        <f>Input!P395*CoverSheet!C33</f>
        <v>0</v>
      </c>
    </row>
    <row r="2218" spans="1:8" x14ac:dyDescent="0.35">
      <c r="A2218" t="str">
        <f>IF(CoverSheet!$C$9="Annual Return","AR",IF(CoverSheet!$C$9="Interim Return","IR",IF(CoverSheet!$C$9="Audited Annual Return","AAR","")))</f>
        <v/>
      </c>
      <c r="B2218" t="str">
        <f>CoverSheet!$G$7</f>
        <v>v:25-03-c</v>
      </c>
      <c r="C2218" t="str">
        <f>IF(CoverSheet!$C$29=3,"Q1",IF(CoverSheet!$C$29=6,"Q2",IF(CoverSheet!$C$29=9,"Q3",IF(AND(CoverSheet!$C$29=12,A2218="AR"),"Q4","Q4A"))))</f>
        <v>Q4A</v>
      </c>
      <c r="D2218" t="str">
        <f>CoverSheet!$C$15</f>
        <v/>
      </c>
      <c r="E2218" t="s">
        <v>750</v>
      </c>
      <c r="F2218" t="s">
        <v>4905</v>
      </c>
      <c r="G2218" t="s">
        <v>4906</v>
      </c>
      <c r="H2218">
        <f>Input!P396*CoverSheet!C33</f>
        <v>0</v>
      </c>
    </row>
    <row r="2219" spans="1:8" x14ac:dyDescent="0.35">
      <c r="A2219" t="str">
        <f>IF(CoverSheet!$C$9="Annual Return","AR",IF(CoverSheet!$C$9="Interim Return","IR",IF(CoverSheet!$C$9="Audited Annual Return","AAR","")))</f>
        <v/>
      </c>
      <c r="B2219" t="str">
        <f>CoverSheet!$G$7</f>
        <v>v:25-03-c</v>
      </c>
      <c r="C2219" t="str">
        <f>IF(CoverSheet!$C$29=3,"Q1",IF(CoverSheet!$C$29=6,"Q2",IF(CoverSheet!$C$29=9,"Q3",IF(AND(CoverSheet!$C$29=12,A2219="AR"),"Q4","Q4A"))))</f>
        <v>Q4A</v>
      </c>
      <c r="D2219" t="str">
        <f>CoverSheet!$C$15</f>
        <v/>
      </c>
      <c r="E2219" t="s">
        <v>750</v>
      </c>
      <c r="F2219" t="s">
        <v>4907</v>
      </c>
      <c r="G2219" t="s">
        <v>4908</v>
      </c>
      <c r="H2219">
        <f>Input!P398*CoverSheet!C33</f>
        <v>0</v>
      </c>
    </row>
    <row r="2220" spans="1:8" x14ac:dyDescent="0.35">
      <c r="A2220" t="str">
        <f>IF(CoverSheet!$C$9="Annual Return","AR",IF(CoverSheet!$C$9="Interim Return","IR",IF(CoverSheet!$C$9="Audited Annual Return","AAR","")))</f>
        <v/>
      </c>
      <c r="B2220" t="str">
        <f>CoverSheet!$G$7</f>
        <v>v:25-03-c</v>
      </c>
      <c r="C2220" t="str">
        <f>IF(CoverSheet!$C$29=3,"Q1",IF(CoverSheet!$C$29=6,"Q2",IF(CoverSheet!$C$29=9,"Q3",IF(AND(CoverSheet!$C$29=12,A2220="AR"),"Q4","Q4A"))))</f>
        <v>Q4A</v>
      </c>
      <c r="D2220" t="str">
        <f>CoverSheet!$C$15</f>
        <v/>
      </c>
      <c r="E2220" t="s">
        <v>750</v>
      </c>
      <c r="F2220" t="s">
        <v>4909</v>
      </c>
      <c r="G2220" t="s">
        <v>4910</v>
      </c>
      <c r="H2220">
        <f>Input!L398*CoverSheet!C33</f>
        <v>0</v>
      </c>
    </row>
    <row r="2221" spans="1:8" x14ac:dyDescent="0.35">
      <c r="A2221" t="str">
        <f>IF(CoverSheet!$C$9="Annual Return","AR",IF(CoverSheet!$C$9="Interim Return","IR",IF(CoverSheet!$C$9="Audited Annual Return","AAR","")))</f>
        <v/>
      </c>
      <c r="B2221" t="str">
        <f>CoverSheet!$G$7</f>
        <v>v:25-03-c</v>
      </c>
      <c r="C2221" t="str">
        <f>IF(CoverSheet!$C$29=3,"Q1",IF(CoverSheet!$C$29=6,"Q2",IF(CoverSheet!$C$29=9,"Q3",IF(AND(CoverSheet!$C$29=12,A2221="AR"),"Q4","Q4A"))))</f>
        <v>Q4A</v>
      </c>
      <c r="D2221" t="str">
        <f>CoverSheet!$C$15</f>
        <v/>
      </c>
      <c r="E2221" t="s">
        <v>750</v>
      </c>
      <c r="F2221" t="s">
        <v>4911</v>
      </c>
      <c r="G2221" t="s">
        <v>4912</v>
      </c>
      <c r="H2221">
        <f>Input!M398*CoverSheet!C33</f>
        <v>0</v>
      </c>
    </row>
    <row r="2222" spans="1:8" x14ac:dyDescent="0.35">
      <c r="A2222" t="str">
        <f>IF(CoverSheet!$C$9="Annual Return","AR",IF(CoverSheet!$C$9="Interim Return","IR",IF(CoverSheet!$C$9="Audited Annual Return","AAR","")))</f>
        <v/>
      </c>
      <c r="B2222" t="str">
        <f>CoverSheet!$G$7</f>
        <v>v:25-03-c</v>
      </c>
      <c r="C2222" t="str">
        <f>IF(CoverSheet!$C$29=3,"Q1",IF(CoverSheet!$C$29=6,"Q2",IF(CoverSheet!$C$29=9,"Q3",IF(AND(CoverSheet!$C$29=12,A2222="AR"),"Q4","Q4A"))))</f>
        <v>Q4A</v>
      </c>
      <c r="D2222" t="str">
        <f>CoverSheet!$C$15</f>
        <v/>
      </c>
      <c r="E2222" t="s">
        <v>750</v>
      </c>
      <c r="F2222" t="s">
        <v>4913</v>
      </c>
      <c r="G2222" t="s">
        <v>4914</v>
      </c>
      <c r="H2222">
        <f>Input!N398*CoverSheet!C33</f>
        <v>0</v>
      </c>
    </row>
    <row r="2223" spans="1:8" x14ac:dyDescent="0.35">
      <c r="A2223" t="str">
        <f>IF(CoverSheet!$C$9="Annual Return","AR",IF(CoverSheet!$C$9="Interim Return","IR",IF(CoverSheet!$C$9="Audited Annual Return","AAR","")))</f>
        <v/>
      </c>
      <c r="B2223" t="str">
        <f>CoverSheet!$G$7</f>
        <v>v:25-03-c</v>
      </c>
      <c r="C2223" t="str">
        <f>IF(CoverSheet!$C$29=3,"Q1",IF(CoverSheet!$C$29=6,"Q2",IF(CoverSheet!$C$29=9,"Q3",IF(AND(CoverSheet!$C$29=12,A2223="AR"),"Q4","Q4A"))))</f>
        <v>Q4A</v>
      </c>
      <c r="D2223" t="str">
        <f>CoverSheet!$C$15</f>
        <v/>
      </c>
      <c r="E2223" t="s">
        <v>750</v>
      </c>
      <c r="F2223" t="s">
        <v>4915</v>
      </c>
      <c r="G2223" t="s">
        <v>4916</v>
      </c>
      <c r="H2223">
        <f>Input!P399*CoverSheet!C33</f>
        <v>0</v>
      </c>
    </row>
    <row r="2224" spans="1:8" x14ac:dyDescent="0.35">
      <c r="A2224" t="str">
        <f>IF(CoverSheet!$C$9="Annual Return","AR",IF(CoverSheet!$C$9="Interim Return","IR",IF(CoverSheet!$C$9="Audited Annual Return","AAR","")))</f>
        <v/>
      </c>
      <c r="B2224" t="str">
        <f>CoverSheet!$G$7</f>
        <v>v:25-03-c</v>
      </c>
      <c r="C2224" t="str">
        <f>IF(CoverSheet!$C$29=3,"Q1",IF(CoverSheet!$C$29=6,"Q2",IF(CoverSheet!$C$29=9,"Q3",IF(AND(CoverSheet!$C$29=12,A2224="AR"),"Q4","Q4A"))))</f>
        <v>Q4A</v>
      </c>
      <c r="D2224" t="str">
        <f>CoverSheet!$C$15</f>
        <v/>
      </c>
      <c r="E2224" t="s">
        <v>750</v>
      </c>
      <c r="F2224" t="s">
        <v>4917</v>
      </c>
      <c r="G2224" t="s">
        <v>4918</v>
      </c>
      <c r="H2224">
        <f>Input!L399*CoverSheet!C33</f>
        <v>0</v>
      </c>
    </row>
    <row r="2225" spans="1:9" x14ac:dyDescent="0.35">
      <c r="A2225" t="str">
        <f>IF(CoverSheet!$C$9="Annual Return","AR",IF(CoverSheet!$C$9="Interim Return","IR",IF(CoverSheet!$C$9="Audited Annual Return","AAR","")))</f>
        <v/>
      </c>
      <c r="B2225" t="str">
        <f>CoverSheet!$G$7</f>
        <v>v:25-03-c</v>
      </c>
      <c r="C2225" t="str">
        <f>IF(CoverSheet!$C$29=3,"Q1",IF(CoverSheet!$C$29=6,"Q2",IF(CoverSheet!$C$29=9,"Q3",IF(AND(CoverSheet!$C$29=12,A2225="AR"),"Q4","Q4A"))))</f>
        <v>Q4A</v>
      </c>
      <c r="D2225" t="str">
        <f>CoverSheet!$C$15</f>
        <v/>
      </c>
      <c r="E2225" t="s">
        <v>750</v>
      </c>
      <c r="F2225" t="s">
        <v>4919</v>
      </c>
      <c r="G2225" t="s">
        <v>4920</v>
      </c>
      <c r="H2225">
        <f>Input!M399*CoverSheet!C33</f>
        <v>0</v>
      </c>
    </row>
    <row r="2226" spans="1:9" x14ac:dyDescent="0.35">
      <c r="A2226" t="str">
        <f>IF(CoverSheet!$C$9="Annual Return","AR",IF(CoverSheet!$C$9="Interim Return","IR",IF(CoverSheet!$C$9="Audited Annual Return","AAR","")))</f>
        <v/>
      </c>
      <c r="B2226" t="str">
        <f>CoverSheet!$G$7</f>
        <v>v:25-03-c</v>
      </c>
      <c r="C2226" t="str">
        <f>IF(CoverSheet!$C$29=3,"Q1",IF(CoverSheet!$C$29=6,"Q2",IF(CoverSheet!$C$29=9,"Q3",IF(AND(CoverSheet!$C$29=12,A2226="AR"),"Q4","Q4A"))))</f>
        <v>Q4A</v>
      </c>
      <c r="D2226" t="str">
        <f>CoverSheet!$C$15</f>
        <v/>
      </c>
      <c r="E2226" t="s">
        <v>750</v>
      </c>
      <c r="F2226" t="s">
        <v>4921</v>
      </c>
      <c r="G2226" t="s">
        <v>4922</v>
      </c>
      <c r="H2226">
        <f>Input!N399*CoverSheet!C33</f>
        <v>0</v>
      </c>
    </row>
    <row r="2227" spans="1:9" x14ac:dyDescent="0.35">
      <c r="A2227" t="str">
        <f>IF(CoverSheet!$C$9="Annual Return","AR",IF(CoverSheet!$C$9="Interim Return","IR",IF(CoverSheet!$C$9="Audited Annual Return","AAR","")))</f>
        <v/>
      </c>
      <c r="B2227" t="str">
        <f>CoverSheet!$G$7</f>
        <v>v:25-03-c</v>
      </c>
      <c r="C2227" t="str">
        <f>IF(CoverSheet!$C$29=3,"Q1",IF(CoverSheet!$C$29=6,"Q2",IF(CoverSheet!$C$29=9,"Q3",IF(AND(CoverSheet!$C$29=12,A2227="AR"),"Q4","Q4A"))))</f>
        <v>Q4A</v>
      </c>
      <c r="D2227" t="str">
        <f>CoverSheet!$C$15</f>
        <v/>
      </c>
      <c r="E2227" t="s">
        <v>750</v>
      </c>
      <c r="F2227" t="s">
        <v>4923</v>
      </c>
      <c r="G2227" t="s">
        <v>4924</v>
      </c>
      <c r="H2227">
        <f>Input!P400*CoverSheet!C33</f>
        <v>0</v>
      </c>
    </row>
    <row r="2228" spans="1:9" x14ac:dyDescent="0.35">
      <c r="A2228" t="str">
        <f>IF(CoverSheet!$C$9="Annual Return","AR",IF(CoverSheet!$C$9="Interim Return","IR",IF(CoverSheet!$C$9="Audited Annual Return","AAR","")))</f>
        <v/>
      </c>
      <c r="B2228" t="str">
        <f>CoverSheet!$G$7</f>
        <v>v:25-03-c</v>
      </c>
      <c r="C2228" t="str">
        <f>IF(CoverSheet!$C$29=3,"Q1",IF(CoverSheet!$C$29=6,"Q2",IF(CoverSheet!$C$29=9,"Q3",IF(AND(CoverSheet!$C$29=12,A2228="AR"),"Q4","Q4A"))))</f>
        <v>Q4A</v>
      </c>
      <c r="D2228" t="str">
        <f>CoverSheet!$C$15</f>
        <v/>
      </c>
      <c r="E2228" t="s">
        <v>750</v>
      </c>
      <c r="F2228" t="s">
        <v>4925</v>
      </c>
      <c r="G2228" t="s">
        <v>4926</v>
      </c>
      <c r="H2228">
        <f>Input!L400*CoverSheet!C33</f>
        <v>0</v>
      </c>
    </row>
    <row r="2229" spans="1:9" x14ac:dyDescent="0.35">
      <c r="A2229" t="str">
        <f>IF(CoverSheet!$C$9="Annual Return","AR",IF(CoverSheet!$C$9="Interim Return","IR",IF(CoverSheet!$C$9="Audited Annual Return","AAR","")))</f>
        <v/>
      </c>
      <c r="B2229" t="str">
        <f>CoverSheet!$G$7</f>
        <v>v:25-03-c</v>
      </c>
      <c r="C2229" t="str">
        <f>IF(CoverSheet!$C$29=3,"Q1",IF(CoverSheet!$C$29=6,"Q2",IF(CoverSheet!$C$29=9,"Q3",IF(AND(CoverSheet!$C$29=12,A2229="AR"),"Q4","Q4A"))))</f>
        <v>Q4A</v>
      </c>
      <c r="D2229" t="str">
        <f>CoverSheet!$C$15</f>
        <v/>
      </c>
      <c r="E2229" t="s">
        <v>750</v>
      </c>
      <c r="F2229" t="s">
        <v>4927</v>
      </c>
      <c r="G2229" t="s">
        <v>4928</v>
      </c>
      <c r="H2229">
        <f>Input!M400*CoverSheet!C33</f>
        <v>0</v>
      </c>
    </row>
    <row r="2230" spans="1:9" x14ac:dyDescent="0.35">
      <c r="A2230" t="str">
        <f>IF(CoverSheet!$C$9="Annual Return","AR",IF(CoverSheet!$C$9="Interim Return","IR",IF(CoverSheet!$C$9="Audited Annual Return","AAR","")))</f>
        <v/>
      </c>
      <c r="B2230" t="str">
        <f>CoverSheet!$G$7</f>
        <v>v:25-03-c</v>
      </c>
      <c r="C2230" t="str">
        <f>IF(CoverSheet!$C$29=3,"Q1",IF(CoverSheet!$C$29=6,"Q2",IF(CoverSheet!$C$29=9,"Q3",IF(AND(CoverSheet!$C$29=12,A2230="AR"),"Q4","Q4A"))))</f>
        <v>Q4A</v>
      </c>
      <c r="D2230" t="str">
        <f>CoverSheet!$C$15</f>
        <v/>
      </c>
      <c r="E2230" t="s">
        <v>750</v>
      </c>
      <c r="F2230" t="s">
        <v>4929</v>
      </c>
      <c r="G2230" t="s">
        <v>4930</v>
      </c>
      <c r="H2230">
        <f>Input!N400*CoverSheet!C33</f>
        <v>0</v>
      </c>
    </row>
    <row r="2231" spans="1:9" x14ac:dyDescent="0.35">
      <c r="A2231" t="str">
        <f>IF(CoverSheet!$C$9="Annual Return","AR",IF(CoverSheet!$C$9="Interim Return","IR",IF(CoverSheet!$C$9="Audited Annual Return","AAR","")))</f>
        <v/>
      </c>
      <c r="B2231" t="str">
        <f>CoverSheet!$G$7</f>
        <v>v:25-03-c</v>
      </c>
      <c r="C2231" t="str">
        <f>IF(CoverSheet!$C$29=3,"Q1",IF(CoverSheet!$C$29=6,"Q2",IF(CoverSheet!$C$29=9,"Q3",IF(AND(CoverSheet!$C$29=12,A2231="AR"),"Q4","Q4A"))))</f>
        <v>Q4A</v>
      </c>
      <c r="D2231" t="str">
        <f>CoverSheet!$C$15</f>
        <v/>
      </c>
      <c r="E2231" t="s">
        <v>750</v>
      </c>
      <c r="F2231" t="s">
        <v>4931</v>
      </c>
      <c r="G2231" t="s">
        <v>4932</v>
      </c>
      <c r="H2231">
        <f>Input!P401*CoverSheet!C33</f>
        <v>0</v>
      </c>
    </row>
    <row r="2232" spans="1:9" x14ac:dyDescent="0.35">
      <c r="A2232" t="str">
        <f>IF(CoverSheet!$C$9="Annual Return","AR",IF(CoverSheet!$C$9="Interim Return","IR",IF(CoverSheet!$C$9="Audited Annual Return","AAR","")))</f>
        <v/>
      </c>
      <c r="B2232" t="str">
        <f>CoverSheet!$G$7</f>
        <v>v:25-03-c</v>
      </c>
      <c r="C2232" t="str">
        <f>IF(CoverSheet!$C$29=3,"Q1",IF(CoverSheet!$C$29=6,"Q2",IF(CoverSheet!$C$29=9,"Q3",IF(AND(CoverSheet!$C$29=12,A2232="AR"),"Q4","Q4A"))))</f>
        <v>Q4A</v>
      </c>
      <c r="D2232" t="str">
        <f>CoverSheet!$C$15</f>
        <v/>
      </c>
      <c r="E2232" t="s">
        <v>750</v>
      </c>
      <c r="F2232" t="s">
        <v>4933</v>
      </c>
      <c r="G2232" t="s">
        <v>4934</v>
      </c>
      <c r="H2232">
        <f>Input!L401*CoverSheet!C33</f>
        <v>0</v>
      </c>
    </row>
    <row r="2233" spans="1:9" x14ac:dyDescent="0.35">
      <c r="A2233" t="str">
        <f>IF(CoverSheet!$C$9="Annual Return","AR",IF(CoverSheet!$C$9="Interim Return","IR",IF(CoverSheet!$C$9="Audited Annual Return","AAR","")))</f>
        <v/>
      </c>
      <c r="B2233" t="str">
        <f>CoverSheet!$G$7</f>
        <v>v:25-03-c</v>
      </c>
      <c r="C2233" t="str">
        <f>IF(CoverSheet!$C$29=3,"Q1",IF(CoverSheet!$C$29=6,"Q2",IF(CoverSheet!$C$29=9,"Q3",IF(AND(CoverSheet!$C$29=12,A2233="AR"),"Q4","Q4A"))))</f>
        <v>Q4A</v>
      </c>
      <c r="D2233" t="str">
        <f>CoverSheet!$C$15</f>
        <v/>
      </c>
      <c r="E2233" t="s">
        <v>750</v>
      </c>
      <c r="F2233" t="s">
        <v>4935</v>
      </c>
      <c r="G2233" t="s">
        <v>4936</v>
      </c>
      <c r="H2233">
        <f>Input!M401*CoverSheet!C33</f>
        <v>0</v>
      </c>
    </row>
    <row r="2234" spans="1:9" x14ac:dyDescent="0.35">
      <c r="A2234" t="str">
        <f>IF(CoverSheet!$C$9="Annual Return","AR",IF(CoverSheet!$C$9="Interim Return","IR",IF(CoverSheet!$C$9="Audited Annual Return","AAR","")))</f>
        <v/>
      </c>
      <c r="B2234" t="str">
        <f>CoverSheet!$G$7</f>
        <v>v:25-03-c</v>
      </c>
      <c r="C2234" t="str">
        <f>IF(CoverSheet!$C$29=3,"Q1",IF(CoverSheet!$C$29=6,"Q2",IF(CoverSheet!$C$29=9,"Q3",IF(AND(CoverSheet!$C$29=12,A2234="AR"),"Q4","Q4A"))))</f>
        <v>Q4A</v>
      </c>
      <c r="D2234" t="str">
        <f>CoverSheet!$C$15</f>
        <v/>
      </c>
      <c r="E2234" t="s">
        <v>750</v>
      </c>
      <c r="F2234" t="s">
        <v>4937</v>
      </c>
      <c r="G2234" t="s">
        <v>4938</v>
      </c>
      <c r="H2234">
        <f>Input!N401*CoverSheet!C33</f>
        <v>0</v>
      </c>
    </row>
    <row r="2235" spans="1:9" x14ac:dyDescent="0.35">
      <c r="A2235" t="str">
        <f>IF(CoverSheet!$C$9="Annual Return","AR",IF(CoverSheet!$C$9="Interim Return","IR",IF(CoverSheet!$C$9="Audited Annual Return","AAR","")))</f>
        <v/>
      </c>
      <c r="B2235" t="str">
        <f>CoverSheet!$G$7</f>
        <v>v:25-03-c</v>
      </c>
      <c r="C2235" t="str">
        <f>IF(CoverSheet!$C$29=3,"Q1",IF(CoverSheet!$C$29=6,"Q2",IF(CoverSheet!$C$29=9,"Q3",IF(AND(CoverSheet!$C$29=12,A2235="AR"),"Q4","Q4A"))))</f>
        <v>Q4A</v>
      </c>
      <c r="D2235" t="str">
        <f>CoverSheet!$C$15</f>
        <v/>
      </c>
      <c r="E2235" t="s">
        <v>750</v>
      </c>
      <c r="F2235" t="s">
        <v>4939</v>
      </c>
      <c r="G2235" t="s">
        <v>4940</v>
      </c>
      <c r="H2235">
        <f>Input!P403*CoverSheet!C33</f>
        <v>0</v>
      </c>
    </row>
    <row r="2236" spans="1:9" x14ac:dyDescent="0.35">
      <c r="A2236" t="str">
        <f>IF(CoverSheet!$C$9="Annual Return","AR",IF(CoverSheet!$C$9="Interim Return","IR",IF(CoverSheet!$C$9="Audited Annual Return","AAR","")))</f>
        <v/>
      </c>
      <c r="B2236" t="str">
        <f>CoverSheet!$G$7</f>
        <v>v:25-03-c</v>
      </c>
      <c r="C2236" t="str">
        <f>IF(CoverSheet!$C$29=3,"Q1",IF(CoverSheet!$C$29=6,"Q2",IF(CoverSheet!$C$29=9,"Q3",IF(AND(CoverSheet!$C$29=12,A2236="AR"),"Q4","Q4A"))))</f>
        <v>Q4A</v>
      </c>
      <c r="D2236" t="str">
        <f>CoverSheet!$C$15</f>
        <v/>
      </c>
      <c r="E2236" t="s">
        <v>750</v>
      </c>
      <c r="F2236" t="s">
        <v>4941</v>
      </c>
      <c r="G2236" t="s">
        <v>4942</v>
      </c>
      <c r="H2236">
        <f>Input!L403*CoverSheet!C33</f>
        <v>0</v>
      </c>
    </row>
    <row r="2237" spans="1:9" x14ac:dyDescent="0.35">
      <c r="A2237" t="str">
        <f>IF(CoverSheet!$C$9="Annual Return","AR",IF(CoverSheet!$C$9="Interim Return","IR",IF(CoverSheet!$C$9="Audited Annual Return","AAR","")))</f>
        <v/>
      </c>
      <c r="B2237" t="str">
        <f>CoverSheet!$G$7</f>
        <v>v:25-03-c</v>
      </c>
      <c r="C2237" t="str">
        <f>IF(CoverSheet!$C$29=3,"Q1",IF(CoverSheet!$C$29=6,"Q2",IF(CoverSheet!$C$29=9,"Q3",IF(AND(CoverSheet!$C$29=12,A2237="AR"),"Q4","Q4A"))))</f>
        <v>Q4A</v>
      </c>
      <c r="D2237" t="str">
        <f>CoverSheet!$C$15</f>
        <v/>
      </c>
      <c r="E2237" t="s">
        <v>750</v>
      </c>
      <c r="F2237" t="s">
        <v>4943</v>
      </c>
      <c r="G2237" t="s">
        <v>4944</v>
      </c>
      <c r="H2237">
        <f>Input!M403*CoverSheet!C33</f>
        <v>0</v>
      </c>
    </row>
    <row r="2238" spans="1:9" x14ac:dyDescent="0.35">
      <c r="A2238" t="str">
        <f>IF(CoverSheet!$C$9="Annual Return","AR",IF(CoverSheet!$C$9="Interim Return","IR",IF(CoverSheet!$C$9="Audited Annual Return","AAR","")))</f>
        <v/>
      </c>
      <c r="B2238" t="str">
        <f>CoverSheet!$G$7</f>
        <v>v:25-03-c</v>
      </c>
      <c r="C2238" t="str">
        <f>IF(CoverSheet!$C$29=3,"Q1",IF(CoverSheet!$C$29=6,"Q2",IF(CoverSheet!$C$29=9,"Q3",IF(AND(CoverSheet!$C$29=12,A2238="AR"),"Q4","Q4A"))))</f>
        <v>Q4A</v>
      </c>
      <c r="D2238" t="str">
        <f>CoverSheet!$C$15</f>
        <v/>
      </c>
      <c r="E2238" t="s">
        <v>750</v>
      </c>
      <c r="F2238" t="s">
        <v>4945</v>
      </c>
      <c r="G2238" t="s">
        <v>4946</v>
      </c>
      <c r="H2238">
        <f>Input!N403*CoverSheet!C33</f>
        <v>0</v>
      </c>
    </row>
    <row r="2239" spans="1:9" s="381" customFormat="1" x14ac:dyDescent="0.35">
      <c r="A2239" t="str">
        <f>IF(CoverSheet!$C$9="Annual Return","AR",IF(CoverSheet!$C$9="Interim Return","IR",IF(CoverSheet!$C$9="Audited Annual Return","AAR","")))</f>
        <v/>
      </c>
      <c r="B2239" t="str">
        <f>CoverSheet!$G$7</f>
        <v>v:25-03-c</v>
      </c>
      <c r="C2239" t="str">
        <f>IF(CoverSheet!$C$29=3,"Q1",IF(CoverSheet!$C$29=6,"Q2",IF(CoverSheet!$C$29=9,"Q3",IF(AND(CoverSheet!$C$29=12,A2239="AR"),"Q4","Q4A"))))</f>
        <v>Q4A</v>
      </c>
      <c r="D2239" t="str">
        <f>CoverSheet!$C$15</f>
        <v/>
      </c>
      <c r="E2239" t="s">
        <v>750</v>
      </c>
      <c r="F2239" t="s">
        <v>4947</v>
      </c>
      <c r="G2239" t="s">
        <v>4948</v>
      </c>
      <c r="H2239">
        <f>H1143*CoverSheet!$C$33</f>
        <v>0</v>
      </c>
      <c r="I2239"/>
    </row>
    <row r="2240" spans="1:9" s="381" customFormat="1" x14ac:dyDescent="0.35">
      <c r="A2240" t="str">
        <f>IF(CoverSheet!$C$9="Annual Return","AR",IF(CoverSheet!$C$9="Interim Return","IR",IF(CoverSheet!$C$9="Audited Annual Return","AAR","")))</f>
        <v/>
      </c>
      <c r="B2240" t="str">
        <f>CoverSheet!$G$7</f>
        <v>v:25-03-c</v>
      </c>
      <c r="C2240" t="str">
        <f>IF(CoverSheet!$C$29=3,"Q1",IF(CoverSheet!$C$29=6,"Q2",IF(CoverSheet!$C$29=9,"Q3",IF(AND(CoverSheet!$C$29=12,A2240="AR"),"Q4","Q4A"))))</f>
        <v>Q4A</v>
      </c>
      <c r="D2240" t="str">
        <f>CoverSheet!$C$15</f>
        <v/>
      </c>
      <c r="E2240" t="s">
        <v>750</v>
      </c>
      <c r="F2240" t="s">
        <v>4949</v>
      </c>
      <c r="G2240" t="s">
        <v>4950</v>
      </c>
      <c r="H2240">
        <f>H1144*CoverSheet!$C$33</f>
        <v>0</v>
      </c>
      <c r="I2240"/>
    </row>
    <row r="2241" spans="1:9" s="381" customFormat="1" x14ac:dyDescent="0.35">
      <c r="A2241" t="str">
        <f>IF(CoverSheet!$C$9="Annual Return","AR",IF(CoverSheet!$C$9="Interim Return","IR",IF(CoverSheet!$C$9="Audited Annual Return","AAR","")))</f>
        <v/>
      </c>
      <c r="B2241" t="str">
        <f>CoverSheet!$G$7</f>
        <v>v:25-03-c</v>
      </c>
      <c r="C2241" t="str">
        <f>IF(CoverSheet!$C$29=3,"Q1",IF(CoverSheet!$C$29=6,"Q2",IF(CoverSheet!$C$29=9,"Q3",IF(AND(CoverSheet!$C$29=12,A2241="AR"),"Q4","Q4A"))))</f>
        <v>Q4A</v>
      </c>
      <c r="D2241" t="str">
        <f>CoverSheet!$C$15</f>
        <v/>
      </c>
      <c r="E2241" t="s">
        <v>750</v>
      </c>
      <c r="F2241" t="s">
        <v>4951</v>
      </c>
      <c r="G2241" t="s">
        <v>4952</v>
      </c>
      <c r="H2241">
        <f>H1145*CoverSheet!$C$33</f>
        <v>0</v>
      </c>
      <c r="I2241"/>
    </row>
    <row r="2242" spans="1:9" s="381" customFormat="1" x14ac:dyDescent="0.35">
      <c r="A2242" t="str">
        <f>IF(CoverSheet!$C$9="Annual Return","AR",IF(CoverSheet!$C$9="Interim Return","IR",IF(CoverSheet!$C$9="Audited Annual Return","AAR","")))</f>
        <v/>
      </c>
      <c r="B2242" t="str">
        <f>CoverSheet!$G$7</f>
        <v>v:25-03-c</v>
      </c>
      <c r="C2242" t="str">
        <f>IF(CoverSheet!$C$29=3,"Q1",IF(CoverSheet!$C$29=6,"Q2",IF(CoverSheet!$C$29=9,"Q3",IF(AND(CoverSheet!$C$29=12,A2242="AR"),"Q4","Q4A"))))</f>
        <v>Q4A</v>
      </c>
      <c r="D2242" t="str">
        <f>CoverSheet!$C$15</f>
        <v/>
      </c>
      <c r="E2242" t="s">
        <v>750</v>
      </c>
      <c r="F2242" t="s">
        <v>4953</v>
      </c>
      <c r="G2242" t="s">
        <v>4954</v>
      </c>
      <c r="H2242">
        <f>H1146*CoverSheet!$C$33</f>
        <v>0</v>
      </c>
      <c r="I2242"/>
    </row>
    <row r="2243" spans="1:9" s="382" customFormat="1" x14ac:dyDescent="0.35">
      <c r="A2243" t="str">
        <f>IF(CoverSheet!$C$9="Annual Return","AR",IF(CoverSheet!$C$9="Interim Return","IR",IF(CoverSheet!$C$9="Audited Annual Return","AAR","")))</f>
        <v/>
      </c>
      <c r="B2243" t="str">
        <f>CoverSheet!$G$7</f>
        <v>v:25-03-c</v>
      </c>
      <c r="C2243" t="str">
        <f>IF(CoverSheet!$C$29=3,"Q1",IF(CoverSheet!$C$29=6,"Q2",IF(CoverSheet!$C$29=9,"Q3",IF(AND(CoverSheet!$C$29=12,A2243="AR"),"Q4","Q4A"))))</f>
        <v>Q4A</v>
      </c>
      <c r="D2243" t="str">
        <f>CoverSheet!$C$15</f>
        <v/>
      </c>
      <c r="E2243" t="s">
        <v>750</v>
      </c>
      <c r="F2243" t="s">
        <v>4955</v>
      </c>
      <c r="G2243" t="s">
        <v>4956</v>
      </c>
      <c r="H2243">
        <f>H1148*CoverSheet!$C$33</f>
        <v>0</v>
      </c>
      <c r="I2243"/>
    </row>
    <row r="2244" spans="1:9" s="382" customFormat="1" x14ac:dyDescent="0.35">
      <c r="A2244" t="str">
        <f>IF(CoverSheet!$C$9="Annual Return","AR",IF(CoverSheet!$C$9="Interim Return","IR",IF(CoverSheet!$C$9="Audited Annual Return","AAR","")))</f>
        <v/>
      </c>
      <c r="B2244" t="str">
        <f>CoverSheet!$G$7</f>
        <v>v:25-03-c</v>
      </c>
      <c r="C2244" t="str">
        <f>IF(CoverSheet!$C$29=3,"Q1",IF(CoverSheet!$C$29=6,"Q2",IF(CoverSheet!$C$29=9,"Q3",IF(AND(CoverSheet!$C$29=12,A2244="AR"),"Q4","Q4A"))))</f>
        <v>Q4A</v>
      </c>
      <c r="D2244" t="str">
        <f>CoverSheet!$C$15</f>
        <v/>
      </c>
      <c r="E2244" t="s">
        <v>750</v>
      </c>
      <c r="F2244" t="s">
        <v>4957</v>
      </c>
      <c r="G2244" t="s">
        <v>4958</v>
      </c>
      <c r="H2244">
        <f>H1149*CoverSheet!$C$33</f>
        <v>0</v>
      </c>
      <c r="I2244"/>
    </row>
    <row r="2245" spans="1:9" s="382" customFormat="1" x14ac:dyDescent="0.35">
      <c r="A2245" t="str">
        <f>IF(CoverSheet!$C$9="Annual Return","AR",IF(CoverSheet!$C$9="Interim Return","IR",IF(CoverSheet!$C$9="Audited Annual Return","AAR","")))</f>
        <v/>
      </c>
      <c r="B2245" t="str">
        <f>CoverSheet!$G$7</f>
        <v>v:25-03-c</v>
      </c>
      <c r="C2245" t="str">
        <f>IF(CoverSheet!$C$29=3,"Q1",IF(CoverSheet!$C$29=6,"Q2",IF(CoverSheet!$C$29=9,"Q3",IF(AND(CoverSheet!$C$29=12,A2245="AR"),"Q4","Q4A"))))</f>
        <v>Q4A</v>
      </c>
      <c r="D2245" t="str">
        <f>CoverSheet!$C$15</f>
        <v/>
      </c>
      <c r="E2245" t="s">
        <v>750</v>
      </c>
      <c r="F2245" t="s">
        <v>4959</v>
      </c>
      <c r="G2245" t="s">
        <v>4960</v>
      </c>
      <c r="H2245">
        <f>H1150*CoverSheet!$C$33</f>
        <v>0</v>
      </c>
      <c r="I2245"/>
    </row>
    <row r="2246" spans="1:9" s="382" customFormat="1" x14ac:dyDescent="0.35">
      <c r="A2246" t="str">
        <f>IF(CoverSheet!$C$9="Annual Return","AR",IF(CoverSheet!$C$9="Interim Return","IR",IF(CoverSheet!$C$9="Audited Annual Return","AAR","")))</f>
        <v/>
      </c>
      <c r="B2246" t="str">
        <f>CoverSheet!$G$7</f>
        <v>v:25-03-c</v>
      </c>
      <c r="C2246" t="str">
        <f>IF(CoverSheet!$C$29=3,"Q1",IF(CoverSheet!$C$29=6,"Q2",IF(CoverSheet!$C$29=9,"Q3",IF(AND(CoverSheet!$C$29=12,A2246="AR"),"Q4","Q4A"))))</f>
        <v>Q4A</v>
      </c>
      <c r="D2246" t="str">
        <f>CoverSheet!$C$15</f>
        <v/>
      </c>
      <c r="E2246" t="s">
        <v>750</v>
      </c>
      <c r="F2246" t="s">
        <v>4961</v>
      </c>
      <c r="G2246" t="s">
        <v>4962</v>
      </c>
      <c r="H2246">
        <f>H1151*CoverSheet!$C$33</f>
        <v>0</v>
      </c>
      <c r="I2246"/>
    </row>
    <row r="2247" spans="1:9" s="382" customFormat="1" x14ac:dyDescent="0.35">
      <c r="A2247" t="str">
        <f>IF(CoverSheet!$C$9="Annual Return","AR",IF(CoverSheet!$C$9="Interim Return","IR",IF(CoverSheet!$C$9="Audited Annual Return","AAR","")))</f>
        <v/>
      </c>
      <c r="B2247" t="str">
        <f>CoverSheet!$G$7</f>
        <v>v:25-03-c</v>
      </c>
      <c r="C2247" t="str">
        <f>IF(CoverSheet!$C$29=3,"Q1",IF(CoverSheet!$C$29=6,"Q2",IF(CoverSheet!$C$29=9,"Q3",IF(AND(CoverSheet!$C$29=12,A2247="AR"),"Q4","Q4A"))))</f>
        <v>Q4A</v>
      </c>
      <c r="D2247" t="str">
        <f>CoverSheet!$C$15</f>
        <v/>
      </c>
      <c r="E2247" t="s">
        <v>750</v>
      </c>
      <c r="F2247" t="s">
        <v>4963</v>
      </c>
      <c r="G2247" t="s">
        <v>4964</v>
      </c>
      <c r="H2247">
        <f>H1153*CoverSheet!$C$33</f>
        <v>0</v>
      </c>
      <c r="I2247"/>
    </row>
    <row r="2248" spans="1:9" s="382" customFormat="1" x14ac:dyDescent="0.35">
      <c r="A2248" t="str">
        <f>IF(CoverSheet!$C$9="Annual Return","AR",IF(CoverSheet!$C$9="Interim Return","IR",IF(CoverSheet!$C$9="Audited Annual Return","AAR","")))</f>
        <v/>
      </c>
      <c r="B2248" t="str">
        <f>CoverSheet!$G$7</f>
        <v>v:25-03-c</v>
      </c>
      <c r="C2248" t="str">
        <f>IF(CoverSheet!$C$29=3,"Q1",IF(CoverSheet!$C$29=6,"Q2",IF(CoverSheet!$C$29=9,"Q3",IF(AND(CoverSheet!$C$29=12,A2248="AR"),"Q4","Q4A"))))</f>
        <v>Q4A</v>
      </c>
      <c r="D2248" t="str">
        <f>CoverSheet!$C$15</f>
        <v/>
      </c>
      <c r="E2248" t="s">
        <v>750</v>
      </c>
      <c r="F2248" t="s">
        <v>4965</v>
      </c>
      <c r="G2248" t="s">
        <v>4966</v>
      </c>
      <c r="H2248">
        <f>H1154*CoverSheet!$C$33</f>
        <v>0</v>
      </c>
      <c r="I2248"/>
    </row>
    <row r="2249" spans="1:9" s="382" customFormat="1" x14ac:dyDescent="0.35">
      <c r="A2249" t="str">
        <f>IF(CoverSheet!$C$9="Annual Return","AR",IF(CoverSheet!$C$9="Interim Return","IR",IF(CoverSheet!$C$9="Audited Annual Return","AAR","")))</f>
        <v/>
      </c>
      <c r="B2249" t="str">
        <f>CoverSheet!$G$7</f>
        <v>v:25-03-c</v>
      </c>
      <c r="C2249" t="str">
        <f>IF(CoverSheet!$C$29=3,"Q1",IF(CoverSheet!$C$29=6,"Q2",IF(CoverSheet!$C$29=9,"Q3",IF(AND(CoverSheet!$C$29=12,A2249="AR"),"Q4","Q4A"))))</f>
        <v>Q4A</v>
      </c>
      <c r="D2249" t="str">
        <f>CoverSheet!$C$15</f>
        <v/>
      </c>
      <c r="E2249" t="s">
        <v>750</v>
      </c>
      <c r="F2249" t="s">
        <v>4967</v>
      </c>
      <c r="G2249" t="s">
        <v>4968</v>
      </c>
      <c r="H2249">
        <f>H1155*CoverSheet!$C$33</f>
        <v>0</v>
      </c>
      <c r="I2249"/>
    </row>
    <row r="2250" spans="1:9" s="382" customFormat="1" x14ac:dyDescent="0.35">
      <c r="A2250" t="str">
        <f>IF(CoverSheet!$C$9="Annual Return","AR",IF(CoverSheet!$C$9="Interim Return","IR",IF(CoverSheet!$C$9="Audited Annual Return","AAR","")))</f>
        <v/>
      </c>
      <c r="B2250" t="str">
        <f>CoverSheet!$G$7</f>
        <v>v:25-03-c</v>
      </c>
      <c r="C2250" t="str">
        <f>IF(CoverSheet!$C$29=3,"Q1",IF(CoverSheet!$C$29=6,"Q2",IF(CoverSheet!$C$29=9,"Q3",IF(AND(CoverSheet!$C$29=12,A2250="AR"),"Q4","Q4A"))))</f>
        <v>Q4A</v>
      </c>
      <c r="D2250" t="str">
        <f>CoverSheet!$C$15</f>
        <v/>
      </c>
      <c r="E2250" t="s">
        <v>750</v>
      </c>
      <c r="F2250" t="s">
        <v>4969</v>
      </c>
      <c r="G2250" t="s">
        <v>4970</v>
      </c>
      <c r="H2250">
        <f>H1156*CoverSheet!$C$33</f>
        <v>0</v>
      </c>
      <c r="I2250"/>
    </row>
    <row r="2251" spans="1:9" s="382" customFormat="1" x14ac:dyDescent="0.35">
      <c r="A2251" t="str">
        <f>IF(CoverSheet!$C$9="Annual Return","AR",IF(CoverSheet!$C$9="Interim Return","IR",IF(CoverSheet!$C$9="Audited Annual Return","AAR","")))</f>
        <v/>
      </c>
      <c r="B2251" t="str">
        <f>CoverSheet!$G$7</f>
        <v>v:25-03-c</v>
      </c>
      <c r="C2251" t="str">
        <f>IF(CoverSheet!$C$29=3,"Q1",IF(CoverSheet!$C$29=6,"Q2",IF(CoverSheet!$C$29=9,"Q3",IF(AND(CoverSheet!$C$29=12,A2251="AR"),"Q4","Q4A"))))</f>
        <v>Q4A</v>
      </c>
      <c r="D2251" t="str">
        <f>CoverSheet!$C$15</f>
        <v/>
      </c>
      <c r="E2251" t="s">
        <v>750</v>
      </c>
      <c r="F2251" t="s">
        <v>4971</v>
      </c>
      <c r="G2251" t="s">
        <v>4972</v>
      </c>
      <c r="H2251">
        <f>H1158*CoverSheet!$C$33</f>
        <v>0</v>
      </c>
      <c r="I2251"/>
    </row>
    <row r="2252" spans="1:9" s="382" customFormat="1" x14ac:dyDescent="0.35">
      <c r="A2252" t="str">
        <f>IF(CoverSheet!$C$9="Annual Return","AR",IF(CoverSheet!$C$9="Interim Return","IR",IF(CoverSheet!$C$9="Audited Annual Return","AAR","")))</f>
        <v/>
      </c>
      <c r="B2252" t="str">
        <f>CoverSheet!$G$7</f>
        <v>v:25-03-c</v>
      </c>
      <c r="C2252" t="str">
        <f>IF(CoverSheet!$C$29=3,"Q1",IF(CoverSheet!$C$29=6,"Q2",IF(CoverSheet!$C$29=9,"Q3",IF(AND(CoverSheet!$C$29=12,A2252="AR"),"Q4","Q4A"))))</f>
        <v>Q4A</v>
      </c>
      <c r="D2252" t="str">
        <f>CoverSheet!$C$15</f>
        <v/>
      </c>
      <c r="E2252" t="s">
        <v>750</v>
      </c>
      <c r="F2252" t="s">
        <v>4973</v>
      </c>
      <c r="G2252" t="s">
        <v>4974</v>
      </c>
      <c r="H2252">
        <f>H1159*CoverSheet!$C$33</f>
        <v>0</v>
      </c>
      <c r="I2252"/>
    </row>
    <row r="2253" spans="1:9" s="382" customFormat="1" x14ac:dyDescent="0.35">
      <c r="A2253" t="str">
        <f>IF(CoverSheet!$C$9="Annual Return","AR",IF(CoverSheet!$C$9="Interim Return","IR",IF(CoverSheet!$C$9="Audited Annual Return","AAR","")))</f>
        <v/>
      </c>
      <c r="B2253" t="str">
        <f>CoverSheet!$G$7</f>
        <v>v:25-03-c</v>
      </c>
      <c r="C2253" t="str">
        <f>IF(CoverSheet!$C$29=3,"Q1",IF(CoverSheet!$C$29=6,"Q2",IF(CoverSheet!$C$29=9,"Q3",IF(AND(CoverSheet!$C$29=12,A2253="AR"),"Q4","Q4A"))))</f>
        <v>Q4A</v>
      </c>
      <c r="D2253" t="str">
        <f>CoverSheet!$C$15</f>
        <v/>
      </c>
      <c r="E2253" t="s">
        <v>750</v>
      </c>
      <c r="F2253" t="s">
        <v>4975</v>
      </c>
      <c r="G2253" t="s">
        <v>4976</v>
      </c>
      <c r="H2253">
        <f>H1160*CoverSheet!$C$33</f>
        <v>0</v>
      </c>
      <c r="I2253"/>
    </row>
    <row r="2254" spans="1:9" s="382" customFormat="1" x14ac:dyDescent="0.35">
      <c r="A2254" t="str">
        <f>IF(CoverSheet!$C$9="Annual Return","AR",IF(CoverSheet!$C$9="Interim Return","IR",IF(CoverSheet!$C$9="Audited Annual Return","AAR","")))</f>
        <v/>
      </c>
      <c r="B2254" t="str">
        <f>CoverSheet!$G$7</f>
        <v>v:25-03-c</v>
      </c>
      <c r="C2254" t="str">
        <f>IF(CoverSheet!$C$29=3,"Q1",IF(CoverSheet!$C$29=6,"Q2",IF(CoverSheet!$C$29=9,"Q3",IF(AND(CoverSheet!$C$29=12,A2254="AR"),"Q4","Q4A"))))</f>
        <v>Q4A</v>
      </c>
      <c r="D2254" t="str">
        <f>CoverSheet!$C$15</f>
        <v/>
      </c>
      <c r="E2254" t="s">
        <v>750</v>
      </c>
      <c r="F2254" t="s">
        <v>4977</v>
      </c>
      <c r="G2254" t="s">
        <v>4978</v>
      </c>
      <c r="H2254">
        <f>H1161*CoverSheet!$C$33</f>
        <v>0</v>
      </c>
      <c r="I2254"/>
    </row>
    <row r="2255" spans="1:9" s="382" customFormat="1" x14ac:dyDescent="0.35">
      <c r="A2255" t="str">
        <f>IF(CoverSheet!$C$9="Annual Return","AR",IF(CoverSheet!$C$9="Interim Return","IR",IF(CoverSheet!$C$9="Audited Annual Return","AAR","")))</f>
        <v/>
      </c>
      <c r="B2255" t="str">
        <f>CoverSheet!$G$7</f>
        <v>v:25-03-c</v>
      </c>
      <c r="C2255" t="str">
        <f>IF(CoverSheet!$C$29=3,"Q1",IF(CoverSheet!$C$29=6,"Q2",IF(CoverSheet!$C$29=9,"Q3",IF(AND(CoverSheet!$C$29=12,A2255="AR"),"Q4","Q4A"))))</f>
        <v>Q4A</v>
      </c>
      <c r="D2255" t="str">
        <f>CoverSheet!$C$15</f>
        <v/>
      </c>
      <c r="E2255" t="s">
        <v>750</v>
      </c>
      <c r="F2255" t="s">
        <v>4979</v>
      </c>
      <c r="G2255" t="s">
        <v>4980</v>
      </c>
      <c r="H2255">
        <f>H1163*CoverSheet!$C$33</f>
        <v>0</v>
      </c>
      <c r="I2255"/>
    </row>
    <row r="2256" spans="1:9" s="382" customFormat="1" x14ac:dyDescent="0.35">
      <c r="A2256" t="str">
        <f>IF(CoverSheet!$C$9="Annual Return","AR",IF(CoverSheet!$C$9="Interim Return","IR",IF(CoverSheet!$C$9="Audited Annual Return","AAR","")))</f>
        <v/>
      </c>
      <c r="B2256" t="str">
        <f>CoverSheet!$G$7</f>
        <v>v:25-03-c</v>
      </c>
      <c r="C2256" t="str">
        <f>IF(CoverSheet!$C$29=3,"Q1",IF(CoverSheet!$C$29=6,"Q2",IF(CoverSheet!$C$29=9,"Q3",IF(AND(CoverSheet!$C$29=12,A2256="AR"),"Q4","Q4A"))))</f>
        <v>Q4A</v>
      </c>
      <c r="D2256" t="str">
        <f>CoverSheet!$C$15</f>
        <v/>
      </c>
      <c r="E2256" t="s">
        <v>750</v>
      </c>
      <c r="F2256" t="s">
        <v>4981</v>
      </c>
      <c r="G2256" t="s">
        <v>4982</v>
      </c>
      <c r="H2256">
        <f>H1164*CoverSheet!$C$33</f>
        <v>0</v>
      </c>
      <c r="I2256"/>
    </row>
    <row r="2257" spans="1:13" s="382" customFormat="1" x14ac:dyDescent="0.35">
      <c r="A2257" t="str">
        <f>IF(CoverSheet!$C$9="Annual Return","AR",IF(CoverSheet!$C$9="Interim Return","IR",IF(CoverSheet!$C$9="Audited Annual Return","AAR","")))</f>
        <v/>
      </c>
      <c r="B2257" t="str">
        <f>CoverSheet!$G$7</f>
        <v>v:25-03-c</v>
      </c>
      <c r="C2257" t="str">
        <f>IF(CoverSheet!$C$29=3,"Q1",IF(CoverSheet!$C$29=6,"Q2",IF(CoverSheet!$C$29=9,"Q3",IF(AND(CoverSheet!$C$29=12,A2257="AR"),"Q4","Q4A"))))</f>
        <v>Q4A</v>
      </c>
      <c r="D2257" t="str">
        <f>CoverSheet!$C$15</f>
        <v/>
      </c>
      <c r="E2257" t="s">
        <v>750</v>
      </c>
      <c r="F2257" t="s">
        <v>4983</v>
      </c>
      <c r="G2257" t="s">
        <v>4984</v>
      </c>
      <c r="H2257">
        <f>H1165*CoverSheet!$C$33</f>
        <v>0</v>
      </c>
      <c r="I2257"/>
    </row>
    <row r="2258" spans="1:13" s="382" customFormat="1" x14ac:dyDescent="0.35">
      <c r="A2258" t="str">
        <f>IF(CoverSheet!$C$9="Annual Return","AR",IF(CoverSheet!$C$9="Interim Return","IR",IF(CoverSheet!$C$9="Audited Annual Return","AAR","")))</f>
        <v/>
      </c>
      <c r="B2258" t="str">
        <f>CoverSheet!$G$7</f>
        <v>v:25-03-c</v>
      </c>
      <c r="C2258" t="str">
        <f>IF(CoverSheet!$C$29=3,"Q1",IF(CoverSheet!$C$29=6,"Q2",IF(CoverSheet!$C$29=9,"Q3",IF(AND(CoverSheet!$C$29=12,A2258="AR"),"Q4","Q4A"))))</f>
        <v>Q4A</v>
      </c>
      <c r="D2258" t="str">
        <f>CoverSheet!$C$15</f>
        <v/>
      </c>
      <c r="E2258" t="s">
        <v>750</v>
      </c>
      <c r="F2258" t="s">
        <v>4985</v>
      </c>
      <c r="G2258" t="s">
        <v>4986</v>
      </c>
      <c r="H2258">
        <f>H1166*CoverSheet!$C$33</f>
        <v>0</v>
      </c>
      <c r="I2258"/>
    </row>
    <row r="2259" spans="1:13" x14ac:dyDescent="0.35">
      <c r="A2259" t="str">
        <f>IF(CoverSheet!$C$9="Annual Return","AR",IF(CoverSheet!$C$9="Interim Return","IR",IF(CoverSheet!$C$9="Audited Annual Return","AAR","")))</f>
        <v/>
      </c>
      <c r="B2259" t="str">
        <f>CoverSheet!$G$7</f>
        <v>v:25-03-c</v>
      </c>
      <c r="C2259" t="str">
        <f>IF(CoverSheet!$C$29=3,"Q1",IF(CoverSheet!$C$29=6,"Q2",IF(CoverSheet!$C$29=9,"Q3",IF(AND(CoverSheet!$C$29=12,A2259="AR"),"Q4","Q4A"))))</f>
        <v>Q4A</v>
      </c>
      <c r="D2259" t="str">
        <f>CoverSheet!$C$15</f>
        <v/>
      </c>
      <c r="E2259" t="s">
        <v>750</v>
      </c>
      <c r="F2259" t="s">
        <v>4987</v>
      </c>
      <c r="G2259" t="s">
        <v>4988</v>
      </c>
      <c r="H2259">
        <f>Input!P417*CoverSheet!C33</f>
        <v>0</v>
      </c>
    </row>
    <row r="2260" spans="1:13" x14ac:dyDescent="0.35">
      <c r="A2260" t="str">
        <f>IF(CoverSheet!$C$9="Annual Return","AR",IF(CoverSheet!$C$9="Interim Return","IR",IF(CoverSheet!$C$9="Audited Annual Return","AAR","")))</f>
        <v/>
      </c>
      <c r="B2260" t="str">
        <f>CoverSheet!$G$7</f>
        <v>v:25-03-c</v>
      </c>
      <c r="C2260" t="str">
        <f>IF(CoverSheet!$C$29=3,"Q1",IF(CoverSheet!$C$29=6,"Q2",IF(CoverSheet!$C$29=9,"Q3",IF(AND(CoverSheet!$C$29=12,A2260="AR"),"Q4","Q4A"))))</f>
        <v>Q4A</v>
      </c>
      <c r="D2260" t="str">
        <f>CoverSheet!$C$15</f>
        <v/>
      </c>
      <c r="E2260" t="s">
        <v>750</v>
      </c>
      <c r="F2260" t="s">
        <v>4989</v>
      </c>
      <c r="G2260" t="s">
        <v>4990</v>
      </c>
      <c r="H2260">
        <f>Input!P419*CoverSheet!C33</f>
        <v>0</v>
      </c>
    </row>
    <row r="2261" spans="1:13" x14ac:dyDescent="0.35">
      <c r="A2261" t="str">
        <f>IF(CoverSheet!$C$9="Annual Return","AR",IF(CoverSheet!$C$9="Interim Return","IR",IF(CoverSheet!$C$9="Audited Annual Return","AAR","")))</f>
        <v/>
      </c>
      <c r="B2261" t="str">
        <f>CoverSheet!$G$7</f>
        <v>v:25-03-c</v>
      </c>
      <c r="C2261" t="str">
        <f>IF(CoverSheet!$C$29=3,"Q1",IF(CoverSheet!$C$29=6,"Q2",IF(CoverSheet!$C$29=9,"Q3",IF(AND(CoverSheet!$C$29=12,A2261="AR"),"Q4","Q4A"))))</f>
        <v>Q4A</v>
      </c>
      <c r="D2261" t="str">
        <f>CoverSheet!$C$15</f>
        <v/>
      </c>
      <c r="E2261" t="s">
        <v>750</v>
      </c>
      <c r="F2261" t="s">
        <v>4991</v>
      </c>
      <c r="G2261" t="s">
        <v>4992</v>
      </c>
      <c r="H2261">
        <f>Input!P421*CoverSheet!C33</f>
        <v>0</v>
      </c>
      <c r="I2261" t="str">
        <f>Input!Y421</f>
        <v>G</v>
      </c>
    </row>
    <row r="2262" spans="1:13" x14ac:dyDescent="0.35">
      <c r="A2262" t="str">
        <f>IF(CoverSheet!$C$9="Annual Return","AR",IF(CoverSheet!$C$9="Interim Return","IR",IF(CoverSheet!$C$9="Audited Annual Return","AAR","")))</f>
        <v/>
      </c>
      <c r="B2262" t="str">
        <f>CoverSheet!$G$7</f>
        <v>v:25-03-c</v>
      </c>
      <c r="C2262" t="str">
        <f>IF(CoverSheet!$C$29=3,"Q1",IF(CoverSheet!$C$29=6,"Q2",IF(CoverSheet!$C$29=9,"Q3",IF(AND(CoverSheet!$C$29=12,A2262="AR"),"Q4","Q4A"))))</f>
        <v>Q4A</v>
      </c>
      <c r="D2262" t="str">
        <f>CoverSheet!$C$15</f>
        <v/>
      </c>
      <c r="E2262" t="s">
        <v>750</v>
      </c>
      <c r="F2262" s="382" t="s">
        <v>4993</v>
      </c>
      <c r="G2262" s="382" t="s">
        <v>4994</v>
      </c>
      <c r="H2262">
        <f>H988*CoverSheet!$C$33</f>
        <v>0</v>
      </c>
    </row>
    <row r="2263" spans="1:13" x14ac:dyDescent="0.35">
      <c r="A2263" t="str">
        <f>IF(CoverSheet!$C$9="Annual Return","AR",IF(CoverSheet!$C$9="Interim Return","IR",IF(CoverSheet!$C$9="Audited Annual Return","AAR","")))</f>
        <v/>
      </c>
      <c r="B2263" t="str">
        <f>CoverSheet!$G$7</f>
        <v>v:25-03-c</v>
      </c>
      <c r="C2263" t="str">
        <f>IF(CoverSheet!$C$29=3,"Q1",IF(CoverSheet!$C$29=6,"Q2",IF(CoverSheet!$C$29=9,"Q3",IF(AND(CoverSheet!$C$29=12,A2263="AR"),"Q4","Q4A"))))</f>
        <v>Q4A</v>
      </c>
      <c r="D2263" t="str">
        <f>CoverSheet!$C$15</f>
        <v/>
      </c>
      <c r="E2263" t="s">
        <v>750</v>
      </c>
      <c r="F2263" s="382" t="s">
        <v>4995</v>
      </c>
      <c r="G2263" s="382" t="s">
        <v>4996</v>
      </c>
      <c r="H2263">
        <f>H989*CoverSheet!$C$33</f>
        <v>0</v>
      </c>
    </row>
    <row r="2264" spans="1:13" x14ac:dyDescent="0.35">
      <c r="A2264" t="str">
        <f>IF(CoverSheet!$C$9="Annual Return","AR",IF(CoverSheet!$C$9="Interim Return","IR",IF(CoverSheet!$C$9="Audited Annual Return","AAR","")))</f>
        <v/>
      </c>
      <c r="B2264" t="str">
        <f>CoverSheet!$G$7</f>
        <v>v:25-03-c</v>
      </c>
      <c r="C2264" t="str">
        <f>IF(CoverSheet!$C$29=3,"Q1",IF(CoverSheet!$C$29=6,"Q2",IF(CoverSheet!$C$29=9,"Q3",IF(AND(CoverSheet!$C$29=12,A2264="AR"),"Q4","Q4A"))))</f>
        <v>Q4A</v>
      </c>
      <c r="D2264" t="str">
        <f>CoverSheet!$C$15</f>
        <v/>
      </c>
      <c r="E2264" t="s">
        <v>750</v>
      </c>
      <c r="F2264" s="382" t="s">
        <v>4997</v>
      </c>
      <c r="G2264" s="382" t="s">
        <v>4998</v>
      </c>
      <c r="H2264">
        <f>H990*CoverSheet!$C$33</f>
        <v>0</v>
      </c>
    </row>
    <row r="2265" spans="1:13" x14ac:dyDescent="0.35">
      <c r="A2265" t="str">
        <f>IF(CoverSheet!$C$9="Annual Return","AR",IF(CoverSheet!$C$9="Interim Return","IR",IF(CoverSheet!$C$9="Audited Annual Return","AAR","")))</f>
        <v/>
      </c>
      <c r="B2265" t="str">
        <f>CoverSheet!$G$7</f>
        <v>v:25-03-c</v>
      </c>
      <c r="C2265" t="str">
        <f>IF(CoverSheet!$C$29=3,"Q1",IF(CoverSheet!$C$29=6,"Q2",IF(CoverSheet!$C$29=9,"Q3",IF(AND(CoverSheet!$C$29=12,A2265="AR"),"Q4","Q4A"))))</f>
        <v>Q4A</v>
      </c>
      <c r="D2265" t="str">
        <f>CoverSheet!$C$15</f>
        <v/>
      </c>
      <c r="E2265" t="s">
        <v>750</v>
      </c>
      <c r="F2265" s="382" t="s">
        <v>4999</v>
      </c>
      <c r="G2265" s="382" t="s">
        <v>5000</v>
      </c>
      <c r="H2265">
        <f>H991*CoverSheet!$C$33</f>
        <v>0</v>
      </c>
    </row>
    <row r="2266" spans="1:13" x14ac:dyDescent="0.35">
      <c r="A2266" t="str">
        <f>IF(CoverSheet!$C$9="Annual Return","AR",IF(CoverSheet!$C$9="Interim Return","IR",IF(CoverSheet!$C$9="Audited Annual Return","AAR","")))</f>
        <v/>
      </c>
      <c r="B2266" t="str">
        <f>CoverSheet!$G$7</f>
        <v>v:25-03-c</v>
      </c>
      <c r="C2266" t="str">
        <f>IF(CoverSheet!$C$29=3,"Q1",IF(CoverSheet!$C$29=6,"Q2",IF(CoverSheet!$C$29=9,"Q3",IF(AND(CoverSheet!$C$29=12,A2266="AR"),"Q4","Q4A"))))</f>
        <v>Q4A</v>
      </c>
      <c r="D2266" t="str">
        <f>CoverSheet!$C$15</f>
        <v/>
      </c>
      <c r="E2266" t="s">
        <v>750</v>
      </c>
      <c r="F2266" s="382" t="s">
        <v>5001</v>
      </c>
      <c r="G2266" s="382" t="s">
        <v>5002</v>
      </c>
      <c r="H2266">
        <f>H1093*CoverSheet!$C$33</f>
        <v>0</v>
      </c>
      <c r="L2266" s="382"/>
      <c r="M2266" s="382"/>
    </row>
    <row r="2267" spans="1:13" x14ac:dyDescent="0.35">
      <c r="A2267" t="str">
        <f>IF(CoverSheet!$C$9="Annual Return","AR",IF(CoverSheet!$C$9="Interim Return","IR",IF(CoverSheet!$C$9="Audited Annual Return","AAR","")))</f>
        <v/>
      </c>
      <c r="B2267" t="str">
        <f>CoverSheet!$G$7</f>
        <v>v:25-03-c</v>
      </c>
      <c r="C2267" t="str">
        <f>IF(CoverSheet!$C$29=3,"Q1",IF(CoverSheet!$C$29=6,"Q2",IF(CoverSheet!$C$29=9,"Q3",IF(AND(CoverSheet!$C$29=12,A2267="AR"),"Q4","Q4A"))))</f>
        <v>Q4A</v>
      </c>
      <c r="D2267" t="str">
        <f>CoverSheet!$C$15</f>
        <v/>
      </c>
      <c r="E2267" t="s">
        <v>750</v>
      </c>
      <c r="F2267" s="382" t="s">
        <v>5003</v>
      </c>
      <c r="G2267" s="382" t="s">
        <v>5004</v>
      </c>
      <c r="H2267">
        <f>H1094*CoverSheet!$C$33</f>
        <v>0</v>
      </c>
      <c r="L2267" s="382"/>
      <c r="M2267" s="382"/>
    </row>
    <row r="2268" spans="1:13" x14ac:dyDescent="0.35">
      <c r="A2268" t="str">
        <f>IF(CoverSheet!$C$9="Annual Return","AR",IF(CoverSheet!$C$9="Interim Return","IR",IF(CoverSheet!$C$9="Audited Annual Return","AAR","")))</f>
        <v/>
      </c>
      <c r="B2268" t="str">
        <f>CoverSheet!$G$7</f>
        <v>v:25-03-c</v>
      </c>
      <c r="C2268" t="str">
        <f>IF(CoverSheet!$C$29=3,"Q1",IF(CoverSheet!$C$29=6,"Q2",IF(CoverSheet!$C$29=9,"Q3",IF(AND(CoverSheet!$C$29=12,A2268="AR"),"Q4","Q4A"))))</f>
        <v>Q4A</v>
      </c>
      <c r="D2268" t="str">
        <f>CoverSheet!$C$15</f>
        <v/>
      </c>
      <c r="E2268" t="s">
        <v>750</v>
      </c>
      <c r="F2268" s="382" t="s">
        <v>5005</v>
      </c>
      <c r="G2268" s="382" t="s">
        <v>5006</v>
      </c>
      <c r="H2268">
        <f>H1095*CoverSheet!$C$33</f>
        <v>0</v>
      </c>
      <c r="L2268" s="382"/>
      <c r="M2268" s="382"/>
    </row>
    <row r="2269" spans="1:13" x14ac:dyDescent="0.35">
      <c r="A2269" t="str">
        <f>IF(CoverSheet!$C$9="Annual Return","AR",IF(CoverSheet!$C$9="Interim Return","IR",IF(CoverSheet!$C$9="Audited Annual Return","AAR","")))</f>
        <v/>
      </c>
      <c r="B2269" t="str">
        <f>CoverSheet!$G$7</f>
        <v>v:25-03-c</v>
      </c>
      <c r="C2269" t="str">
        <f>IF(CoverSheet!$C$29=3,"Q1",IF(CoverSheet!$C$29=6,"Q2",IF(CoverSheet!$C$29=9,"Q3",IF(AND(CoverSheet!$C$29=12,A2269="AR"),"Q4","Q4A"))))</f>
        <v>Q4A</v>
      </c>
      <c r="D2269" t="str">
        <f>CoverSheet!$C$15</f>
        <v/>
      </c>
      <c r="E2269" t="s">
        <v>750</v>
      </c>
      <c r="F2269" s="382" t="s">
        <v>5007</v>
      </c>
      <c r="G2269" s="382" t="s">
        <v>5008</v>
      </c>
      <c r="H2269">
        <f>H1096*CoverSheet!$C$33</f>
        <v>0</v>
      </c>
      <c r="L2269" s="382"/>
      <c r="M2269" s="382"/>
    </row>
  </sheetData>
  <phoneticPr fontId="4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867E-3DC0-4A92-9AE8-EF4FF2BC8D17}">
  <sheetPr codeName="Sheet7">
    <tabColor rgb="FF002060"/>
  </sheetPr>
  <dimension ref="A1:K78"/>
  <sheetViews>
    <sheetView zoomScale="70" zoomScaleNormal="70" workbookViewId="0"/>
  </sheetViews>
  <sheetFormatPr defaultColWidth="0" defaultRowHeight="14.5" zeroHeight="1" x14ac:dyDescent="0.35"/>
  <cols>
    <col min="1" max="1" width="3.81640625" style="6" customWidth="1"/>
    <col min="2" max="2" width="15.1796875" style="6" customWidth="1"/>
    <col min="3" max="3" width="62.81640625" style="6" customWidth="1"/>
    <col min="4" max="4" width="1.453125" style="6" customWidth="1"/>
    <col min="5" max="5" width="15.26953125" style="6" customWidth="1"/>
    <col min="6" max="6" width="2.453125" style="6" customWidth="1"/>
    <col min="7" max="7" width="31.54296875" style="6" customWidth="1"/>
    <col min="8" max="8" width="4.453125" style="6" customWidth="1"/>
    <col min="9" max="9" width="30.453125" style="6" customWidth="1"/>
    <col min="10" max="11" width="1.453125" style="6" customWidth="1"/>
    <col min="12" max="16384" width="8.7265625" style="245" hidden="1"/>
  </cols>
  <sheetData>
    <row r="1" spans="1:11" ht="7.4" customHeight="1" x14ac:dyDescent="0.35">
      <c r="A1" s="54"/>
      <c r="B1" s="54"/>
      <c r="C1" s="54"/>
      <c r="D1" s="54"/>
      <c r="E1" s="54"/>
      <c r="F1" s="54"/>
      <c r="G1" s="54"/>
      <c r="H1" s="54"/>
      <c r="I1" s="54"/>
      <c r="J1" s="54"/>
      <c r="K1" s="5"/>
    </row>
    <row r="2" spans="1:11" ht="15.5" x14ac:dyDescent="0.35">
      <c r="A2" s="467" t="e" vm="3">
        <v>#VALUE!</v>
      </c>
      <c r="B2" s="467"/>
      <c r="C2" s="54"/>
      <c r="D2" s="54"/>
      <c r="E2" s="54"/>
      <c r="F2" s="54"/>
      <c r="G2" s="54"/>
      <c r="H2" s="54"/>
      <c r="I2" s="54"/>
      <c r="J2" s="54"/>
      <c r="K2" s="5"/>
    </row>
    <row r="3" spans="1:11" ht="18" x14ac:dyDescent="0.35">
      <c r="A3" s="467"/>
      <c r="B3" s="467"/>
      <c r="C3" s="54"/>
      <c r="D3" s="52"/>
      <c r="E3" s="52" t="s">
        <v>51</v>
      </c>
      <c r="F3" s="55"/>
      <c r="G3" s="55"/>
      <c r="H3" s="55"/>
      <c r="I3" s="55"/>
      <c r="J3" s="54"/>
      <c r="K3" s="5"/>
    </row>
    <row r="4" spans="1:11" ht="15.5" x14ac:dyDescent="0.35">
      <c r="A4" s="54"/>
      <c r="B4" s="54"/>
      <c r="C4" s="54"/>
      <c r="D4" s="54"/>
      <c r="E4" s="54"/>
      <c r="F4" s="54"/>
      <c r="G4" s="54"/>
      <c r="H4" s="54"/>
      <c r="I4" s="56" t="str">
        <f>CoverSheet!G7</f>
        <v>v:25-03-c</v>
      </c>
      <c r="J4" s="56"/>
      <c r="K4" s="5"/>
    </row>
    <row r="5" spans="1:11" ht="7.4" customHeight="1" x14ac:dyDescent="0.35">
      <c r="K5" s="5"/>
    </row>
    <row r="6" spans="1:11" x14ac:dyDescent="0.35">
      <c r="B6" s="57" t="s">
        <v>42</v>
      </c>
      <c r="C6" s="58">
        <f>CoverSheet!$C$11</f>
        <v>0</v>
      </c>
      <c r="D6" s="58"/>
      <c r="K6" s="5"/>
    </row>
    <row r="7" spans="1:11" x14ac:dyDescent="0.35">
      <c r="B7" s="57" t="s">
        <v>47</v>
      </c>
      <c r="C7" s="58" t="str">
        <f>IF(OR(CoverSheet!$G$26=0,CoverSheet!$G$27=0),"",(TEXT(CoverSheet!$G$26,"DD/MM/YYYY")&amp;" - "&amp;(TEXT(CoverSheet!$G$27,"dd/mm/yyyy"))))</f>
        <v xml:space="preserve"> - </v>
      </c>
      <c r="D7" s="58"/>
      <c r="E7" s="10"/>
      <c r="F7" s="10"/>
      <c r="G7" s="10" t="s">
        <v>290</v>
      </c>
      <c r="H7" s="53" t="str">
        <f>CoverSheet!C29</f>
        <v/>
      </c>
      <c r="I7" s="59"/>
      <c r="K7" s="5"/>
    </row>
    <row r="8" spans="1:11" x14ac:dyDescent="0.35">
      <c r="C8" s="57"/>
      <c r="D8" s="57"/>
      <c r="E8" s="60"/>
      <c r="I8" s="32">
        <f>CoverSheet!$C$31</f>
        <v>0</v>
      </c>
      <c r="K8" s="5"/>
    </row>
    <row r="9" spans="1:11" ht="7.4" customHeight="1" thickBot="1" x14ac:dyDescent="0.4">
      <c r="A9" s="61"/>
      <c r="B9" s="61"/>
      <c r="C9" s="61"/>
      <c r="D9" s="61"/>
      <c r="E9" s="61"/>
      <c r="F9" s="61"/>
      <c r="G9" s="61"/>
      <c r="H9" s="61"/>
      <c r="I9" s="61"/>
      <c r="J9" s="61"/>
      <c r="K9" s="5"/>
    </row>
    <row r="10" spans="1:11" ht="7.4" customHeight="1" thickTop="1" x14ac:dyDescent="0.35">
      <c r="K10" s="5"/>
    </row>
    <row r="11" spans="1:11" ht="18" x14ac:dyDescent="0.4">
      <c r="C11" s="62" t="s">
        <v>5009</v>
      </c>
      <c r="I11" s="63"/>
      <c r="K11" s="5"/>
    </row>
    <row r="12" spans="1:11" ht="7.4" customHeight="1" x14ac:dyDescent="0.35">
      <c r="K12" s="5"/>
    </row>
    <row r="13" spans="1:11" x14ac:dyDescent="0.35">
      <c r="B13" s="58" t="s">
        <v>5010</v>
      </c>
      <c r="C13" s="304" t="s">
        <v>315</v>
      </c>
      <c r="D13" s="65"/>
      <c r="E13" s="65"/>
      <c r="F13" s="65"/>
      <c r="G13" s="75"/>
      <c r="H13" s="65"/>
      <c r="I13" s="359">
        <f>Input!P34</f>
        <v>0</v>
      </c>
      <c r="J13" s="273"/>
      <c r="K13" s="5"/>
    </row>
    <row r="14" spans="1:11" ht="7.4" customHeight="1" x14ac:dyDescent="0.35">
      <c r="I14" s="273"/>
      <c r="J14" s="273"/>
      <c r="K14" s="5"/>
    </row>
    <row r="15" spans="1:11" x14ac:dyDescent="0.35">
      <c r="B15" s="58" t="s">
        <v>5011</v>
      </c>
      <c r="C15" s="304" t="s">
        <v>320</v>
      </c>
      <c r="D15" s="65"/>
      <c r="E15" s="65"/>
      <c r="F15" s="65"/>
      <c r="G15" s="65"/>
      <c r="H15" s="65"/>
      <c r="I15" s="359">
        <f>Input!P38</f>
        <v>0</v>
      </c>
      <c r="J15" s="273"/>
      <c r="K15" s="5"/>
    </row>
    <row r="16" spans="1:11" ht="7.4" customHeight="1" x14ac:dyDescent="0.35">
      <c r="B16" s="58"/>
      <c r="G16" s="18"/>
      <c r="I16" s="273"/>
      <c r="J16" s="273"/>
      <c r="K16" s="5"/>
    </row>
    <row r="17" spans="2:11" x14ac:dyDescent="0.35">
      <c r="B17" s="58" t="s">
        <v>5012</v>
      </c>
      <c r="C17" s="304" t="s">
        <v>325</v>
      </c>
      <c r="D17" s="65"/>
      <c r="E17" s="65"/>
      <c r="F17" s="65"/>
      <c r="G17" s="65"/>
      <c r="H17" s="65"/>
      <c r="I17" s="359">
        <f>Input!P42</f>
        <v>0</v>
      </c>
      <c r="J17" s="273"/>
      <c r="K17" s="5"/>
    </row>
    <row r="18" spans="2:11" ht="7.4" customHeight="1" x14ac:dyDescent="0.35">
      <c r="B18" s="58"/>
      <c r="G18" s="18"/>
      <c r="I18" s="273"/>
      <c r="J18" s="273"/>
      <c r="K18" s="5"/>
    </row>
    <row r="19" spans="2:11" x14ac:dyDescent="0.35">
      <c r="B19" s="58" t="s">
        <v>5013</v>
      </c>
      <c r="C19" s="304" t="s">
        <v>332</v>
      </c>
      <c r="D19" s="65"/>
      <c r="E19" s="65"/>
      <c r="F19" s="65"/>
      <c r="G19" s="65"/>
      <c r="H19" s="65"/>
      <c r="I19" s="359">
        <f>Input!P47</f>
        <v>0</v>
      </c>
      <c r="J19" s="273"/>
      <c r="K19" s="5"/>
    </row>
    <row r="20" spans="2:11" ht="7.4" customHeight="1" x14ac:dyDescent="0.35">
      <c r="B20" s="58"/>
      <c r="G20" s="18"/>
      <c r="I20" s="273"/>
      <c r="J20" s="273"/>
      <c r="K20" s="5"/>
    </row>
    <row r="21" spans="2:11" x14ac:dyDescent="0.35">
      <c r="B21" s="58" t="s">
        <v>5014</v>
      </c>
      <c r="C21" s="64" t="s">
        <v>337</v>
      </c>
      <c r="D21" s="65"/>
      <c r="E21" s="65"/>
      <c r="F21" s="65"/>
      <c r="G21" s="65"/>
      <c r="H21" s="65"/>
      <c r="I21" s="359">
        <f>Input!P51</f>
        <v>0</v>
      </c>
      <c r="J21" s="273"/>
      <c r="K21" s="5"/>
    </row>
    <row r="22" spans="2:11" ht="7.4" customHeight="1" x14ac:dyDescent="0.35">
      <c r="B22" s="58"/>
      <c r="G22" s="18"/>
      <c r="I22" s="273"/>
      <c r="J22" s="273"/>
      <c r="K22" s="5"/>
    </row>
    <row r="23" spans="2:11" x14ac:dyDescent="0.35">
      <c r="B23" s="58" t="s">
        <v>5015</v>
      </c>
      <c r="C23" s="64" t="s">
        <v>342</v>
      </c>
      <c r="D23" s="65"/>
      <c r="E23" s="65"/>
      <c r="F23" s="65"/>
      <c r="G23" s="65"/>
      <c r="H23" s="65"/>
      <c r="I23" s="359">
        <f>Input!P55</f>
        <v>0</v>
      </c>
      <c r="J23" s="273"/>
      <c r="K23" s="5"/>
    </row>
    <row r="24" spans="2:11" ht="7.4" customHeight="1" x14ac:dyDescent="0.35">
      <c r="I24" s="273"/>
      <c r="J24" s="273"/>
      <c r="K24" s="5"/>
    </row>
    <row r="25" spans="2:11" x14ac:dyDescent="0.35">
      <c r="B25" s="58" t="s">
        <v>5016</v>
      </c>
      <c r="C25" s="64" t="s">
        <v>347</v>
      </c>
      <c r="D25" s="65"/>
      <c r="E25" s="65"/>
      <c r="F25" s="65"/>
      <c r="G25" s="65"/>
      <c r="H25" s="65"/>
      <c r="I25" s="359">
        <f>Input!P59</f>
        <v>0</v>
      </c>
      <c r="J25" s="273"/>
      <c r="K25" s="5"/>
    </row>
    <row r="26" spans="2:11" ht="7.4" customHeight="1" x14ac:dyDescent="0.35">
      <c r="B26" s="58"/>
      <c r="G26" s="18"/>
      <c r="I26" s="273"/>
      <c r="J26" s="273"/>
      <c r="K26" s="5"/>
    </row>
    <row r="27" spans="2:11" x14ac:dyDescent="0.35">
      <c r="B27" s="58" t="s">
        <v>5017</v>
      </c>
      <c r="C27" s="64" t="s">
        <v>352</v>
      </c>
      <c r="D27" s="65"/>
      <c r="E27" s="65"/>
      <c r="F27" s="65"/>
      <c r="G27" s="65"/>
      <c r="H27" s="65"/>
      <c r="I27" s="359">
        <f>Input!P63</f>
        <v>0</v>
      </c>
      <c r="J27" s="273"/>
      <c r="K27" s="5"/>
    </row>
    <row r="28" spans="2:11" ht="7.4" customHeight="1" x14ac:dyDescent="0.35">
      <c r="B28" s="58"/>
      <c r="I28" s="273"/>
      <c r="J28" s="273"/>
      <c r="K28" s="5"/>
    </row>
    <row r="29" spans="2:11" x14ac:dyDescent="0.35">
      <c r="B29" s="58" t="s">
        <v>5018</v>
      </c>
      <c r="C29" s="64" t="s">
        <v>357</v>
      </c>
      <c r="D29" s="65"/>
      <c r="E29" s="65"/>
      <c r="F29" s="65"/>
      <c r="G29" s="65"/>
      <c r="H29" s="65"/>
      <c r="I29" s="359">
        <f>Input!P67</f>
        <v>0</v>
      </c>
      <c r="J29" s="273"/>
      <c r="K29" s="5"/>
    </row>
    <row r="30" spans="2:11" ht="7.4" customHeight="1" x14ac:dyDescent="0.35">
      <c r="B30" s="58"/>
      <c r="I30" s="273"/>
      <c r="J30" s="273"/>
      <c r="K30" s="5"/>
    </row>
    <row r="31" spans="2:11" ht="15" thickBot="1" x14ac:dyDescent="0.4">
      <c r="B31" s="58" t="s">
        <v>5019</v>
      </c>
      <c r="C31" s="127" t="s">
        <v>363</v>
      </c>
      <c r="D31" s="82"/>
      <c r="E31" s="82"/>
      <c r="F31" s="82"/>
      <c r="G31" s="82"/>
      <c r="H31" s="82"/>
      <c r="I31" s="360">
        <f>Input!P72</f>
        <v>0</v>
      </c>
      <c r="J31" s="273"/>
      <c r="K31" s="5"/>
    </row>
    <row r="32" spans="2:11" ht="7.4" customHeight="1" x14ac:dyDescent="0.35">
      <c r="I32" s="273"/>
      <c r="J32" s="273"/>
      <c r="K32" s="5"/>
    </row>
    <row r="33" spans="1:11" ht="18.5" thickBot="1" x14ac:dyDescent="0.45">
      <c r="B33" s="58" t="s">
        <v>5020</v>
      </c>
      <c r="C33" s="66" t="s">
        <v>5021</v>
      </c>
      <c r="D33" s="67"/>
      <c r="E33" s="67"/>
      <c r="F33" s="67"/>
      <c r="G33" s="67"/>
      <c r="H33" s="67"/>
      <c r="I33" s="361">
        <f>SUM(I13:I31)</f>
        <v>0</v>
      </c>
      <c r="J33" s="273"/>
      <c r="K33" s="5"/>
    </row>
    <row r="34" spans="1:11" ht="7.4" customHeight="1" thickTop="1" x14ac:dyDescent="0.35">
      <c r="K34" s="5"/>
    </row>
    <row r="35" spans="1:11" ht="18" x14ac:dyDescent="0.4">
      <c r="B35" s="58"/>
      <c r="C35" s="62" t="s">
        <v>5022</v>
      </c>
      <c r="I35" s="63"/>
      <c r="K35" s="5"/>
    </row>
    <row r="36" spans="1:11" ht="7.4" customHeight="1" x14ac:dyDescent="0.35">
      <c r="K36" s="5"/>
    </row>
    <row r="37" spans="1:11" x14ac:dyDescent="0.35">
      <c r="B37" s="58" t="s">
        <v>5023</v>
      </c>
      <c r="C37" s="89" t="s">
        <v>368</v>
      </c>
      <c r="D37" s="90"/>
      <c r="E37" s="354">
        <f>Input!P76</f>
        <v>0</v>
      </c>
      <c r="F37" s="68"/>
      <c r="K37" s="5"/>
    </row>
    <row r="38" spans="1:11" x14ac:dyDescent="0.35">
      <c r="B38" s="58" t="s">
        <v>5024</v>
      </c>
      <c r="C38" s="68" t="s">
        <v>375</v>
      </c>
      <c r="E38" s="357">
        <f>Input!P81</f>
        <v>0</v>
      </c>
      <c r="F38" s="68"/>
      <c r="K38" s="5"/>
    </row>
    <row r="39" spans="1:11" x14ac:dyDescent="0.35">
      <c r="B39" s="58" t="s">
        <v>5025</v>
      </c>
      <c r="C39" s="69" t="s">
        <v>377</v>
      </c>
      <c r="D39" s="70"/>
      <c r="E39" s="358">
        <f>Input!P82</f>
        <v>0</v>
      </c>
      <c r="F39" s="68"/>
      <c r="K39" s="5"/>
    </row>
    <row r="40" spans="1:11" x14ac:dyDescent="0.35">
      <c r="B40" s="58" t="s">
        <v>5026</v>
      </c>
      <c r="C40" s="69" t="s">
        <v>379</v>
      </c>
      <c r="D40" s="70"/>
      <c r="E40" s="358">
        <f>Input!P83</f>
        <v>0</v>
      </c>
      <c r="F40" s="68"/>
      <c r="K40" s="5"/>
    </row>
    <row r="41" spans="1:11" x14ac:dyDescent="0.35">
      <c r="B41" s="58" t="s">
        <v>5027</v>
      </c>
      <c r="C41" s="69" t="s">
        <v>381</v>
      </c>
      <c r="D41" s="70"/>
      <c r="E41" s="358">
        <f>Input!P84</f>
        <v>0</v>
      </c>
      <c r="F41" s="68"/>
      <c r="K41" s="5"/>
    </row>
    <row r="42" spans="1:11" x14ac:dyDescent="0.35">
      <c r="B42" s="58" t="s">
        <v>5028</v>
      </c>
      <c r="C42" s="71" t="s">
        <v>366</v>
      </c>
      <c r="D42" s="72"/>
      <c r="E42" s="356">
        <f>Input!P85</f>
        <v>0</v>
      </c>
      <c r="F42" s="74"/>
      <c r="G42" s="75" t="s">
        <v>5029</v>
      </c>
      <c r="H42" s="65"/>
      <c r="I42" s="359">
        <f>SUM(E37:E42)</f>
        <v>0</v>
      </c>
      <c r="K42" s="5"/>
    </row>
    <row r="43" spans="1:11" ht="7.4" customHeight="1" x14ac:dyDescent="0.35">
      <c r="I43" s="273"/>
      <c r="K43" s="5"/>
    </row>
    <row r="44" spans="1:11" ht="18.5" thickBot="1" x14ac:dyDescent="0.45">
      <c r="B44" s="58" t="s">
        <v>5030</v>
      </c>
      <c r="C44" s="77" t="s">
        <v>5031</v>
      </c>
      <c r="D44" s="67"/>
      <c r="E44" s="67"/>
      <c r="F44" s="67"/>
      <c r="G44" s="67"/>
      <c r="H44" s="67"/>
      <c r="I44" s="361">
        <f>SUM(I33,I42)</f>
        <v>0</v>
      </c>
      <c r="K44" s="5"/>
    </row>
    <row r="45" spans="1:11" ht="7.4" customHeight="1" thickTop="1" x14ac:dyDescent="0.4">
      <c r="C45" s="305"/>
      <c r="K45" s="5"/>
    </row>
    <row r="46" spans="1:11" ht="7.4" customHeight="1" x14ac:dyDescent="0.35">
      <c r="A46" s="78"/>
      <c r="B46" s="78"/>
      <c r="C46" s="78"/>
      <c r="D46" s="78"/>
      <c r="E46" s="78"/>
      <c r="F46" s="78"/>
      <c r="G46" s="78"/>
      <c r="H46" s="78"/>
      <c r="I46" s="78"/>
      <c r="J46" s="78"/>
      <c r="K46" s="5"/>
    </row>
    <row r="47" spans="1:11" ht="18" x14ac:dyDescent="0.4">
      <c r="C47" s="62" t="s">
        <v>5032</v>
      </c>
      <c r="I47" s="63"/>
      <c r="K47" s="5"/>
    </row>
    <row r="48" spans="1:11" ht="7.4" customHeight="1" x14ac:dyDescent="0.35">
      <c r="K48" s="5"/>
    </row>
    <row r="49" spans="2:11" x14ac:dyDescent="0.35">
      <c r="B49" s="58" t="s">
        <v>5033</v>
      </c>
      <c r="C49" s="83" t="s">
        <v>5034</v>
      </c>
      <c r="D49" s="65"/>
      <c r="E49" s="65"/>
      <c r="F49" s="65"/>
      <c r="G49" s="65"/>
      <c r="H49" s="65"/>
      <c r="I49" s="359">
        <f>Input!P105</f>
        <v>0</v>
      </c>
      <c r="K49" s="5"/>
    </row>
    <row r="50" spans="2:11" ht="7.4" customHeight="1" x14ac:dyDescent="0.35">
      <c r="I50" s="273"/>
      <c r="K50" s="5"/>
    </row>
    <row r="51" spans="2:11" ht="18.5" thickBot="1" x14ac:dyDescent="0.45">
      <c r="B51" s="58" t="s">
        <v>5035</v>
      </c>
      <c r="C51" s="79" t="s">
        <v>5036</v>
      </c>
      <c r="D51" s="82"/>
      <c r="E51" s="82"/>
      <c r="F51" s="82"/>
      <c r="G51" s="82"/>
      <c r="H51" s="82"/>
      <c r="I51" s="360">
        <f>I44-I49</f>
        <v>0</v>
      </c>
      <c r="K51" s="5"/>
    </row>
    <row r="52" spans="2:11" ht="7.4" customHeight="1" x14ac:dyDescent="0.35">
      <c r="B52" s="58"/>
      <c r="I52" s="273"/>
      <c r="K52" s="5"/>
    </row>
    <row r="53" spans="2:11" x14ac:dyDescent="0.35">
      <c r="B53" s="58" t="s">
        <v>5037</v>
      </c>
      <c r="C53" s="83" t="s">
        <v>5038</v>
      </c>
      <c r="D53" s="65"/>
      <c r="E53" s="65"/>
      <c r="F53" s="65"/>
      <c r="G53" s="65"/>
      <c r="H53" s="65"/>
      <c r="I53" s="359">
        <f>Input!P110</f>
        <v>0</v>
      </c>
      <c r="K53" s="5"/>
    </row>
    <row r="54" spans="2:11" x14ac:dyDescent="0.35">
      <c r="B54" s="58" t="s">
        <v>5039</v>
      </c>
      <c r="C54" s="83" t="s">
        <v>5040</v>
      </c>
      <c r="D54" s="65"/>
      <c r="E54" s="65"/>
      <c r="F54" s="65"/>
      <c r="G54" s="65"/>
      <c r="H54" s="65"/>
      <c r="I54" s="359">
        <f>Input!P157</f>
        <v>0</v>
      </c>
      <c r="K54" s="5"/>
    </row>
    <row r="55" spans="2:11" ht="7.4" customHeight="1" x14ac:dyDescent="0.35">
      <c r="I55" s="273"/>
      <c r="K55" s="5"/>
    </row>
    <row r="56" spans="2:11" ht="18.5" thickBot="1" x14ac:dyDescent="0.45">
      <c r="B56" s="58" t="s">
        <v>5041</v>
      </c>
      <c r="C56" s="79" t="s">
        <v>5042</v>
      </c>
      <c r="D56" s="82"/>
      <c r="E56" s="82"/>
      <c r="F56" s="82"/>
      <c r="G56" s="82"/>
      <c r="H56" s="82"/>
      <c r="I56" s="360">
        <f>I51-I53</f>
        <v>0</v>
      </c>
      <c r="K56" s="5"/>
    </row>
    <row r="57" spans="2:11" ht="7.4" customHeight="1" x14ac:dyDescent="0.35">
      <c r="B57" s="58"/>
      <c r="I57" s="273"/>
      <c r="K57" s="5"/>
    </row>
    <row r="58" spans="2:11" x14ac:dyDescent="0.35">
      <c r="B58" s="58" t="s">
        <v>5043</v>
      </c>
      <c r="C58" s="89" t="s">
        <v>5044</v>
      </c>
      <c r="D58" s="90"/>
      <c r="E58" s="354">
        <f>Input!P87</f>
        <v>0</v>
      </c>
      <c r="I58" s="273"/>
      <c r="K58" s="5"/>
    </row>
    <row r="59" spans="2:11" x14ac:dyDescent="0.35">
      <c r="B59" s="58" t="s">
        <v>5045</v>
      </c>
      <c r="C59" s="71" t="s">
        <v>5046</v>
      </c>
      <c r="D59" s="72"/>
      <c r="E59" s="356">
        <f>-Input!P140</f>
        <v>0</v>
      </c>
      <c r="F59" s="74"/>
      <c r="G59" s="75" t="s">
        <v>5047</v>
      </c>
      <c r="H59" s="65"/>
      <c r="I59" s="359">
        <f>SUM(E58:E59)</f>
        <v>0</v>
      </c>
      <c r="K59" s="5"/>
    </row>
    <row r="60" spans="2:11" ht="7.4" customHeight="1" x14ac:dyDescent="0.35">
      <c r="I60" s="273"/>
      <c r="K60" s="5"/>
    </row>
    <row r="61" spans="2:11" ht="18.5" thickBot="1" x14ac:dyDescent="0.45">
      <c r="B61" s="58" t="s">
        <v>5048</v>
      </c>
      <c r="C61" s="79" t="s">
        <v>5049</v>
      </c>
      <c r="D61" s="82"/>
      <c r="E61" s="82"/>
      <c r="F61" s="82"/>
      <c r="G61" s="82"/>
      <c r="H61" s="82"/>
      <c r="I61" s="360">
        <f>I56+I59</f>
        <v>0</v>
      </c>
      <c r="K61" s="5"/>
    </row>
    <row r="62" spans="2:11" x14ac:dyDescent="0.35">
      <c r="B62" s="58" t="s">
        <v>5050</v>
      </c>
      <c r="C62" s="10" t="s">
        <v>5051</v>
      </c>
      <c r="D62" s="80"/>
      <c r="E62" s="80"/>
      <c r="F62" s="80"/>
      <c r="G62" s="80"/>
      <c r="I62" s="362">
        <f>Input!P156</f>
        <v>0</v>
      </c>
      <c r="K62" s="5"/>
    </row>
    <row r="63" spans="2:11" ht="7.4" customHeight="1" x14ac:dyDescent="0.35">
      <c r="B63" s="58"/>
      <c r="I63" s="363"/>
      <c r="K63" s="5"/>
    </row>
    <row r="64" spans="2:11" ht="18.5" thickBot="1" x14ac:dyDescent="0.45">
      <c r="B64" s="58" t="s">
        <v>5052</v>
      </c>
      <c r="C64" s="81" t="s">
        <v>5053</v>
      </c>
      <c r="D64" s="82"/>
      <c r="E64" s="82"/>
      <c r="F64" s="82"/>
      <c r="G64" s="82"/>
      <c r="H64" s="82"/>
      <c r="I64" s="364">
        <f>I61-SUM(I62:I62)</f>
        <v>0</v>
      </c>
      <c r="K64" s="5"/>
    </row>
    <row r="65" spans="1:11" ht="7.4" customHeight="1" x14ac:dyDescent="0.35">
      <c r="K65" s="5"/>
    </row>
    <row r="66" spans="1:11" x14ac:dyDescent="0.35">
      <c r="C66" s="10" t="s">
        <v>5054</v>
      </c>
      <c r="K66" s="5"/>
    </row>
    <row r="67" spans="1:11" x14ac:dyDescent="0.35">
      <c r="B67" s="58" t="s">
        <v>5055</v>
      </c>
      <c r="C67" s="107" t="s">
        <v>525</v>
      </c>
      <c r="D67" s="90"/>
      <c r="E67" s="354">
        <f>Input!P169</f>
        <v>0</v>
      </c>
      <c r="K67" s="5"/>
    </row>
    <row r="68" spans="1:11" x14ac:dyDescent="0.35">
      <c r="B68" s="58" t="s">
        <v>5056</v>
      </c>
      <c r="C68" s="108" t="s">
        <v>527</v>
      </c>
      <c r="D68" s="100"/>
      <c r="E68" s="355">
        <f>Input!P170</f>
        <v>0</v>
      </c>
      <c r="K68" s="5"/>
    </row>
    <row r="69" spans="1:11" ht="29" x14ac:dyDescent="0.35">
      <c r="B69" s="58" t="s">
        <v>5057</v>
      </c>
      <c r="C69" s="108" t="s">
        <v>529</v>
      </c>
      <c r="D69" s="100"/>
      <c r="E69" s="355">
        <f>Input!P171</f>
        <v>0</v>
      </c>
      <c r="K69" s="5"/>
    </row>
    <row r="70" spans="1:11" ht="29" x14ac:dyDescent="0.35">
      <c r="B70" s="58" t="s">
        <v>5058</v>
      </c>
      <c r="C70" s="108" t="s">
        <v>531</v>
      </c>
      <c r="D70" s="100"/>
      <c r="E70" s="355">
        <f>Input!P172</f>
        <v>0</v>
      </c>
      <c r="K70" s="5"/>
    </row>
    <row r="71" spans="1:11" x14ac:dyDescent="0.35">
      <c r="B71" s="58" t="s">
        <v>5059</v>
      </c>
      <c r="C71" s="108" t="s">
        <v>533</v>
      </c>
      <c r="D71" s="100"/>
      <c r="E71" s="355">
        <f>Input!P173</f>
        <v>0</v>
      </c>
      <c r="K71" s="5"/>
    </row>
    <row r="72" spans="1:11" ht="29" x14ac:dyDescent="0.35">
      <c r="B72" s="58" t="s">
        <v>5060</v>
      </c>
      <c r="C72" s="108" t="s">
        <v>535</v>
      </c>
      <c r="D72" s="100"/>
      <c r="E72" s="355">
        <f>Input!P174</f>
        <v>0</v>
      </c>
      <c r="K72" s="5"/>
    </row>
    <row r="73" spans="1:11" x14ac:dyDescent="0.35">
      <c r="B73" s="58" t="s">
        <v>5061</v>
      </c>
      <c r="C73" s="108" t="s">
        <v>538</v>
      </c>
      <c r="D73" s="100"/>
      <c r="E73" s="355">
        <f>Input!P175</f>
        <v>0</v>
      </c>
      <c r="K73" s="5"/>
    </row>
    <row r="74" spans="1:11" ht="29" x14ac:dyDescent="0.35">
      <c r="B74" s="58" t="s">
        <v>5062</v>
      </c>
      <c r="C74" s="103" t="s">
        <v>540</v>
      </c>
      <c r="D74" s="72"/>
      <c r="E74" s="356">
        <f>Input!P176</f>
        <v>0</v>
      </c>
      <c r="F74" s="74"/>
      <c r="G74" s="75" t="s">
        <v>5063</v>
      </c>
      <c r="H74" s="65"/>
      <c r="I74" s="359">
        <f>SUM(E67:E74)</f>
        <v>0</v>
      </c>
      <c r="K74" s="5"/>
    </row>
    <row r="75" spans="1:11" ht="7.4" customHeight="1" x14ac:dyDescent="0.35">
      <c r="B75" s="58"/>
      <c r="I75" s="273"/>
      <c r="K75" s="5"/>
    </row>
    <row r="76" spans="1:11" ht="18.5" thickBot="1" x14ac:dyDescent="0.45">
      <c r="B76" s="58" t="s">
        <v>5064</v>
      </c>
      <c r="C76" s="79" t="s">
        <v>5065</v>
      </c>
      <c r="D76" s="82"/>
      <c r="E76" s="82"/>
      <c r="F76" s="82"/>
      <c r="G76" s="82"/>
      <c r="H76" s="82"/>
      <c r="I76" s="365">
        <f>SUM(I64,I74)</f>
        <v>0</v>
      </c>
      <c r="J76" s="6" t="str">
        <f>IF(I76&gt;0,"G","Y")</f>
        <v>Y</v>
      </c>
      <c r="K76" s="5"/>
    </row>
    <row r="77" spans="1:11" ht="7.4" customHeight="1" x14ac:dyDescent="0.35">
      <c r="B77" s="58"/>
      <c r="K77" s="5"/>
    </row>
    <row r="78" spans="1:11" ht="7.4" customHeight="1" x14ac:dyDescent="0.35">
      <c r="A78" s="4"/>
      <c r="B78" s="4"/>
      <c r="C78" s="4"/>
      <c r="D78" s="4"/>
      <c r="E78" s="4"/>
      <c r="F78" s="4"/>
      <c r="G78" s="4"/>
      <c r="H78" s="4"/>
      <c r="I78" s="4"/>
      <c r="J78" s="4"/>
      <c r="K78" s="4"/>
    </row>
  </sheetData>
  <sheetProtection algorithmName="SHA-512" hashValue="imtqeGJb+Jx1uoUQSz/eqwu2DN3Egdf7LO27yTsvl2F3ka62m5XfoBmFYtB51xkTTrNZbPN6LLLYTaDcaS4Avg==" saltValue="TQUCuOhQy5LfyWuy4RWQ0g==" spinCount="100000" sheet="1" objects="1" scenarios="1"/>
  <mergeCells count="1">
    <mergeCell ref="A2:B3"/>
  </mergeCells>
  <phoneticPr fontId="41" type="noConversion"/>
  <conditionalFormatting sqref="J1:J1048576">
    <cfRule type="cellIs" dxfId="118" priority="1" operator="equal">
      <formula>"Y"</formula>
    </cfRule>
    <cfRule type="cellIs" dxfId="117" priority="2" operator="equal">
      <formula>"R"</formula>
    </cfRule>
    <cfRule type="cellIs" dxfId="116" priority="3" operator="equal">
      <formula>"G"</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5AA6-E126-429F-ADDF-C6362D50B744}">
  <sheetPr codeName="Sheet8"/>
  <dimension ref="A1:H80"/>
  <sheetViews>
    <sheetView topLeftCell="A41" workbookViewId="0">
      <selection activeCell="F59" sqref="F59"/>
    </sheetView>
  </sheetViews>
  <sheetFormatPr defaultRowHeight="14.5" x14ac:dyDescent="0.35"/>
  <cols>
    <col min="6" max="6" width="22.81640625" customWidth="1"/>
    <col min="7" max="7" width="54.54296875" customWidth="1"/>
  </cols>
  <sheetData>
    <row r="1" spans="1:8" x14ac:dyDescent="0.35">
      <c r="A1" t="str">
        <f>IF(CoverSheet!$C$9="Annual Return","AR",IF(CoverSheet!$C$9="Interim Return","IR",IF(CoverSheet!$C$9="Audited Annual Return","AAR","")))</f>
        <v/>
      </c>
      <c r="B1" t="str">
        <f>CoverSheet!$G$7</f>
        <v>v:25-03-c</v>
      </c>
      <c r="C1" t="str">
        <f>IF(CoverSheet!$C$29=3,"Q1",IF(CoverSheet!$C$29=6,"Q2",IF(CoverSheet!$C$29=9,"Q3",IF(AND(CoverSheet!$C$29=12,A1="AR"),"Q4","Q4A"))))</f>
        <v>Q4A</v>
      </c>
      <c r="D1" t="str">
        <f>CoverSheet!$C$15</f>
        <v/>
      </c>
      <c r="E1" t="s">
        <v>5066</v>
      </c>
      <c r="F1" t="s">
        <v>5010</v>
      </c>
      <c r="G1" t="s">
        <v>315</v>
      </c>
      <c r="H1">
        <f>'Income Statement'!I13</f>
        <v>0</v>
      </c>
    </row>
    <row r="2" spans="1:8" x14ac:dyDescent="0.35">
      <c r="A2" t="str">
        <f>IF(CoverSheet!$C$9="Annual Return","AR",IF(CoverSheet!$C$9="Interim Return","IR",IF(CoverSheet!$C$9="Audited Annual Return","AAR","")))</f>
        <v/>
      </c>
      <c r="B2" t="str">
        <f>CoverSheet!$G$7</f>
        <v>v:25-03-c</v>
      </c>
      <c r="C2" t="str">
        <f>IF(CoverSheet!$C$29=3,"Q1",IF(CoverSheet!$C$29=6,"Q2",IF(CoverSheet!$C$29=9,"Q3",IF(AND(CoverSheet!$C$29=12,A2="AR"),"Q4","Q4A"))))</f>
        <v>Q4A</v>
      </c>
      <c r="D2" t="str">
        <f>CoverSheet!$C$15</f>
        <v/>
      </c>
      <c r="E2" t="s">
        <v>5066</v>
      </c>
      <c r="F2" t="s">
        <v>5011</v>
      </c>
      <c r="G2" t="s">
        <v>320</v>
      </c>
      <c r="H2">
        <f>'Income Statement'!I15</f>
        <v>0</v>
      </c>
    </row>
    <row r="3" spans="1:8" x14ac:dyDescent="0.35">
      <c r="A3" t="str">
        <f>IF(CoverSheet!$C$9="Annual Return","AR",IF(CoverSheet!$C$9="Interim Return","IR",IF(CoverSheet!$C$9="Audited Annual Return","AAR","")))</f>
        <v/>
      </c>
      <c r="B3" t="str">
        <f>CoverSheet!$G$7</f>
        <v>v:25-03-c</v>
      </c>
      <c r="C3" t="str">
        <f>IF(CoverSheet!$C$29=3,"Q1",IF(CoverSheet!$C$29=6,"Q2",IF(CoverSheet!$C$29=9,"Q3",IF(AND(CoverSheet!$C$29=12,A3="AR"),"Q4","Q4A"))))</f>
        <v>Q4A</v>
      </c>
      <c r="D3" t="str">
        <f>CoverSheet!$C$15</f>
        <v/>
      </c>
      <c r="E3" t="s">
        <v>5066</v>
      </c>
      <c r="F3" t="s">
        <v>5012</v>
      </c>
      <c r="G3" t="s">
        <v>325</v>
      </c>
      <c r="H3">
        <f>'Income Statement'!I17</f>
        <v>0</v>
      </c>
    </row>
    <row r="4" spans="1:8" x14ac:dyDescent="0.35">
      <c r="A4" t="str">
        <f>IF(CoverSheet!$C$9="Annual Return","AR",IF(CoverSheet!$C$9="Interim Return","IR",IF(CoverSheet!$C$9="Audited Annual Return","AAR","")))</f>
        <v/>
      </c>
      <c r="B4" t="str">
        <f>CoverSheet!$G$7</f>
        <v>v:25-03-c</v>
      </c>
      <c r="C4" t="str">
        <f>IF(CoverSheet!$C$29=3,"Q1",IF(CoverSheet!$C$29=6,"Q2",IF(CoverSheet!$C$29=9,"Q3",IF(AND(CoverSheet!$C$29=12,A4="AR"),"Q4","Q4A"))))</f>
        <v>Q4A</v>
      </c>
      <c r="D4" t="str">
        <f>CoverSheet!$C$15</f>
        <v/>
      </c>
      <c r="E4" t="s">
        <v>5066</v>
      </c>
      <c r="F4" t="s">
        <v>5013</v>
      </c>
      <c r="G4" t="s">
        <v>332</v>
      </c>
      <c r="H4">
        <f>'Income Statement'!I19</f>
        <v>0</v>
      </c>
    </row>
    <row r="5" spans="1:8" x14ac:dyDescent="0.35">
      <c r="A5" t="str">
        <f>IF(CoverSheet!$C$9="Annual Return","AR",IF(CoverSheet!$C$9="Interim Return","IR",IF(CoverSheet!$C$9="Audited Annual Return","AAR","")))</f>
        <v/>
      </c>
      <c r="B5" t="str">
        <f>CoverSheet!$G$7</f>
        <v>v:25-03-c</v>
      </c>
      <c r="C5" t="str">
        <f>IF(CoverSheet!$C$29=3,"Q1",IF(CoverSheet!$C$29=6,"Q2",IF(CoverSheet!$C$29=9,"Q3",IF(AND(CoverSheet!$C$29=12,A5="AR"),"Q4","Q4A"))))</f>
        <v>Q4A</v>
      </c>
      <c r="D5" t="str">
        <f>CoverSheet!$C$15</f>
        <v/>
      </c>
      <c r="E5" t="s">
        <v>5066</v>
      </c>
      <c r="F5" t="s">
        <v>5014</v>
      </c>
      <c r="G5" t="s">
        <v>337</v>
      </c>
      <c r="H5">
        <f>'Income Statement'!I21</f>
        <v>0</v>
      </c>
    </row>
    <row r="6" spans="1:8" x14ac:dyDescent="0.35">
      <c r="A6" t="str">
        <f>IF(CoverSheet!$C$9="Annual Return","AR",IF(CoverSheet!$C$9="Interim Return","IR",IF(CoverSheet!$C$9="Audited Annual Return","AAR","")))</f>
        <v/>
      </c>
      <c r="B6" t="str">
        <f>CoverSheet!$G$7</f>
        <v>v:25-03-c</v>
      </c>
      <c r="C6" t="str">
        <f>IF(CoverSheet!$C$29=3,"Q1",IF(CoverSheet!$C$29=6,"Q2",IF(CoverSheet!$C$29=9,"Q3",IF(AND(CoverSheet!$C$29=12,A6="AR"),"Q4","Q4A"))))</f>
        <v>Q4A</v>
      </c>
      <c r="D6" t="str">
        <f>CoverSheet!$C$15</f>
        <v/>
      </c>
      <c r="E6" t="s">
        <v>5066</v>
      </c>
      <c r="F6" t="s">
        <v>5015</v>
      </c>
      <c r="G6" t="s">
        <v>342</v>
      </c>
      <c r="H6">
        <f>'Income Statement'!I23</f>
        <v>0</v>
      </c>
    </row>
    <row r="7" spans="1:8" x14ac:dyDescent="0.35">
      <c r="A7" t="str">
        <f>IF(CoverSheet!$C$9="Annual Return","AR",IF(CoverSheet!$C$9="Interim Return","IR",IF(CoverSheet!$C$9="Audited Annual Return","AAR","")))</f>
        <v/>
      </c>
      <c r="B7" t="str">
        <f>CoverSheet!$G$7</f>
        <v>v:25-03-c</v>
      </c>
      <c r="C7" t="str">
        <f>IF(CoverSheet!$C$29=3,"Q1",IF(CoverSheet!$C$29=6,"Q2",IF(CoverSheet!$C$29=9,"Q3",IF(AND(CoverSheet!$C$29=12,A7="AR"),"Q4","Q4A"))))</f>
        <v>Q4A</v>
      </c>
      <c r="D7" t="str">
        <f>CoverSheet!$C$15</f>
        <v/>
      </c>
      <c r="E7" t="s">
        <v>5066</v>
      </c>
      <c r="F7" t="s">
        <v>5016</v>
      </c>
      <c r="G7" t="s">
        <v>347</v>
      </c>
      <c r="H7">
        <f>'Income Statement'!I25</f>
        <v>0</v>
      </c>
    </row>
    <row r="8" spans="1:8" x14ac:dyDescent="0.35">
      <c r="A8" t="str">
        <f>IF(CoverSheet!$C$9="Annual Return","AR",IF(CoverSheet!$C$9="Interim Return","IR",IF(CoverSheet!$C$9="Audited Annual Return","AAR","")))</f>
        <v/>
      </c>
      <c r="B8" t="str">
        <f>CoverSheet!$G$7</f>
        <v>v:25-03-c</v>
      </c>
      <c r="C8" t="str">
        <f>IF(CoverSheet!$C$29=3,"Q1",IF(CoverSheet!$C$29=6,"Q2",IF(CoverSheet!$C$29=9,"Q3",IF(AND(CoverSheet!$C$29=12,A8="AR"),"Q4","Q4A"))))</f>
        <v>Q4A</v>
      </c>
      <c r="D8" t="str">
        <f>CoverSheet!$C$15</f>
        <v/>
      </c>
      <c r="E8" t="s">
        <v>5066</v>
      </c>
      <c r="F8" t="s">
        <v>5017</v>
      </c>
      <c r="G8" t="s">
        <v>352</v>
      </c>
      <c r="H8">
        <f>'Income Statement'!I27</f>
        <v>0</v>
      </c>
    </row>
    <row r="9" spans="1:8" x14ac:dyDescent="0.35">
      <c r="A9" t="str">
        <f>IF(CoverSheet!$C$9="Annual Return","AR",IF(CoverSheet!$C$9="Interim Return","IR",IF(CoverSheet!$C$9="Audited Annual Return","AAR","")))</f>
        <v/>
      </c>
      <c r="B9" t="str">
        <f>CoverSheet!$G$7</f>
        <v>v:25-03-c</v>
      </c>
      <c r="C9" t="str">
        <f>IF(CoverSheet!$C$29=3,"Q1",IF(CoverSheet!$C$29=6,"Q2",IF(CoverSheet!$C$29=9,"Q3",IF(AND(CoverSheet!$C$29=12,A9="AR"),"Q4","Q4A"))))</f>
        <v>Q4A</v>
      </c>
      <c r="D9" t="str">
        <f>CoverSheet!$C$15</f>
        <v/>
      </c>
      <c r="E9" t="s">
        <v>5066</v>
      </c>
      <c r="F9" t="s">
        <v>5018</v>
      </c>
      <c r="G9" t="s">
        <v>357</v>
      </c>
      <c r="H9">
        <f>'Income Statement'!I29</f>
        <v>0</v>
      </c>
    </row>
    <row r="10" spans="1:8" x14ac:dyDescent="0.35">
      <c r="A10" t="str">
        <f>IF(CoverSheet!$C$9="Annual Return","AR",IF(CoverSheet!$C$9="Interim Return","IR",IF(CoverSheet!$C$9="Audited Annual Return","AAR","")))</f>
        <v/>
      </c>
      <c r="B10" t="str">
        <f>CoverSheet!$G$7</f>
        <v>v:25-03-c</v>
      </c>
      <c r="C10" t="str">
        <f>IF(CoverSheet!$C$29=3,"Q1",IF(CoverSheet!$C$29=6,"Q2",IF(CoverSheet!$C$29=9,"Q3",IF(AND(CoverSheet!$C$29=12,A10="AR"),"Q4","Q4A"))))</f>
        <v>Q4A</v>
      </c>
      <c r="D10" t="str">
        <f>CoverSheet!$C$15</f>
        <v/>
      </c>
      <c r="E10" t="s">
        <v>5066</v>
      </c>
      <c r="F10" t="s">
        <v>5019</v>
      </c>
      <c r="G10" t="s">
        <v>363</v>
      </c>
      <c r="H10">
        <f>'Income Statement'!I31</f>
        <v>0</v>
      </c>
    </row>
    <row r="11" spans="1:8" x14ac:dyDescent="0.35">
      <c r="A11" t="str">
        <f>IF(CoverSheet!$C$9="Annual Return","AR",IF(CoverSheet!$C$9="Interim Return","IR",IF(CoverSheet!$C$9="Audited Annual Return","AAR","")))</f>
        <v/>
      </c>
      <c r="B11" t="str">
        <f>CoverSheet!$G$7</f>
        <v>v:25-03-c</v>
      </c>
      <c r="C11" t="str">
        <f>IF(CoverSheet!$C$29=3,"Q1",IF(CoverSheet!$C$29=6,"Q2",IF(CoverSheet!$C$29=9,"Q3",IF(AND(CoverSheet!$C$29=12,A11="AR"),"Q4","Q4A"))))</f>
        <v>Q4A</v>
      </c>
      <c r="D11" t="str">
        <f>CoverSheet!$C$15</f>
        <v/>
      </c>
      <c r="E11" t="s">
        <v>5066</v>
      </c>
      <c r="F11" t="s">
        <v>5020</v>
      </c>
      <c r="G11" t="s">
        <v>5021</v>
      </c>
      <c r="H11" s="431">
        <f>'Income Statement'!I33</f>
        <v>0</v>
      </c>
    </row>
    <row r="12" spans="1:8" x14ac:dyDescent="0.35">
      <c r="A12" t="str">
        <f>IF(CoverSheet!$C$9="Annual Return","AR",IF(CoverSheet!$C$9="Interim Return","IR",IF(CoverSheet!$C$9="Audited Annual Return","AAR","")))</f>
        <v/>
      </c>
      <c r="B12" t="str">
        <f>CoverSheet!$G$7</f>
        <v>v:25-03-c</v>
      </c>
      <c r="C12" t="str">
        <f>IF(CoverSheet!$C$29=3,"Q1",IF(CoverSheet!$C$29=6,"Q2",IF(CoverSheet!$C$29=9,"Q3",IF(AND(CoverSheet!$C$29=12,A12="AR"),"Q4","Q4A"))))</f>
        <v>Q4A</v>
      </c>
      <c r="D12" t="str">
        <f>CoverSheet!$C$15</f>
        <v/>
      </c>
      <c r="E12" t="s">
        <v>5066</v>
      </c>
      <c r="F12" t="s">
        <v>5023</v>
      </c>
      <c r="G12" t="s">
        <v>368</v>
      </c>
      <c r="H12">
        <f>'Income Statement'!E37</f>
        <v>0</v>
      </c>
    </row>
    <row r="13" spans="1:8" x14ac:dyDescent="0.35">
      <c r="A13" t="str">
        <f>IF(CoverSheet!$C$9="Annual Return","AR",IF(CoverSheet!$C$9="Interim Return","IR",IF(CoverSheet!$C$9="Audited Annual Return","AAR","")))</f>
        <v/>
      </c>
      <c r="B13" t="str">
        <f>CoverSheet!$G$7</f>
        <v>v:25-03-c</v>
      </c>
      <c r="C13" t="str">
        <f>IF(CoverSheet!$C$29=3,"Q1",IF(CoverSheet!$C$29=6,"Q2",IF(CoverSheet!$C$29=9,"Q3",IF(AND(CoverSheet!$C$29=12,A13="AR"),"Q4","Q4A"))))</f>
        <v>Q4A</v>
      </c>
      <c r="D13" t="str">
        <f>CoverSheet!$C$15</f>
        <v/>
      </c>
      <c r="E13" t="s">
        <v>5066</v>
      </c>
      <c r="F13" t="s">
        <v>5024</v>
      </c>
      <c r="G13" t="s">
        <v>375</v>
      </c>
      <c r="H13">
        <f>'Income Statement'!E38</f>
        <v>0</v>
      </c>
    </row>
    <row r="14" spans="1:8" x14ac:dyDescent="0.35">
      <c r="A14" t="str">
        <f>IF(CoverSheet!$C$9="Annual Return","AR",IF(CoverSheet!$C$9="Interim Return","IR",IF(CoverSheet!$C$9="Audited Annual Return","AAR","")))</f>
        <v/>
      </c>
      <c r="B14" t="str">
        <f>CoverSheet!$G$7</f>
        <v>v:25-03-c</v>
      </c>
      <c r="C14" t="str">
        <f>IF(CoverSheet!$C$29=3,"Q1",IF(CoverSheet!$C$29=6,"Q2",IF(CoverSheet!$C$29=9,"Q3",IF(AND(CoverSheet!$C$29=12,A14="AR"),"Q4","Q4A"))))</f>
        <v>Q4A</v>
      </c>
      <c r="D14" t="str">
        <f>CoverSheet!$C$15</f>
        <v/>
      </c>
      <c r="E14" t="s">
        <v>5066</v>
      </c>
      <c r="F14" t="s">
        <v>5025</v>
      </c>
      <c r="G14" s="431" t="s">
        <v>377</v>
      </c>
      <c r="H14" s="431">
        <f>'Income Statement'!E39</f>
        <v>0</v>
      </c>
    </row>
    <row r="15" spans="1:8" x14ac:dyDescent="0.35">
      <c r="A15" t="str">
        <f>IF(CoverSheet!$C$9="Annual Return","AR",IF(CoverSheet!$C$9="Interim Return","IR",IF(CoverSheet!$C$9="Audited Annual Return","AAR","")))</f>
        <v/>
      </c>
      <c r="B15" t="str">
        <f>CoverSheet!$G$7</f>
        <v>v:25-03-c</v>
      </c>
      <c r="C15" t="str">
        <f>IF(CoverSheet!$C$29=3,"Q1",IF(CoverSheet!$C$29=6,"Q2",IF(CoverSheet!$C$29=9,"Q3",IF(AND(CoverSheet!$C$29=12,A15="AR"),"Q4","Q4A"))))</f>
        <v>Q4A</v>
      </c>
      <c r="D15" t="str">
        <f>CoverSheet!$C$15</f>
        <v/>
      </c>
      <c r="E15" t="s">
        <v>5066</v>
      </c>
      <c r="F15" t="s">
        <v>5026</v>
      </c>
      <c r="G15" s="431" t="s">
        <v>379</v>
      </c>
      <c r="H15" s="431">
        <f>'Income Statement'!E40</f>
        <v>0</v>
      </c>
    </row>
    <row r="16" spans="1:8" x14ac:dyDescent="0.35">
      <c r="A16" t="str">
        <f>IF(CoverSheet!$C$9="Annual Return","AR",IF(CoverSheet!$C$9="Interim Return","IR",IF(CoverSheet!$C$9="Audited Annual Return","AAR","")))</f>
        <v/>
      </c>
      <c r="B16" t="str">
        <f>CoverSheet!$G$7</f>
        <v>v:25-03-c</v>
      </c>
      <c r="C16" t="str">
        <f>IF(CoverSheet!$C$29=3,"Q1",IF(CoverSheet!$C$29=6,"Q2",IF(CoverSheet!$C$29=9,"Q3",IF(AND(CoverSheet!$C$29=12,A16="AR"),"Q4","Q4A"))))</f>
        <v>Q4A</v>
      </c>
      <c r="D16" t="str">
        <f>CoverSheet!$C$15</f>
        <v/>
      </c>
      <c r="E16" t="s">
        <v>5066</v>
      </c>
      <c r="F16" t="s">
        <v>5027</v>
      </c>
      <c r="G16" s="431" t="s">
        <v>381</v>
      </c>
      <c r="H16" s="431">
        <f>'Income Statement'!E41</f>
        <v>0</v>
      </c>
    </row>
    <row r="17" spans="1:8" x14ac:dyDescent="0.35">
      <c r="A17" t="str">
        <f>IF(CoverSheet!$C$9="Annual Return","AR",IF(CoverSheet!$C$9="Interim Return","IR",IF(CoverSheet!$C$9="Audited Annual Return","AAR","")))</f>
        <v/>
      </c>
      <c r="B17" t="str">
        <f>CoverSheet!$G$7</f>
        <v>v:25-03-c</v>
      </c>
      <c r="C17" t="str">
        <f>IF(CoverSheet!$C$29=3,"Q1",IF(CoverSheet!$C$29=6,"Q2",IF(CoverSheet!$C$29=9,"Q3",IF(AND(CoverSheet!$C$29=12,A17="AR"),"Q4","Q4A"))))</f>
        <v>Q4A</v>
      </c>
      <c r="D17" t="str">
        <f>CoverSheet!$C$15</f>
        <v/>
      </c>
      <c r="E17" t="s">
        <v>5066</v>
      </c>
      <c r="F17" t="s">
        <v>5028</v>
      </c>
      <c r="G17" s="431" t="s">
        <v>366</v>
      </c>
      <c r="H17" s="431">
        <f>'Income Statement'!E42</f>
        <v>0</v>
      </c>
    </row>
    <row r="18" spans="1:8" x14ac:dyDescent="0.35">
      <c r="A18" t="str">
        <f>IF(CoverSheet!$C$9="Annual Return","AR",IF(CoverSheet!$C$9="Interim Return","IR",IF(CoverSheet!$C$9="Audited Annual Return","AAR","")))</f>
        <v/>
      </c>
      <c r="B18" t="str">
        <f>CoverSheet!$G$7</f>
        <v>v:25-03-c</v>
      </c>
      <c r="C18" t="str">
        <f>IF(CoverSheet!$C$29=3,"Q1",IF(CoverSheet!$C$29=6,"Q2",IF(CoverSheet!$C$29=9,"Q3",IF(AND(CoverSheet!$C$29=12,A18="AR"),"Q4","Q4A"))))</f>
        <v>Q4A</v>
      </c>
      <c r="D18" t="str">
        <f>CoverSheet!$C$15</f>
        <v/>
      </c>
      <c r="E18" t="s">
        <v>5066</v>
      </c>
      <c r="F18" t="s">
        <v>5067</v>
      </c>
      <c r="G18" t="s">
        <v>5029</v>
      </c>
      <c r="H18" s="431">
        <f>'Income Statement'!I42</f>
        <v>0</v>
      </c>
    </row>
    <row r="19" spans="1:8" x14ac:dyDescent="0.35">
      <c r="A19" t="str">
        <f>IF(CoverSheet!$C$9="Annual Return","AR",IF(CoverSheet!$C$9="Interim Return","IR",IF(CoverSheet!$C$9="Audited Annual Return","AAR","")))</f>
        <v/>
      </c>
      <c r="B19" t="str">
        <f>CoverSheet!$G$7</f>
        <v>v:25-03-c</v>
      </c>
      <c r="C19" t="str">
        <f>IF(CoverSheet!$C$29=3,"Q1",IF(CoverSheet!$C$29=6,"Q2",IF(CoverSheet!$C$29=9,"Q3",IF(AND(CoverSheet!$C$29=12,A19="AR"),"Q4","Q4A"))))</f>
        <v>Q4A</v>
      </c>
      <c r="D19" t="str">
        <f>CoverSheet!$C$15</f>
        <v/>
      </c>
      <c r="E19" t="s">
        <v>5066</v>
      </c>
      <c r="F19" t="s">
        <v>5030</v>
      </c>
      <c r="G19" t="s">
        <v>5031</v>
      </c>
      <c r="H19" s="431">
        <f>'Income Statement'!I44</f>
        <v>0</v>
      </c>
    </row>
    <row r="20" spans="1:8" x14ac:dyDescent="0.35">
      <c r="A20" t="str">
        <f>IF(CoverSheet!$C$9="Annual Return","AR",IF(CoverSheet!$C$9="Interim Return","IR",IF(CoverSheet!$C$9="Audited Annual Return","AAR","")))</f>
        <v/>
      </c>
      <c r="B20" t="str">
        <f>CoverSheet!$G$7</f>
        <v>v:25-03-c</v>
      </c>
      <c r="C20" t="str">
        <f>IF(CoverSheet!$C$29=3,"Q1",IF(CoverSheet!$C$29=6,"Q2",IF(CoverSheet!$C$29=9,"Q3",IF(AND(CoverSheet!$C$29=12,A20="AR"),"Q4","Q4A"))))</f>
        <v>Q4A</v>
      </c>
      <c r="D20" t="str">
        <f>CoverSheet!$C$15</f>
        <v/>
      </c>
      <c r="E20" t="s">
        <v>5066</v>
      </c>
      <c r="F20" t="s">
        <v>5033</v>
      </c>
      <c r="G20" t="s">
        <v>5034</v>
      </c>
      <c r="H20">
        <f>'Income Statement'!I49</f>
        <v>0</v>
      </c>
    </row>
    <row r="21" spans="1:8" x14ac:dyDescent="0.35">
      <c r="A21" t="str">
        <f>IF(CoverSheet!$C$9="Annual Return","AR",IF(CoverSheet!$C$9="Interim Return","IR",IF(CoverSheet!$C$9="Audited Annual Return","AAR","")))</f>
        <v/>
      </c>
      <c r="B21" t="str">
        <f>CoverSheet!$G$7</f>
        <v>v:25-03-c</v>
      </c>
      <c r="C21" t="str">
        <f>IF(CoverSheet!$C$29=3,"Q1",IF(CoverSheet!$C$29=6,"Q2",IF(CoverSheet!$C$29=9,"Q3",IF(AND(CoverSheet!$C$29=12,A21="AR"),"Q4","Q4A"))))</f>
        <v>Q4A</v>
      </c>
      <c r="D21" t="str">
        <f>CoverSheet!$C$15</f>
        <v/>
      </c>
      <c r="E21" t="s">
        <v>5066</v>
      </c>
      <c r="F21" t="s">
        <v>5035</v>
      </c>
      <c r="G21" t="s">
        <v>5036</v>
      </c>
      <c r="H21" s="431">
        <f>'Income Statement'!I51</f>
        <v>0</v>
      </c>
    </row>
    <row r="22" spans="1:8" x14ac:dyDescent="0.35">
      <c r="A22" t="str">
        <f>IF(CoverSheet!$C$9="Annual Return","AR",IF(CoverSheet!$C$9="Interim Return","IR",IF(CoverSheet!$C$9="Audited Annual Return","AAR","")))</f>
        <v/>
      </c>
      <c r="B22" t="str">
        <f>CoverSheet!$G$7</f>
        <v>v:25-03-c</v>
      </c>
      <c r="C22" t="str">
        <f>IF(CoverSheet!$C$29=3,"Q1",IF(CoverSheet!$C$29=6,"Q2",IF(CoverSheet!$C$29=9,"Q3",IF(AND(CoverSheet!$C$29=12,A22="AR"),"Q4","Q4A"))))</f>
        <v>Q4A</v>
      </c>
      <c r="D22" t="str">
        <f>CoverSheet!$C$15</f>
        <v/>
      </c>
      <c r="E22" t="s">
        <v>5066</v>
      </c>
      <c r="F22" t="s">
        <v>5037</v>
      </c>
      <c r="G22" t="s">
        <v>5038</v>
      </c>
      <c r="H22">
        <f>'Income Statement'!I53</f>
        <v>0</v>
      </c>
    </row>
    <row r="23" spans="1:8" x14ac:dyDescent="0.35">
      <c r="A23" t="str">
        <f>IF(CoverSheet!$C$9="Annual Return","AR",IF(CoverSheet!$C$9="Interim Return","IR",IF(CoverSheet!$C$9="Audited Annual Return","AAR","")))</f>
        <v/>
      </c>
      <c r="B23" t="str">
        <f>CoverSheet!$G$7</f>
        <v>v:25-03-c</v>
      </c>
      <c r="C23" t="str">
        <f>IF(CoverSheet!$C$29=3,"Q1",IF(CoverSheet!$C$29=6,"Q2",IF(CoverSheet!$C$29=9,"Q3",IF(AND(CoverSheet!$C$29=12,A23="AR"),"Q4","Q4A"))))</f>
        <v>Q4A</v>
      </c>
      <c r="D23" t="str">
        <f>CoverSheet!$C$15</f>
        <v/>
      </c>
      <c r="E23" t="s">
        <v>5066</v>
      </c>
      <c r="F23" t="s">
        <v>5039</v>
      </c>
      <c r="G23" t="s">
        <v>5040</v>
      </c>
      <c r="H23">
        <f>'Income Statement'!I54</f>
        <v>0</v>
      </c>
    </row>
    <row r="24" spans="1:8" x14ac:dyDescent="0.35">
      <c r="A24" t="str">
        <f>IF(CoverSheet!$C$9="Annual Return","AR",IF(CoverSheet!$C$9="Interim Return","IR",IF(CoverSheet!$C$9="Audited Annual Return","AAR","")))</f>
        <v/>
      </c>
      <c r="B24" t="str">
        <f>CoverSheet!$G$7</f>
        <v>v:25-03-c</v>
      </c>
      <c r="C24" t="str">
        <f>IF(CoverSheet!$C$29=3,"Q1",IF(CoverSheet!$C$29=6,"Q2",IF(CoverSheet!$C$29=9,"Q3",IF(AND(CoverSheet!$C$29=12,A24="AR"),"Q4","Q4A"))))</f>
        <v>Q4A</v>
      </c>
      <c r="D24" t="str">
        <f>CoverSheet!$C$15</f>
        <v/>
      </c>
      <c r="E24" t="s">
        <v>5066</v>
      </c>
      <c r="F24" t="s">
        <v>5041</v>
      </c>
      <c r="G24" t="s">
        <v>5042</v>
      </c>
      <c r="H24" s="431">
        <f>'Income Statement'!I56</f>
        <v>0</v>
      </c>
    </row>
    <row r="25" spans="1:8" x14ac:dyDescent="0.35">
      <c r="A25" t="str">
        <f>IF(CoverSheet!$C$9="Annual Return","AR",IF(CoverSheet!$C$9="Interim Return","IR",IF(CoverSheet!$C$9="Audited Annual Return","AAR","")))</f>
        <v/>
      </c>
      <c r="B25" t="str">
        <f>CoverSheet!$G$7</f>
        <v>v:25-03-c</v>
      </c>
      <c r="C25" t="str">
        <f>IF(CoverSheet!$C$29=3,"Q1",IF(CoverSheet!$C$29=6,"Q2",IF(CoverSheet!$C$29=9,"Q3",IF(AND(CoverSheet!$C$29=12,A25="AR"),"Q4","Q4A"))))</f>
        <v>Q4A</v>
      </c>
      <c r="D25" t="str">
        <f>CoverSheet!$C$15</f>
        <v/>
      </c>
      <c r="E25" t="s">
        <v>5066</v>
      </c>
      <c r="F25" t="s">
        <v>5043</v>
      </c>
      <c r="G25" t="s">
        <v>5044</v>
      </c>
      <c r="H25">
        <f>'Income Statement'!E58</f>
        <v>0</v>
      </c>
    </row>
    <row r="26" spans="1:8" x14ac:dyDescent="0.35">
      <c r="A26" t="str">
        <f>IF(CoverSheet!$C$9="Annual Return","AR",IF(CoverSheet!$C$9="Interim Return","IR",IF(CoverSheet!$C$9="Audited Annual Return","AAR","")))</f>
        <v/>
      </c>
      <c r="B26" t="str">
        <f>CoverSheet!$G$7</f>
        <v>v:25-03-c</v>
      </c>
      <c r="C26" t="str">
        <f>IF(CoverSheet!$C$29=3,"Q1",IF(CoverSheet!$C$29=6,"Q2",IF(CoverSheet!$C$29=9,"Q3",IF(AND(CoverSheet!$C$29=12,A26="AR"),"Q4","Q4A"))))</f>
        <v>Q4A</v>
      </c>
      <c r="D26" t="str">
        <f>CoverSheet!$C$15</f>
        <v/>
      </c>
      <c r="E26" t="s">
        <v>5066</v>
      </c>
      <c r="F26" t="s">
        <v>5068</v>
      </c>
      <c r="G26" t="s">
        <v>5046</v>
      </c>
      <c r="H26">
        <f>'Income Statement'!E59</f>
        <v>0</v>
      </c>
    </row>
    <row r="27" spans="1:8" x14ac:dyDescent="0.35">
      <c r="A27" t="str">
        <f>IF(CoverSheet!$C$9="Annual Return","AR",IF(CoverSheet!$C$9="Interim Return","IR",IF(CoverSheet!$C$9="Audited Annual Return","AAR","")))</f>
        <v/>
      </c>
      <c r="B27" t="str">
        <f>CoverSheet!$G$7</f>
        <v>v:25-03-c</v>
      </c>
      <c r="C27" t="str">
        <f>IF(CoverSheet!$C$29=3,"Q1",IF(CoverSheet!$C$29=6,"Q2",IF(CoverSheet!$C$29=9,"Q3",IF(AND(CoverSheet!$C$29=12,A27="AR"),"Q4","Q4A"))))</f>
        <v>Q4A</v>
      </c>
      <c r="D27" t="str">
        <f>CoverSheet!$C$15</f>
        <v/>
      </c>
      <c r="E27" t="s">
        <v>5066</v>
      </c>
      <c r="F27" t="s">
        <v>5045</v>
      </c>
      <c r="G27" t="s">
        <v>5047</v>
      </c>
      <c r="H27" s="431">
        <f>'Income Statement'!I59</f>
        <v>0</v>
      </c>
    </row>
    <row r="28" spans="1:8" x14ac:dyDescent="0.35">
      <c r="A28" t="str">
        <f>IF(CoverSheet!$C$9="Annual Return","AR",IF(CoverSheet!$C$9="Interim Return","IR",IF(CoverSheet!$C$9="Audited Annual Return","AAR","")))</f>
        <v/>
      </c>
      <c r="B28" t="str">
        <f>CoverSheet!$G$7</f>
        <v>v:25-03-c</v>
      </c>
      <c r="C28" t="str">
        <f>IF(CoverSheet!$C$29=3,"Q1",IF(CoverSheet!$C$29=6,"Q2",IF(CoverSheet!$C$29=9,"Q3",IF(AND(CoverSheet!$C$29=12,A28="AR"),"Q4","Q4A"))))</f>
        <v>Q4A</v>
      </c>
      <c r="D28" t="str">
        <f>CoverSheet!$C$15</f>
        <v/>
      </c>
      <c r="E28" t="s">
        <v>5066</v>
      </c>
      <c r="F28" t="s">
        <v>5048</v>
      </c>
      <c r="G28" t="s">
        <v>5049</v>
      </c>
      <c r="H28" s="431">
        <f>'Income Statement'!I61</f>
        <v>0</v>
      </c>
    </row>
    <row r="29" spans="1:8" x14ac:dyDescent="0.35">
      <c r="A29" t="str">
        <f>IF(CoverSheet!$C$9="Annual Return","AR",IF(CoverSheet!$C$9="Interim Return","IR",IF(CoverSheet!$C$9="Audited Annual Return","AAR","")))</f>
        <v/>
      </c>
      <c r="B29" t="str">
        <f>CoverSheet!$G$7</f>
        <v>v:25-03-c</v>
      </c>
      <c r="C29" t="str">
        <f>IF(CoverSheet!$C$29=3,"Q1",IF(CoverSheet!$C$29=6,"Q2",IF(CoverSheet!$C$29=9,"Q3",IF(AND(CoverSheet!$C$29=12,A29="AR"),"Q4","Q4A"))))</f>
        <v>Q4A</v>
      </c>
      <c r="D29" t="str">
        <f>CoverSheet!$C$15</f>
        <v/>
      </c>
      <c r="E29" t="s">
        <v>5066</v>
      </c>
      <c r="F29" t="s">
        <v>5050</v>
      </c>
      <c r="G29" t="s">
        <v>5051</v>
      </c>
      <c r="H29">
        <f>'Income Statement'!I62</f>
        <v>0</v>
      </c>
    </row>
    <row r="30" spans="1:8" x14ac:dyDescent="0.35">
      <c r="A30" t="str">
        <f>IF(CoverSheet!$C$9="Annual Return","AR",IF(CoverSheet!$C$9="Interim Return","IR",IF(CoverSheet!$C$9="Audited Annual Return","AAR","")))</f>
        <v/>
      </c>
      <c r="B30" t="str">
        <f>CoverSheet!$G$7</f>
        <v>v:25-03-c</v>
      </c>
      <c r="C30" t="str">
        <f>IF(CoverSheet!$C$29=3,"Q1",IF(CoverSheet!$C$29=6,"Q2",IF(CoverSheet!$C$29=9,"Q3",IF(AND(CoverSheet!$C$29=12,A30="AR"),"Q4","Q4A"))))</f>
        <v>Q4A</v>
      </c>
      <c r="D30" t="str">
        <f>CoverSheet!$C$15</f>
        <v/>
      </c>
      <c r="E30" t="s">
        <v>5066</v>
      </c>
      <c r="F30" t="s">
        <v>5052</v>
      </c>
      <c r="G30" t="s">
        <v>5053</v>
      </c>
      <c r="H30" s="431">
        <f>'Income Statement'!I64</f>
        <v>0</v>
      </c>
    </row>
    <row r="31" spans="1:8" x14ac:dyDescent="0.35">
      <c r="A31" t="str">
        <f>IF(CoverSheet!$C$9="Annual Return","AR",IF(CoverSheet!$C$9="Interim Return","IR",IF(CoverSheet!$C$9="Audited Annual Return","AAR","")))</f>
        <v/>
      </c>
      <c r="B31" t="str">
        <f>CoverSheet!$G$7</f>
        <v>v:25-03-c</v>
      </c>
      <c r="C31" t="str">
        <f>IF(CoverSheet!$C$29=3,"Q1",IF(CoverSheet!$C$29=6,"Q2",IF(CoverSheet!$C$29=9,"Q3",IF(AND(CoverSheet!$C$29=12,A31="AR"),"Q4","Q4A"))))</f>
        <v>Q4A</v>
      </c>
      <c r="D31" t="str">
        <f>CoverSheet!$C$15</f>
        <v/>
      </c>
      <c r="E31" t="s">
        <v>5066</v>
      </c>
      <c r="F31" t="s">
        <v>5055</v>
      </c>
      <c r="G31" t="s">
        <v>525</v>
      </c>
      <c r="H31">
        <f>'Income Statement'!E67</f>
        <v>0</v>
      </c>
    </row>
    <row r="32" spans="1:8" x14ac:dyDescent="0.35">
      <c r="A32" t="str">
        <f>IF(CoverSheet!$C$9="Annual Return","AR",IF(CoverSheet!$C$9="Interim Return","IR",IF(CoverSheet!$C$9="Audited Annual Return","AAR","")))</f>
        <v/>
      </c>
      <c r="B32" t="str">
        <f>CoverSheet!$G$7</f>
        <v>v:25-03-c</v>
      </c>
      <c r="C32" t="str">
        <f>IF(CoverSheet!$C$29=3,"Q1",IF(CoverSheet!$C$29=6,"Q2",IF(CoverSheet!$C$29=9,"Q3",IF(AND(CoverSheet!$C$29=12,A32="AR"),"Q4","Q4A"))))</f>
        <v>Q4A</v>
      </c>
      <c r="D32" t="str">
        <f>CoverSheet!$C$15</f>
        <v/>
      </c>
      <c r="E32" t="s">
        <v>5066</v>
      </c>
      <c r="F32" t="s">
        <v>5056</v>
      </c>
      <c r="G32" t="s">
        <v>527</v>
      </c>
      <c r="H32">
        <f>'Income Statement'!E68</f>
        <v>0</v>
      </c>
    </row>
    <row r="33" spans="1:8" x14ac:dyDescent="0.35">
      <c r="A33" t="str">
        <f>IF(CoverSheet!$C$9="Annual Return","AR",IF(CoverSheet!$C$9="Interim Return","IR",IF(CoverSheet!$C$9="Audited Annual Return","AAR","")))</f>
        <v/>
      </c>
      <c r="B33" t="str">
        <f>CoverSheet!$G$7</f>
        <v>v:25-03-c</v>
      </c>
      <c r="C33" t="str">
        <f>IF(CoverSheet!$C$29=3,"Q1",IF(CoverSheet!$C$29=6,"Q2",IF(CoverSheet!$C$29=9,"Q3",IF(AND(CoverSheet!$C$29=12,A33="AR"),"Q4","Q4A"))))</f>
        <v>Q4A</v>
      </c>
      <c r="D33" t="str">
        <f>CoverSheet!$C$15</f>
        <v/>
      </c>
      <c r="E33" t="s">
        <v>5066</v>
      </c>
      <c r="F33" t="s">
        <v>5057</v>
      </c>
      <c r="G33" t="s">
        <v>529</v>
      </c>
      <c r="H33">
        <f>'Income Statement'!E69</f>
        <v>0</v>
      </c>
    </row>
    <row r="34" spans="1:8" x14ac:dyDescent="0.35">
      <c r="A34" t="str">
        <f>IF(CoverSheet!$C$9="Annual Return","AR",IF(CoverSheet!$C$9="Interim Return","IR",IF(CoverSheet!$C$9="Audited Annual Return","AAR","")))</f>
        <v/>
      </c>
      <c r="B34" t="str">
        <f>CoverSheet!$G$7</f>
        <v>v:25-03-c</v>
      </c>
      <c r="C34" t="str">
        <f>IF(CoverSheet!$C$29=3,"Q1",IF(CoverSheet!$C$29=6,"Q2",IF(CoverSheet!$C$29=9,"Q3",IF(AND(CoverSheet!$C$29=12,A34="AR"),"Q4","Q4A"))))</f>
        <v>Q4A</v>
      </c>
      <c r="D34" t="str">
        <f>CoverSheet!$C$15</f>
        <v/>
      </c>
      <c r="E34" t="s">
        <v>5066</v>
      </c>
      <c r="F34" t="s">
        <v>5058</v>
      </c>
      <c r="G34" t="s">
        <v>531</v>
      </c>
      <c r="H34">
        <f>'Income Statement'!E70</f>
        <v>0</v>
      </c>
    </row>
    <row r="35" spans="1:8" x14ac:dyDescent="0.35">
      <c r="A35" t="str">
        <f>IF(CoverSheet!$C$9="Annual Return","AR",IF(CoverSheet!$C$9="Interim Return","IR",IF(CoverSheet!$C$9="Audited Annual Return","AAR","")))</f>
        <v/>
      </c>
      <c r="B35" t="str">
        <f>CoverSheet!$G$7</f>
        <v>v:25-03-c</v>
      </c>
      <c r="C35" t="str">
        <f>IF(CoverSheet!$C$29=3,"Q1",IF(CoverSheet!$C$29=6,"Q2",IF(CoverSheet!$C$29=9,"Q3",IF(AND(CoverSheet!$C$29=12,A35="AR"),"Q4","Q4A"))))</f>
        <v>Q4A</v>
      </c>
      <c r="D35" t="str">
        <f>CoverSheet!$C$15</f>
        <v/>
      </c>
      <c r="E35" t="s">
        <v>5066</v>
      </c>
      <c r="F35" t="s">
        <v>5059</v>
      </c>
      <c r="G35" t="s">
        <v>533</v>
      </c>
      <c r="H35">
        <f>'Income Statement'!E71</f>
        <v>0</v>
      </c>
    </row>
    <row r="36" spans="1:8" x14ac:dyDescent="0.35">
      <c r="A36" t="str">
        <f>IF(CoverSheet!$C$9="Annual Return","AR",IF(CoverSheet!$C$9="Interim Return","IR",IF(CoverSheet!$C$9="Audited Annual Return","AAR","")))</f>
        <v/>
      </c>
      <c r="B36" t="str">
        <f>CoverSheet!$G$7</f>
        <v>v:25-03-c</v>
      </c>
      <c r="C36" t="str">
        <f>IF(CoverSheet!$C$29=3,"Q1",IF(CoverSheet!$C$29=6,"Q2",IF(CoverSheet!$C$29=9,"Q3",IF(AND(CoverSheet!$C$29=12,A36="AR"),"Q4","Q4A"))))</f>
        <v>Q4A</v>
      </c>
      <c r="D36" t="str">
        <f>CoverSheet!$C$15</f>
        <v/>
      </c>
      <c r="E36" t="s">
        <v>5066</v>
      </c>
      <c r="F36" t="s">
        <v>5060</v>
      </c>
      <c r="G36" t="s">
        <v>535</v>
      </c>
      <c r="H36">
        <f>'Income Statement'!E72</f>
        <v>0</v>
      </c>
    </row>
    <row r="37" spans="1:8" x14ac:dyDescent="0.35">
      <c r="A37" t="str">
        <f>IF(CoverSheet!$C$9="Annual Return","AR",IF(CoverSheet!$C$9="Interim Return","IR",IF(CoverSheet!$C$9="Audited Annual Return","AAR","")))</f>
        <v/>
      </c>
      <c r="B37" t="str">
        <f>CoverSheet!$G$7</f>
        <v>v:25-03-c</v>
      </c>
      <c r="C37" t="str">
        <f>IF(CoverSheet!$C$29=3,"Q1",IF(CoverSheet!$C$29=6,"Q2",IF(CoverSheet!$C$29=9,"Q3",IF(AND(CoverSheet!$C$29=12,A37="AR"),"Q4","Q4A"))))</f>
        <v>Q4A</v>
      </c>
      <c r="D37" t="str">
        <f>CoverSheet!$C$15</f>
        <v/>
      </c>
      <c r="E37" t="s">
        <v>5066</v>
      </c>
      <c r="F37" t="s">
        <v>5061</v>
      </c>
      <c r="G37" t="s">
        <v>538</v>
      </c>
      <c r="H37">
        <f>'Income Statement'!E73</f>
        <v>0</v>
      </c>
    </row>
    <row r="38" spans="1:8" x14ac:dyDescent="0.35">
      <c r="A38" t="str">
        <f>IF(CoverSheet!$C$9="Annual Return","AR",IF(CoverSheet!$C$9="Interim Return","IR",IF(CoverSheet!$C$9="Audited Annual Return","AAR","")))</f>
        <v/>
      </c>
      <c r="B38" t="str">
        <f>CoverSheet!$G$7</f>
        <v>v:25-03-c</v>
      </c>
      <c r="C38" t="str">
        <f>IF(CoverSheet!$C$29=3,"Q1",IF(CoverSheet!$C$29=6,"Q2",IF(CoverSheet!$C$29=9,"Q3",IF(AND(CoverSheet!$C$29=12,A38="AR"),"Q4","Q4A"))))</f>
        <v>Q4A</v>
      </c>
      <c r="D38" t="str">
        <f>CoverSheet!$C$15</f>
        <v/>
      </c>
      <c r="E38" t="s">
        <v>5066</v>
      </c>
      <c r="F38" t="s">
        <v>5062</v>
      </c>
      <c r="G38" t="s">
        <v>540</v>
      </c>
      <c r="H38">
        <f>'Income Statement'!E74</f>
        <v>0</v>
      </c>
    </row>
    <row r="39" spans="1:8" x14ac:dyDescent="0.35">
      <c r="A39" t="str">
        <f>IF(CoverSheet!$C$9="Annual Return","AR",IF(CoverSheet!$C$9="Interim Return","IR",IF(CoverSheet!$C$9="Audited Annual Return","AAR","")))</f>
        <v/>
      </c>
      <c r="B39" t="str">
        <f>CoverSheet!$G$7</f>
        <v>v:25-03-c</v>
      </c>
      <c r="C39" t="str">
        <f>IF(CoverSheet!$C$29=3,"Q1",IF(CoverSheet!$C$29=6,"Q2",IF(CoverSheet!$C$29=9,"Q3",IF(AND(CoverSheet!$C$29=12,A39="AR"),"Q4","Q4A"))))</f>
        <v>Q4A</v>
      </c>
      <c r="D39" t="str">
        <f>CoverSheet!$C$15</f>
        <v/>
      </c>
      <c r="E39" t="s">
        <v>5066</v>
      </c>
      <c r="F39" t="s">
        <v>5069</v>
      </c>
      <c r="G39" t="s">
        <v>5063</v>
      </c>
      <c r="H39">
        <f>'Income Statement'!I74</f>
        <v>0</v>
      </c>
    </row>
    <row r="40" spans="1:8" x14ac:dyDescent="0.35">
      <c r="A40" t="str">
        <f>IF(CoverSheet!$C$9="Annual Return","AR",IF(CoverSheet!$C$9="Interim Return","IR",IF(CoverSheet!$C$9="Audited Annual Return","AAR","")))</f>
        <v/>
      </c>
      <c r="B40" t="str">
        <f>CoverSheet!$G$7</f>
        <v>v:25-03-c</v>
      </c>
      <c r="C40" t="str">
        <f>IF(CoverSheet!$C$29=3,"Q1",IF(CoverSheet!$C$29=6,"Q2",IF(CoverSheet!$C$29=9,"Q3",IF(AND(CoverSheet!$C$29=12,A40="AR"),"Q4","Q4A"))))</f>
        <v>Q4A</v>
      </c>
      <c r="D40" t="str">
        <f>CoverSheet!$C$15</f>
        <v/>
      </c>
      <c r="E40" t="s">
        <v>5066</v>
      </c>
      <c r="F40" t="s">
        <v>5064</v>
      </c>
      <c r="G40" t="s">
        <v>5065</v>
      </c>
      <c r="H40" s="431">
        <f>'Income Statement'!I76</f>
        <v>0</v>
      </c>
    </row>
    <row r="41" spans="1:8" s="381" customFormat="1" x14ac:dyDescent="0.35">
      <c r="A41" t="str">
        <f>IF(CoverSheet!$C$9="Annual Return","AR",IF(CoverSheet!$C$9="Interim Return","IR",IF(CoverSheet!$C$9="Audited Annual Return","AAR","")))</f>
        <v/>
      </c>
      <c r="B41" t="str">
        <f>CoverSheet!$G$7</f>
        <v>v:25-03-c</v>
      </c>
      <c r="C41" t="str">
        <f>IF(CoverSheet!$C$29=3,"Q1",IF(CoverSheet!$C$29=6,"Q2",IF(CoverSheet!$C$29=9,"Q3",IF(AND(CoverSheet!$C$29=12,A41="AR"),"Q4","Q4A"))))</f>
        <v>Q4A</v>
      </c>
      <c r="D41" t="str">
        <f>CoverSheet!$C$15</f>
        <v/>
      </c>
      <c r="E41" t="s">
        <v>5066</v>
      </c>
      <c r="F41" t="s">
        <v>5070</v>
      </c>
      <c r="G41" t="s">
        <v>5071</v>
      </c>
      <c r="H41">
        <f>'Income Statement'!I13*CoverSheet!$C$33</f>
        <v>0</v>
      </c>
    </row>
    <row r="42" spans="1:8" s="381" customFormat="1" x14ac:dyDescent="0.35">
      <c r="A42" t="str">
        <f>IF(CoverSheet!$C$9="Annual Return","AR",IF(CoverSheet!$C$9="Interim Return","IR",IF(CoverSheet!$C$9="Audited Annual Return","AAR","")))</f>
        <v/>
      </c>
      <c r="B42" t="str">
        <f>CoverSheet!$G$7</f>
        <v>v:25-03-c</v>
      </c>
      <c r="C42" t="str">
        <f>IF(CoverSheet!$C$29=3,"Q1",IF(CoverSheet!$C$29=6,"Q2",IF(CoverSheet!$C$29=9,"Q3",IF(AND(CoverSheet!$C$29=12,A42="AR"),"Q4","Q4A"))))</f>
        <v>Q4A</v>
      </c>
      <c r="D42" t="str">
        <f>CoverSheet!$C$15</f>
        <v/>
      </c>
      <c r="E42" t="s">
        <v>5066</v>
      </c>
      <c r="F42" t="s">
        <v>5072</v>
      </c>
      <c r="G42" t="s">
        <v>5073</v>
      </c>
      <c r="H42">
        <f>'Income Statement'!I15*CoverSheet!$C$33</f>
        <v>0</v>
      </c>
    </row>
    <row r="43" spans="1:8" s="381" customFormat="1" x14ac:dyDescent="0.35">
      <c r="A43" t="str">
        <f>IF(CoverSheet!$C$9="Annual Return","AR",IF(CoverSheet!$C$9="Interim Return","IR",IF(CoverSheet!$C$9="Audited Annual Return","AAR","")))</f>
        <v/>
      </c>
      <c r="B43" t="str">
        <f>CoverSheet!$G$7</f>
        <v>v:25-03-c</v>
      </c>
      <c r="C43" t="str">
        <f>IF(CoverSheet!$C$29=3,"Q1",IF(CoverSheet!$C$29=6,"Q2",IF(CoverSheet!$C$29=9,"Q3",IF(AND(CoverSheet!$C$29=12,A43="AR"),"Q4","Q4A"))))</f>
        <v>Q4A</v>
      </c>
      <c r="D43" t="str">
        <f>CoverSheet!$C$15</f>
        <v/>
      </c>
      <c r="E43" t="s">
        <v>5066</v>
      </c>
      <c r="F43" t="s">
        <v>5074</v>
      </c>
      <c r="G43" t="s">
        <v>5075</v>
      </c>
      <c r="H43">
        <f>'Income Statement'!I17*CoverSheet!$C$33</f>
        <v>0</v>
      </c>
    </row>
    <row r="44" spans="1:8" s="381" customFormat="1" x14ac:dyDescent="0.35">
      <c r="A44" t="str">
        <f>IF(CoverSheet!$C$9="Annual Return","AR",IF(CoverSheet!$C$9="Interim Return","IR",IF(CoverSheet!$C$9="Audited Annual Return","AAR","")))</f>
        <v/>
      </c>
      <c r="B44" t="str">
        <f>CoverSheet!$G$7</f>
        <v>v:25-03-c</v>
      </c>
      <c r="C44" t="str">
        <f>IF(CoverSheet!$C$29=3,"Q1",IF(CoverSheet!$C$29=6,"Q2",IF(CoverSheet!$C$29=9,"Q3",IF(AND(CoverSheet!$C$29=12,A44="AR"),"Q4","Q4A"))))</f>
        <v>Q4A</v>
      </c>
      <c r="D44" t="str">
        <f>CoverSheet!$C$15</f>
        <v/>
      </c>
      <c r="E44" t="s">
        <v>5066</v>
      </c>
      <c r="F44" t="s">
        <v>5076</v>
      </c>
      <c r="G44" t="s">
        <v>5077</v>
      </c>
      <c r="H44">
        <f>'Income Statement'!I19*CoverSheet!$C$33</f>
        <v>0</v>
      </c>
    </row>
    <row r="45" spans="1:8" s="381" customFormat="1" x14ac:dyDescent="0.35">
      <c r="A45" t="str">
        <f>IF(CoverSheet!$C$9="Annual Return","AR",IF(CoverSheet!$C$9="Interim Return","IR",IF(CoverSheet!$C$9="Audited Annual Return","AAR","")))</f>
        <v/>
      </c>
      <c r="B45" t="str">
        <f>CoverSheet!$G$7</f>
        <v>v:25-03-c</v>
      </c>
      <c r="C45" t="str">
        <f>IF(CoverSheet!$C$29=3,"Q1",IF(CoverSheet!$C$29=6,"Q2",IF(CoverSheet!$C$29=9,"Q3",IF(AND(CoverSheet!$C$29=12,A45="AR"),"Q4","Q4A"))))</f>
        <v>Q4A</v>
      </c>
      <c r="D45" t="str">
        <f>CoverSheet!$C$15</f>
        <v/>
      </c>
      <c r="E45" t="s">
        <v>5066</v>
      </c>
      <c r="F45" t="s">
        <v>5078</v>
      </c>
      <c r="G45" t="s">
        <v>5079</v>
      </c>
      <c r="H45">
        <f>'Income Statement'!I21*CoverSheet!$C$33</f>
        <v>0</v>
      </c>
    </row>
    <row r="46" spans="1:8" s="381" customFormat="1" x14ac:dyDescent="0.35">
      <c r="A46" t="str">
        <f>IF(CoverSheet!$C$9="Annual Return","AR",IF(CoverSheet!$C$9="Interim Return","IR",IF(CoverSheet!$C$9="Audited Annual Return","AAR","")))</f>
        <v/>
      </c>
      <c r="B46" t="str">
        <f>CoverSheet!$G$7</f>
        <v>v:25-03-c</v>
      </c>
      <c r="C46" t="str">
        <f>IF(CoverSheet!$C$29=3,"Q1",IF(CoverSheet!$C$29=6,"Q2",IF(CoverSheet!$C$29=9,"Q3",IF(AND(CoverSheet!$C$29=12,A46="AR"),"Q4","Q4A"))))</f>
        <v>Q4A</v>
      </c>
      <c r="D46" t="str">
        <f>CoverSheet!$C$15</f>
        <v/>
      </c>
      <c r="E46" t="s">
        <v>5066</v>
      </c>
      <c r="F46" t="s">
        <v>5080</v>
      </c>
      <c r="G46" t="s">
        <v>5081</v>
      </c>
      <c r="H46">
        <f>'Income Statement'!I23*CoverSheet!$C$33</f>
        <v>0</v>
      </c>
    </row>
    <row r="47" spans="1:8" s="381" customFormat="1" x14ac:dyDescent="0.35">
      <c r="A47" t="str">
        <f>IF(CoverSheet!$C$9="Annual Return","AR",IF(CoverSheet!$C$9="Interim Return","IR",IF(CoverSheet!$C$9="Audited Annual Return","AAR","")))</f>
        <v/>
      </c>
      <c r="B47" t="str">
        <f>CoverSheet!$G$7</f>
        <v>v:25-03-c</v>
      </c>
      <c r="C47" t="str">
        <f>IF(CoverSheet!$C$29=3,"Q1",IF(CoverSheet!$C$29=6,"Q2",IF(CoverSheet!$C$29=9,"Q3",IF(AND(CoverSheet!$C$29=12,A47="AR"),"Q4","Q4A"))))</f>
        <v>Q4A</v>
      </c>
      <c r="D47" t="str">
        <f>CoverSheet!$C$15</f>
        <v/>
      </c>
      <c r="E47" t="s">
        <v>5066</v>
      </c>
      <c r="F47" t="s">
        <v>5082</v>
      </c>
      <c r="G47" t="s">
        <v>5083</v>
      </c>
      <c r="H47">
        <f>'Income Statement'!I25*CoverSheet!$C$33</f>
        <v>0</v>
      </c>
    </row>
    <row r="48" spans="1:8" s="381" customFormat="1" x14ac:dyDescent="0.35">
      <c r="A48" t="str">
        <f>IF(CoverSheet!$C$9="Annual Return","AR",IF(CoverSheet!$C$9="Interim Return","IR",IF(CoverSheet!$C$9="Audited Annual Return","AAR","")))</f>
        <v/>
      </c>
      <c r="B48" t="str">
        <f>CoverSheet!$G$7</f>
        <v>v:25-03-c</v>
      </c>
      <c r="C48" t="str">
        <f>IF(CoverSheet!$C$29=3,"Q1",IF(CoverSheet!$C$29=6,"Q2",IF(CoverSheet!$C$29=9,"Q3",IF(AND(CoverSheet!$C$29=12,A48="AR"),"Q4","Q4A"))))</f>
        <v>Q4A</v>
      </c>
      <c r="D48" t="str">
        <f>CoverSheet!$C$15</f>
        <v/>
      </c>
      <c r="E48" t="s">
        <v>5066</v>
      </c>
      <c r="F48" t="s">
        <v>5084</v>
      </c>
      <c r="G48" t="s">
        <v>5085</v>
      </c>
      <c r="H48">
        <f>'Income Statement'!I27*CoverSheet!$C$33</f>
        <v>0</v>
      </c>
    </row>
    <row r="49" spans="1:8" s="381" customFormat="1" x14ac:dyDescent="0.35">
      <c r="A49" t="str">
        <f>IF(CoverSheet!$C$9="Annual Return","AR",IF(CoverSheet!$C$9="Interim Return","IR",IF(CoverSheet!$C$9="Audited Annual Return","AAR","")))</f>
        <v/>
      </c>
      <c r="B49" t="str">
        <f>CoverSheet!$G$7</f>
        <v>v:25-03-c</v>
      </c>
      <c r="C49" t="str">
        <f>IF(CoverSheet!$C$29=3,"Q1",IF(CoverSheet!$C$29=6,"Q2",IF(CoverSheet!$C$29=9,"Q3",IF(AND(CoverSheet!$C$29=12,A49="AR"),"Q4","Q4A"))))</f>
        <v>Q4A</v>
      </c>
      <c r="D49" t="str">
        <f>CoverSheet!$C$15</f>
        <v/>
      </c>
      <c r="E49" t="s">
        <v>5066</v>
      </c>
      <c r="F49" t="s">
        <v>5086</v>
      </c>
      <c r="G49" t="s">
        <v>5087</v>
      </c>
      <c r="H49">
        <f>'Income Statement'!I29*CoverSheet!$C$33</f>
        <v>0</v>
      </c>
    </row>
    <row r="50" spans="1:8" s="381" customFormat="1" x14ac:dyDescent="0.35">
      <c r="A50" t="str">
        <f>IF(CoverSheet!$C$9="Annual Return","AR",IF(CoverSheet!$C$9="Interim Return","IR",IF(CoverSheet!$C$9="Audited Annual Return","AAR","")))</f>
        <v/>
      </c>
      <c r="B50" t="str">
        <f>CoverSheet!$G$7</f>
        <v>v:25-03-c</v>
      </c>
      <c r="C50" t="str">
        <f>IF(CoverSheet!$C$29=3,"Q1",IF(CoverSheet!$C$29=6,"Q2",IF(CoverSheet!$C$29=9,"Q3",IF(AND(CoverSheet!$C$29=12,A50="AR"),"Q4","Q4A"))))</f>
        <v>Q4A</v>
      </c>
      <c r="D50" t="str">
        <f>CoverSheet!$C$15</f>
        <v/>
      </c>
      <c r="E50" t="s">
        <v>5066</v>
      </c>
      <c r="F50" t="s">
        <v>5088</v>
      </c>
      <c r="G50" t="s">
        <v>5089</v>
      </c>
      <c r="H50">
        <f>'Income Statement'!I31*CoverSheet!$C$33</f>
        <v>0</v>
      </c>
    </row>
    <row r="51" spans="1:8" s="381" customFormat="1" x14ac:dyDescent="0.35">
      <c r="A51" t="str">
        <f>IF(CoverSheet!$C$9="Annual Return","AR",IF(CoverSheet!$C$9="Interim Return","IR",IF(CoverSheet!$C$9="Audited Annual Return","AAR","")))</f>
        <v/>
      </c>
      <c r="B51" t="str">
        <f>CoverSheet!$G$7</f>
        <v>v:25-03-c</v>
      </c>
      <c r="C51" t="str">
        <f>IF(CoverSheet!$C$29=3,"Q1",IF(CoverSheet!$C$29=6,"Q2",IF(CoverSheet!$C$29=9,"Q3",IF(AND(CoverSheet!$C$29=12,A51="AR"),"Q4","Q4A"))))</f>
        <v>Q4A</v>
      </c>
      <c r="D51" t="str">
        <f>CoverSheet!$C$15</f>
        <v/>
      </c>
      <c r="E51" t="s">
        <v>5066</v>
      </c>
      <c r="F51" t="s">
        <v>5090</v>
      </c>
      <c r="G51" t="s">
        <v>5091</v>
      </c>
      <c r="H51">
        <f>'Income Statement'!I33*CoverSheet!$C$33</f>
        <v>0</v>
      </c>
    </row>
    <row r="52" spans="1:8" s="381" customFormat="1" x14ac:dyDescent="0.35">
      <c r="A52" t="str">
        <f>IF(CoverSheet!$C$9="Annual Return","AR",IF(CoverSheet!$C$9="Interim Return","IR",IF(CoverSheet!$C$9="Audited Annual Return","AAR","")))</f>
        <v/>
      </c>
      <c r="B52" t="str">
        <f>CoverSheet!$G$7</f>
        <v>v:25-03-c</v>
      </c>
      <c r="C52" t="str">
        <f>IF(CoverSheet!$C$29=3,"Q1",IF(CoverSheet!$C$29=6,"Q2",IF(CoverSheet!$C$29=9,"Q3",IF(AND(CoverSheet!$C$29=12,A52="AR"),"Q4","Q4A"))))</f>
        <v>Q4A</v>
      </c>
      <c r="D52" t="str">
        <f>CoverSheet!$C$15</f>
        <v/>
      </c>
      <c r="E52" t="s">
        <v>5066</v>
      </c>
      <c r="F52" t="s">
        <v>5092</v>
      </c>
      <c r="G52" t="s">
        <v>5093</v>
      </c>
      <c r="H52">
        <f>'Income Statement'!E37*CoverSheet!$C$33</f>
        <v>0</v>
      </c>
    </row>
    <row r="53" spans="1:8" s="381" customFormat="1" x14ac:dyDescent="0.35">
      <c r="A53" t="str">
        <f>IF(CoverSheet!$C$9="Annual Return","AR",IF(CoverSheet!$C$9="Interim Return","IR",IF(CoverSheet!$C$9="Audited Annual Return","AAR","")))</f>
        <v/>
      </c>
      <c r="B53" t="str">
        <f>CoverSheet!$G$7</f>
        <v>v:25-03-c</v>
      </c>
      <c r="C53" t="str">
        <f>IF(CoverSheet!$C$29=3,"Q1",IF(CoverSheet!$C$29=6,"Q2",IF(CoverSheet!$C$29=9,"Q3",IF(AND(CoverSheet!$C$29=12,A53="AR"),"Q4","Q4A"))))</f>
        <v>Q4A</v>
      </c>
      <c r="D53" t="str">
        <f>CoverSheet!$C$15</f>
        <v/>
      </c>
      <c r="E53" t="s">
        <v>5066</v>
      </c>
      <c r="F53" t="s">
        <v>5094</v>
      </c>
      <c r="G53" t="s">
        <v>5095</v>
      </c>
      <c r="H53">
        <f>'Income Statement'!E38*CoverSheet!$C$33</f>
        <v>0</v>
      </c>
    </row>
    <row r="54" spans="1:8" s="381" customFormat="1" x14ac:dyDescent="0.35">
      <c r="A54" t="str">
        <f>IF(CoverSheet!$C$9="Annual Return","AR",IF(CoverSheet!$C$9="Interim Return","IR",IF(CoverSheet!$C$9="Audited Annual Return","AAR","")))</f>
        <v/>
      </c>
      <c r="B54" t="str">
        <f>CoverSheet!$G$7</f>
        <v>v:25-03-c</v>
      </c>
      <c r="C54" t="str">
        <f>IF(CoverSheet!$C$29=3,"Q1",IF(CoverSheet!$C$29=6,"Q2",IF(CoverSheet!$C$29=9,"Q3",IF(AND(CoverSheet!$C$29=12,A54="AR"),"Q4","Q4A"))))</f>
        <v>Q4A</v>
      </c>
      <c r="D54" t="str">
        <f>CoverSheet!$C$15</f>
        <v/>
      </c>
      <c r="E54" t="s">
        <v>5066</v>
      </c>
      <c r="F54" t="s">
        <v>5096</v>
      </c>
      <c r="G54" s="431" t="s">
        <v>5097</v>
      </c>
      <c r="H54">
        <f>'Income Statement'!E39*CoverSheet!$C$33</f>
        <v>0</v>
      </c>
    </row>
    <row r="55" spans="1:8" s="381" customFormat="1" x14ac:dyDescent="0.35">
      <c r="A55" t="str">
        <f>IF(CoverSheet!$C$9="Annual Return","AR",IF(CoverSheet!$C$9="Interim Return","IR",IF(CoverSheet!$C$9="Audited Annual Return","AAR","")))</f>
        <v/>
      </c>
      <c r="B55" t="str">
        <f>CoverSheet!$G$7</f>
        <v>v:25-03-c</v>
      </c>
      <c r="C55" t="str">
        <f>IF(CoverSheet!$C$29=3,"Q1",IF(CoverSheet!$C$29=6,"Q2",IF(CoverSheet!$C$29=9,"Q3",IF(AND(CoverSheet!$C$29=12,A55="AR"),"Q4","Q4A"))))</f>
        <v>Q4A</v>
      </c>
      <c r="D55" t="str">
        <f>CoverSheet!$C$15</f>
        <v/>
      </c>
      <c r="E55" t="s">
        <v>5066</v>
      </c>
      <c r="F55" t="s">
        <v>5098</v>
      </c>
      <c r="G55" s="431" t="s">
        <v>5099</v>
      </c>
      <c r="H55">
        <f>'Income Statement'!E40*CoverSheet!$C$33</f>
        <v>0</v>
      </c>
    </row>
    <row r="56" spans="1:8" s="381" customFormat="1" x14ac:dyDescent="0.35">
      <c r="A56" t="str">
        <f>IF(CoverSheet!$C$9="Annual Return","AR",IF(CoverSheet!$C$9="Interim Return","IR",IF(CoverSheet!$C$9="Audited Annual Return","AAR","")))</f>
        <v/>
      </c>
      <c r="B56" t="str">
        <f>CoverSheet!$G$7</f>
        <v>v:25-03-c</v>
      </c>
      <c r="C56" t="str">
        <f>IF(CoverSheet!$C$29=3,"Q1",IF(CoverSheet!$C$29=6,"Q2",IF(CoverSheet!$C$29=9,"Q3",IF(AND(CoverSheet!$C$29=12,A56="AR"),"Q4","Q4A"))))</f>
        <v>Q4A</v>
      </c>
      <c r="D56" t="str">
        <f>CoverSheet!$C$15</f>
        <v/>
      </c>
      <c r="E56" t="s">
        <v>5066</v>
      </c>
      <c r="F56" t="s">
        <v>5100</v>
      </c>
      <c r="G56" s="431" t="s">
        <v>5101</v>
      </c>
      <c r="H56">
        <f>'Income Statement'!E41*CoverSheet!$C$33</f>
        <v>0</v>
      </c>
    </row>
    <row r="57" spans="1:8" s="381" customFormat="1" x14ac:dyDescent="0.35">
      <c r="A57" t="str">
        <f>IF(CoverSheet!$C$9="Annual Return","AR",IF(CoverSheet!$C$9="Interim Return","IR",IF(CoverSheet!$C$9="Audited Annual Return","AAR","")))</f>
        <v/>
      </c>
      <c r="B57" t="str">
        <f>CoverSheet!$G$7</f>
        <v>v:25-03-c</v>
      </c>
      <c r="C57" t="str">
        <f>IF(CoverSheet!$C$29=3,"Q1",IF(CoverSheet!$C$29=6,"Q2",IF(CoverSheet!$C$29=9,"Q3",IF(AND(CoverSheet!$C$29=12,A57="AR"),"Q4","Q4A"))))</f>
        <v>Q4A</v>
      </c>
      <c r="D57" t="str">
        <f>CoverSheet!$C$15</f>
        <v/>
      </c>
      <c r="E57" t="s">
        <v>5066</v>
      </c>
      <c r="F57" t="s">
        <v>5102</v>
      </c>
      <c r="G57" s="431" t="s">
        <v>5103</v>
      </c>
      <c r="H57">
        <f>'Income Statement'!E42*CoverSheet!$C$33</f>
        <v>0</v>
      </c>
    </row>
    <row r="58" spans="1:8" s="381" customFormat="1" x14ac:dyDescent="0.35">
      <c r="A58" t="str">
        <f>IF(CoverSheet!$C$9="Annual Return","AR",IF(CoverSheet!$C$9="Interim Return","IR",IF(CoverSheet!$C$9="Audited Annual Return","AAR","")))</f>
        <v/>
      </c>
      <c r="B58" t="str">
        <f>CoverSheet!$G$7</f>
        <v>v:25-03-c</v>
      </c>
      <c r="C58" t="str">
        <f>IF(CoverSheet!$C$29=3,"Q1",IF(CoverSheet!$C$29=6,"Q2",IF(CoverSheet!$C$29=9,"Q3",IF(AND(CoverSheet!$C$29=12,A58="AR"),"Q4","Q4A"))))</f>
        <v>Q4A</v>
      </c>
      <c r="D58" t="str">
        <f>CoverSheet!$C$15</f>
        <v/>
      </c>
      <c r="E58" t="s">
        <v>5066</v>
      </c>
      <c r="F58" t="s">
        <v>5104</v>
      </c>
      <c r="G58" t="s">
        <v>5105</v>
      </c>
      <c r="H58">
        <f>'Income Statement'!I42*CoverSheet!$C$33</f>
        <v>0</v>
      </c>
    </row>
    <row r="59" spans="1:8" s="381" customFormat="1" x14ac:dyDescent="0.35">
      <c r="A59" t="str">
        <f>IF(CoverSheet!$C$9="Annual Return","AR",IF(CoverSheet!$C$9="Interim Return","IR",IF(CoverSheet!$C$9="Audited Annual Return","AAR","")))</f>
        <v/>
      </c>
      <c r="B59" t="str">
        <f>CoverSheet!$G$7</f>
        <v>v:25-03-c</v>
      </c>
      <c r="C59" t="str">
        <f>IF(CoverSheet!$C$29=3,"Q1",IF(CoverSheet!$C$29=6,"Q2",IF(CoverSheet!$C$29=9,"Q3",IF(AND(CoverSheet!$C$29=12,A59="AR"),"Q4","Q4A"))))</f>
        <v>Q4A</v>
      </c>
      <c r="D59" t="str">
        <f>CoverSheet!$C$15</f>
        <v/>
      </c>
      <c r="E59" t="s">
        <v>5066</v>
      </c>
      <c r="F59" t="s">
        <v>5106</v>
      </c>
      <c r="G59" t="s">
        <v>5107</v>
      </c>
      <c r="H59">
        <f>'Income Statement'!I44*CoverSheet!$C$33</f>
        <v>0</v>
      </c>
    </row>
    <row r="60" spans="1:8" s="381" customFormat="1" x14ac:dyDescent="0.35">
      <c r="A60" t="str">
        <f>IF(CoverSheet!$C$9="Annual Return","AR",IF(CoverSheet!$C$9="Interim Return","IR",IF(CoverSheet!$C$9="Audited Annual Return","AAR","")))</f>
        <v/>
      </c>
      <c r="B60" t="str">
        <f>CoverSheet!$G$7</f>
        <v>v:25-03-c</v>
      </c>
      <c r="C60" t="str">
        <f>IF(CoverSheet!$C$29=3,"Q1",IF(CoverSheet!$C$29=6,"Q2",IF(CoverSheet!$C$29=9,"Q3",IF(AND(CoverSheet!$C$29=12,A60="AR"),"Q4","Q4A"))))</f>
        <v>Q4A</v>
      </c>
      <c r="D60" t="str">
        <f>CoverSheet!$C$15</f>
        <v/>
      </c>
      <c r="E60" t="s">
        <v>5066</v>
      </c>
      <c r="F60" t="s">
        <v>5108</v>
      </c>
      <c r="G60" t="s">
        <v>5109</v>
      </c>
      <c r="H60">
        <f>'Income Statement'!I49*CoverSheet!$C$33</f>
        <v>0</v>
      </c>
    </row>
    <row r="61" spans="1:8" s="381" customFormat="1" x14ac:dyDescent="0.35">
      <c r="A61" t="str">
        <f>IF(CoverSheet!$C$9="Annual Return","AR",IF(CoverSheet!$C$9="Interim Return","IR",IF(CoverSheet!$C$9="Audited Annual Return","AAR","")))</f>
        <v/>
      </c>
      <c r="B61" t="str">
        <f>CoverSheet!$G$7</f>
        <v>v:25-03-c</v>
      </c>
      <c r="C61" t="str">
        <f>IF(CoverSheet!$C$29=3,"Q1",IF(CoverSheet!$C$29=6,"Q2",IF(CoverSheet!$C$29=9,"Q3",IF(AND(CoverSheet!$C$29=12,A61="AR"),"Q4","Q4A"))))</f>
        <v>Q4A</v>
      </c>
      <c r="D61" t="str">
        <f>CoverSheet!$C$15</f>
        <v/>
      </c>
      <c r="E61" t="s">
        <v>5066</v>
      </c>
      <c r="F61" t="s">
        <v>5110</v>
      </c>
      <c r="G61" t="s">
        <v>5111</v>
      </c>
      <c r="H61">
        <f>'Income Statement'!I51*CoverSheet!$C$33</f>
        <v>0</v>
      </c>
    </row>
    <row r="62" spans="1:8" s="381" customFormat="1" x14ac:dyDescent="0.35">
      <c r="A62" t="str">
        <f>IF(CoverSheet!$C$9="Annual Return","AR",IF(CoverSheet!$C$9="Interim Return","IR",IF(CoverSheet!$C$9="Audited Annual Return","AAR","")))</f>
        <v/>
      </c>
      <c r="B62" t="str">
        <f>CoverSheet!$G$7</f>
        <v>v:25-03-c</v>
      </c>
      <c r="C62" t="str">
        <f>IF(CoverSheet!$C$29=3,"Q1",IF(CoverSheet!$C$29=6,"Q2",IF(CoverSheet!$C$29=9,"Q3",IF(AND(CoverSheet!$C$29=12,A62="AR"),"Q4","Q4A"))))</f>
        <v>Q4A</v>
      </c>
      <c r="D62" t="str">
        <f>CoverSheet!$C$15</f>
        <v/>
      </c>
      <c r="E62" t="s">
        <v>5066</v>
      </c>
      <c r="F62" t="s">
        <v>5112</v>
      </c>
      <c r="G62" t="s">
        <v>5113</v>
      </c>
      <c r="H62">
        <f>'Income Statement'!I53*CoverSheet!$C$33</f>
        <v>0</v>
      </c>
    </row>
    <row r="63" spans="1:8" s="381" customFormat="1" x14ac:dyDescent="0.35">
      <c r="A63" t="str">
        <f>IF(CoverSheet!$C$9="Annual Return","AR",IF(CoverSheet!$C$9="Interim Return","IR",IF(CoverSheet!$C$9="Audited Annual Return","AAR","")))</f>
        <v/>
      </c>
      <c r="B63" t="str">
        <f>CoverSheet!$G$7</f>
        <v>v:25-03-c</v>
      </c>
      <c r="C63" t="str">
        <f>IF(CoverSheet!$C$29=3,"Q1",IF(CoverSheet!$C$29=6,"Q2",IF(CoverSheet!$C$29=9,"Q3",IF(AND(CoverSheet!$C$29=12,A63="AR"),"Q4","Q4A"))))</f>
        <v>Q4A</v>
      </c>
      <c r="D63" t="str">
        <f>CoverSheet!$C$15</f>
        <v/>
      </c>
      <c r="E63" t="s">
        <v>5066</v>
      </c>
      <c r="F63" t="s">
        <v>5114</v>
      </c>
      <c r="G63" t="s">
        <v>5115</v>
      </c>
      <c r="H63">
        <f>'Income Statement'!I54*CoverSheet!$C$33</f>
        <v>0</v>
      </c>
    </row>
    <row r="64" spans="1:8" s="381" customFormat="1" x14ac:dyDescent="0.35">
      <c r="A64" t="str">
        <f>IF(CoverSheet!$C$9="Annual Return","AR",IF(CoverSheet!$C$9="Interim Return","IR",IF(CoverSheet!$C$9="Audited Annual Return","AAR","")))</f>
        <v/>
      </c>
      <c r="B64" t="str">
        <f>CoverSheet!$G$7</f>
        <v>v:25-03-c</v>
      </c>
      <c r="C64" t="str">
        <f>IF(CoverSheet!$C$29=3,"Q1",IF(CoverSheet!$C$29=6,"Q2",IF(CoverSheet!$C$29=9,"Q3",IF(AND(CoverSheet!$C$29=12,A64="AR"),"Q4","Q4A"))))</f>
        <v>Q4A</v>
      </c>
      <c r="D64" t="str">
        <f>CoverSheet!$C$15</f>
        <v/>
      </c>
      <c r="E64" t="s">
        <v>5066</v>
      </c>
      <c r="F64" t="s">
        <v>5116</v>
      </c>
      <c r="G64" t="s">
        <v>5117</v>
      </c>
      <c r="H64">
        <f>'Income Statement'!I56*CoverSheet!$C$33</f>
        <v>0</v>
      </c>
    </row>
    <row r="65" spans="1:8" s="381" customFormat="1" x14ac:dyDescent="0.35">
      <c r="A65" t="str">
        <f>IF(CoverSheet!$C$9="Annual Return","AR",IF(CoverSheet!$C$9="Interim Return","IR",IF(CoverSheet!$C$9="Audited Annual Return","AAR","")))</f>
        <v/>
      </c>
      <c r="B65" t="str">
        <f>CoverSheet!$G$7</f>
        <v>v:25-03-c</v>
      </c>
      <c r="C65" t="str">
        <f>IF(CoverSheet!$C$29=3,"Q1",IF(CoverSheet!$C$29=6,"Q2",IF(CoverSheet!$C$29=9,"Q3",IF(AND(CoverSheet!$C$29=12,A65="AR"),"Q4","Q4A"))))</f>
        <v>Q4A</v>
      </c>
      <c r="D65" t="str">
        <f>CoverSheet!$C$15</f>
        <v/>
      </c>
      <c r="E65" t="s">
        <v>5066</v>
      </c>
      <c r="F65" t="s">
        <v>5118</v>
      </c>
      <c r="G65" t="s">
        <v>5119</v>
      </c>
      <c r="H65">
        <f>'Income Statement'!E58*CoverSheet!$C$33</f>
        <v>0</v>
      </c>
    </row>
    <row r="66" spans="1:8" s="381" customFormat="1" x14ac:dyDescent="0.35">
      <c r="A66" t="str">
        <f>IF(CoverSheet!$C$9="Annual Return","AR",IF(CoverSheet!$C$9="Interim Return","IR",IF(CoverSheet!$C$9="Audited Annual Return","AAR","")))</f>
        <v/>
      </c>
      <c r="B66" t="str">
        <f>CoverSheet!$G$7</f>
        <v>v:25-03-c</v>
      </c>
      <c r="C66" t="str">
        <f>IF(CoverSheet!$C$29=3,"Q1",IF(CoverSheet!$C$29=6,"Q2",IF(CoverSheet!$C$29=9,"Q3",IF(AND(CoverSheet!$C$29=12,A66="AR"),"Q4","Q4A"))))</f>
        <v>Q4A</v>
      </c>
      <c r="D66" t="str">
        <f>CoverSheet!$C$15</f>
        <v/>
      </c>
      <c r="E66" t="s">
        <v>5066</v>
      </c>
      <c r="F66" t="s">
        <v>5120</v>
      </c>
      <c r="G66" t="s">
        <v>5121</v>
      </c>
      <c r="H66">
        <f>'Income Statement'!E59*CoverSheet!$C$33</f>
        <v>0</v>
      </c>
    </row>
    <row r="67" spans="1:8" s="381" customFormat="1" x14ac:dyDescent="0.35">
      <c r="A67" t="str">
        <f>IF(CoverSheet!$C$9="Annual Return","AR",IF(CoverSheet!$C$9="Interim Return","IR",IF(CoverSheet!$C$9="Audited Annual Return","AAR","")))</f>
        <v/>
      </c>
      <c r="B67" t="str">
        <f>CoverSheet!$G$7</f>
        <v>v:25-03-c</v>
      </c>
      <c r="C67" t="str">
        <f>IF(CoverSheet!$C$29=3,"Q1",IF(CoverSheet!$C$29=6,"Q2",IF(CoverSheet!$C$29=9,"Q3",IF(AND(CoverSheet!$C$29=12,A67="AR"),"Q4","Q4A"))))</f>
        <v>Q4A</v>
      </c>
      <c r="D67" t="str">
        <f>CoverSheet!$C$15</f>
        <v/>
      </c>
      <c r="E67" t="s">
        <v>5066</v>
      </c>
      <c r="F67" t="s">
        <v>5122</v>
      </c>
      <c r="G67" t="s">
        <v>5123</v>
      </c>
      <c r="H67">
        <f>'Income Statement'!I59*CoverSheet!$C$33</f>
        <v>0</v>
      </c>
    </row>
    <row r="68" spans="1:8" s="381" customFormat="1" x14ac:dyDescent="0.35">
      <c r="A68" t="str">
        <f>IF(CoverSheet!$C$9="Annual Return","AR",IF(CoverSheet!$C$9="Interim Return","IR",IF(CoverSheet!$C$9="Audited Annual Return","AAR","")))</f>
        <v/>
      </c>
      <c r="B68" t="str">
        <f>CoverSheet!$G$7</f>
        <v>v:25-03-c</v>
      </c>
      <c r="C68" t="str">
        <f>IF(CoverSheet!$C$29=3,"Q1",IF(CoverSheet!$C$29=6,"Q2",IF(CoverSheet!$C$29=9,"Q3",IF(AND(CoverSheet!$C$29=12,A68="AR"),"Q4","Q4A"))))</f>
        <v>Q4A</v>
      </c>
      <c r="D68" t="str">
        <f>CoverSheet!$C$15</f>
        <v/>
      </c>
      <c r="E68" t="s">
        <v>5066</v>
      </c>
      <c r="F68" t="s">
        <v>5124</v>
      </c>
      <c r="G68" t="s">
        <v>5125</v>
      </c>
      <c r="H68">
        <f>'Income Statement'!I61*CoverSheet!$C$33</f>
        <v>0</v>
      </c>
    </row>
    <row r="69" spans="1:8" s="381" customFormat="1" x14ac:dyDescent="0.35">
      <c r="A69" t="str">
        <f>IF(CoverSheet!$C$9="Annual Return","AR",IF(CoverSheet!$C$9="Interim Return","IR",IF(CoverSheet!$C$9="Audited Annual Return","AAR","")))</f>
        <v/>
      </c>
      <c r="B69" t="str">
        <f>CoverSheet!$G$7</f>
        <v>v:25-03-c</v>
      </c>
      <c r="C69" t="str">
        <f>IF(CoverSheet!$C$29=3,"Q1",IF(CoverSheet!$C$29=6,"Q2",IF(CoverSheet!$C$29=9,"Q3",IF(AND(CoverSheet!$C$29=12,A69="AR"),"Q4","Q4A"))))</f>
        <v>Q4A</v>
      </c>
      <c r="D69" t="str">
        <f>CoverSheet!$C$15</f>
        <v/>
      </c>
      <c r="E69" t="s">
        <v>5066</v>
      </c>
      <c r="F69" t="s">
        <v>5126</v>
      </c>
      <c r="G69" t="s">
        <v>5127</v>
      </c>
      <c r="H69">
        <f>'Income Statement'!I62*CoverSheet!$C$33</f>
        <v>0</v>
      </c>
    </row>
    <row r="70" spans="1:8" s="381" customFormat="1" x14ac:dyDescent="0.35">
      <c r="A70" t="str">
        <f>IF(CoverSheet!$C$9="Annual Return","AR",IF(CoverSheet!$C$9="Interim Return","IR",IF(CoverSheet!$C$9="Audited Annual Return","AAR","")))</f>
        <v/>
      </c>
      <c r="B70" t="str">
        <f>CoverSheet!$G$7</f>
        <v>v:25-03-c</v>
      </c>
      <c r="C70" t="str">
        <f>IF(CoverSheet!$C$29=3,"Q1",IF(CoverSheet!$C$29=6,"Q2",IF(CoverSheet!$C$29=9,"Q3",IF(AND(CoverSheet!$C$29=12,A70="AR"),"Q4","Q4A"))))</f>
        <v>Q4A</v>
      </c>
      <c r="D70" t="str">
        <f>CoverSheet!$C$15</f>
        <v/>
      </c>
      <c r="E70" t="s">
        <v>5066</v>
      </c>
      <c r="F70" t="s">
        <v>5128</v>
      </c>
      <c r="G70" t="s">
        <v>5129</v>
      </c>
      <c r="H70">
        <f>'Income Statement'!I64*CoverSheet!$C$33</f>
        <v>0</v>
      </c>
    </row>
    <row r="71" spans="1:8" s="381" customFormat="1" x14ac:dyDescent="0.35">
      <c r="A71" t="str">
        <f>IF(CoverSheet!$C$9="Annual Return","AR",IF(CoverSheet!$C$9="Interim Return","IR",IF(CoverSheet!$C$9="Audited Annual Return","AAR","")))</f>
        <v/>
      </c>
      <c r="B71" t="str">
        <f>CoverSheet!$G$7</f>
        <v>v:25-03-c</v>
      </c>
      <c r="C71" t="str">
        <f>IF(CoverSheet!$C$29=3,"Q1",IF(CoverSheet!$C$29=6,"Q2",IF(CoverSheet!$C$29=9,"Q3",IF(AND(CoverSheet!$C$29=12,A71="AR"),"Q4","Q4A"))))</f>
        <v>Q4A</v>
      </c>
      <c r="D71" t="str">
        <f>CoverSheet!$C$15</f>
        <v/>
      </c>
      <c r="E71" t="s">
        <v>5066</v>
      </c>
      <c r="F71" t="s">
        <v>5130</v>
      </c>
      <c r="G71" t="s">
        <v>5131</v>
      </c>
      <c r="H71">
        <f>'Income Statement'!E67*CoverSheet!$C$33</f>
        <v>0</v>
      </c>
    </row>
    <row r="72" spans="1:8" s="381" customFormat="1" x14ac:dyDescent="0.35">
      <c r="A72" t="str">
        <f>IF(CoverSheet!$C$9="Annual Return","AR",IF(CoverSheet!$C$9="Interim Return","IR",IF(CoverSheet!$C$9="Audited Annual Return","AAR","")))</f>
        <v/>
      </c>
      <c r="B72" t="str">
        <f>CoverSheet!$G$7</f>
        <v>v:25-03-c</v>
      </c>
      <c r="C72" t="str">
        <f>IF(CoverSheet!$C$29=3,"Q1",IF(CoverSheet!$C$29=6,"Q2",IF(CoverSheet!$C$29=9,"Q3",IF(AND(CoverSheet!$C$29=12,A72="AR"),"Q4","Q4A"))))</f>
        <v>Q4A</v>
      </c>
      <c r="D72" t="str">
        <f>CoverSheet!$C$15</f>
        <v/>
      </c>
      <c r="E72" t="s">
        <v>5066</v>
      </c>
      <c r="F72" t="s">
        <v>5132</v>
      </c>
      <c r="G72" t="s">
        <v>5133</v>
      </c>
      <c r="H72">
        <f>'Income Statement'!E68*CoverSheet!$C$33</f>
        <v>0</v>
      </c>
    </row>
    <row r="73" spans="1:8" s="381" customFormat="1" x14ac:dyDescent="0.35">
      <c r="A73" t="str">
        <f>IF(CoverSheet!$C$9="Annual Return","AR",IF(CoverSheet!$C$9="Interim Return","IR",IF(CoverSheet!$C$9="Audited Annual Return","AAR","")))</f>
        <v/>
      </c>
      <c r="B73" t="str">
        <f>CoverSheet!$G$7</f>
        <v>v:25-03-c</v>
      </c>
      <c r="C73" t="str">
        <f>IF(CoverSheet!$C$29=3,"Q1",IF(CoverSheet!$C$29=6,"Q2",IF(CoverSheet!$C$29=9,"Q3",IF(AND(CoverSheet!$C$29=12,A73="AR"),"Q4","Q4A"))))</f>
        <v>Q4A</v>
      </c>
      <c r="D73" t="str">
        <f>CoverSheet!$C$15</f>
        <v/>
      </c>
      <c r="E73" t="s">
        <v>5066</v>
      </c>
      <c r="F73" t="s">
        <v>5134</v>
      </c>
      <c r="G73" t="s">
        <v>5135</v>
      </c>
      <c r="H73">
        <f>'Income Statement'!E69*CoverSheet!$C$33</f>
        <v>0</v>
      </c>
    </row>
    <row r="74" spans="1:8" s="381" customFormat="1" x14ac:dyDescent="0.35">
      <c r="A74" t="str">
        <f>IF(CoverSheet!$C$9="Annual Return","AR",IF(CoverSheet!$C$9="Interim Return","IR",IF(CoverSheet!$C$9="Audited Annual Return","AAR","")))</f>
        <v/>
      </c>
      <c r="B74" t="str">
        <f>CoverSheet!$G$7</f>
        <v>v:25-03-c</v>
      </c>
      <c r="C74" t="str">
        <f>IF(CoverSheet!$C$29=3,"Q1",IF(CoverSheet!$C$29=6,"Q2",IF(CoverSheet!$C$29=9,"Q3",IF(AND(CoverSheet!$C$29=12,A74="AR"),"Q4","Q4A"))))</f>
        <v>Q4A</v>
      </c>
      <c r="D74" t="str">
        <f>CoverSheet!$C$15</f>
        <v/>
      </c>
      <c r="E74" t="s">
        <v>5066</v>
      </c>
      <c r="F74" t="s">
        <v>5136</v>
      </c>
      <c r="G74" t="s">
        <v>5137</v>
      </c>
      <c r="H74">
        <f>'Income Statement'!E70*CoverSheet!$C$33</f>
        <v>0</v>
      </c>
    </row>
    <row r="75" spans="1:8" s="381" customFormat="1" x14ac:dyDescent="0.35">
      <c r="A75" t="str">
        <f>IF(CoverSheet!$C$9="Annual Return","AR",IF(CoverSheet!$C$9="Interim Return","IR",IF(CoverSheet!$C$9="Audited Annual Return","AAR","")))</f>
        <v/>
      </c>
      <c r="B75" t="str">
        <f>CoverSheet!$G$7</f>
        <v>v:25-03-c</v>
      </c>
      <c r="C75" t="str">
        <f>IF(CoverSheet!$C$29=3,"Q1",IF(CoverSheet!$C$29=6,"Q2",IF(CoverSheet!$C$29=9,"Q3",IF(AND(CoverSheet!$C$29=12,A75="AR"),"Q4","Q4A"))))</f>
        <v>Q4A</v>
      </c>
      <c r="D75" t="str">
        <f>CoverSheet!$C$15</f>
        <v/>
      </c>
      <c r="E75" t="s">
        <v>5066</v>
      </c>
      <c r="F75" t="s">
        <v>5138</v>
      </c>
      <c r="G75" t="s">
        <v>5139</v>
      </c>
      <c r="H75">
        <f>'Income Statement'!E71*CoverSheet!$C$33</f>
        <v>0</v>
      </c>
    </row>
    <row r="76" spans="1:8" s="381" customFormat="1" x14ac:dyDescent="0.35">
      <c r="A76" t="str">
        <f>IF(CoverSheet!$C$9="Annual Return","AR",IF(CoverSheet!$C$9="Interim Return","IR",IF(CoverSheet!$C$9="Audited Annual Return","AAR","")))</f>
        <v/>
      </c>
      <c r="B76" t="str">
        <f>CoverSheet!$G$7</f>
        <v>v:25-03-c</v>
      </c>
      <c r="C76" t="str">
        <f>IF(CoverSheet!$C$29=3,"Q1",IF(CoverSheet!$C$29=6,"Q2",IF(CoverSheet!$C$29=9,"Q3",IF(AND(CoverSheet!$C$29=12,A76="AR"),"Q4","Q4A"))))</f>
        <v>Q4A</v>
      </c>
      <c r="D76" t="str">
        <f>CoverSheet!$C$15</f>
        <v/>
      </c>
      <c r="E76" t="s">
        <v>5066</v>
      </c>
      <c r="F76" t="s">
        <v>5140</v>
      </c>
      <c r="G76" t="s">
        <v>5141</v>
      </c>
      <c r="H76">
        <f>'Income Statement'!E72*CoverSheet!$C$33</f>
        <v>0</v>
      </c>
    </row>
    <row r="77" spans="1:8" s="381" customFormat="1" x14ac:dyDescent="0.35">
      <c r="A77" t="str">
        <f>IF(CoverSheet!$C$9="Annual Return","AR",IF(CoverSheet!$C$9="Interim Return","IR",IF(CoverSheet!$C$9="Audited Annual Return","AAR","")))</f>
        <v/>
      </c>
      <c r="B77" t="str">
        <f>CoverSheet!$G$7</f>
        <v>v:25-03-c</v>
      </c>
      <c r="C77" t="str">
        <f>IF(CoverSheet!$C$29=3,"Q1",IF(CoverSheet!$C$29=6,"Q2",IF(CoverSheet!$C$29=9,"Q3",IF(AND(CoverSheet!$C$29=12,A77="AR"),"Q4","Q4A"))))</f>
        <v>Q4A</v>
      </c>
      <c r="D77" t="str">
        <f>CoverSheet!$C$15</f>
        <v/>
      </c>
      <c r="E77" t="s">
        <v>5066</v>
      </c>
      <c r="F77" t="s">
        <v>5142</v>
      </c>
      <c r="G77" t="s">
        <v>5143</v>
      </c>
      <c r="H77">
        <f>'Income Statement'!E73*CoverSheet!$C$33</f>
        <v>0</v>
      </c>
    </row>
    <row r="78" spans="1:8" s="381" customFormat="1" x14ac:dyDescent="0.35">
      <c r="A78" t="str">
        <f>IF(CoverSheet!$C$9="Annual Return","AR",IF(CoverSheet!$C$9="Interim Return","IR",IF(CoverSheet!$C$9="Audited Annual Return","AAR","")))</f>
        <v/>
      </c>
      <c r="B78" t="str">
        <f>CoverSheet!$G$7</f>
        <v>v:25-03-c</v>
      </c>
      <c r="C78" t="str">
        <f>IF(CoverSheet!$C$29=3,"Q1",IF(CoverSheet!$C$29=6,"Q2",IF(CoverSheet!$C$29=9,"Q3",IF(AND(CoverSheet!$C$29=12,A78="AR"),"Q4","Q4A"))))</f>
        <v>Q4A</v>
      </c>
      <c r="D78" t="str">
        <f>CoverSheet!$C$15</f>
        <v/>
      </c>
      <c r="E78" t="s">
        <v>5066</v>
      </c>
      <c r="F78" t="s">
        <v>5144</v>
      </c>
      <c r="G78" t="s">
        <v>5145</v>
      </c>
      <c r="H78">
        <f>'Income Statement'!E74*CoverSheet!$C$33</f>
        <v>0</v>
      </c>
    </row>
    <row r="79" spans="1:8" s="381" customFormat="1" x14ac:dyDescent="0.35">
      <c r="A79" t="str">
        <f>IF(CoverSheet!$C$9="Annual Return","AR",IF(CoverSheet!$C$9="Interim Return","IR",IF(CoverSheet!$C$9="Audited Annual Return","AAR","")))</f>
        <v/>
      </c>
      <c r="B79" t="str">
        <f>CoverSheet!$G$7</f>
        <v>v:25-03-c</v>
      </c>
      <c r="C79" t="str">
        <f>IF(CoverSheet!$C$29=3,"Q1",IF(CoverSheet!$C$29=6,"Q2",IF(CoverSheet!$C$29=9,"Q3",IF(AND(CoverSheet!$C$29=12,A79="AR"),"Q4","Q4A"))))</f>
        <v>Q4A</v>
      </c>
      <c r="D79" t="str">
        <f>CoverSheet!$C$15</f>
        <v/>
      </c>
      <c r="E79" t="s">
        <v>5066</v>
      </c>
      <c r="F79" t="s">
        <v>5146</v>
      </c>
      <c r="G79" t="s">
        <v>5147</v>
      </c>
      <c r="H79">
        <f>'Income Statement'!I74*CoverSheet!$C$33</f>
        <v>0</v>
      </c>
    </row>
    <row r="80" spans="1:8" s="381" customFormat="1" x14ac:dyDescent="0.35">
      <c r="A80" t="str">
        <f>IF(CoverSheet!$C$9="Annual Return","AR",IF(CoverSheet!$C$9="Interim Return","IR",IF(CoverSheet!$C$9="Audited Annual Return","AAR","")))</f>
        <v/>
      </c>
      <c r="B80" t="str">
        <f>CoverSheet!$G$7</f>
        <v>v:25-03-c</v>
      </c>
      <c r="C80" t="str">
        <f>IF(CoverSheet!$C$29=3,"Q1",IF(CoverSheet!$C$29=6,"Q2",IF(CoverSheet!$C$29=9,"Q3",IF(AND(CoverSheet!$C$29=12,A80="AR"),"Q4","Q4A"))))</f>
        <v>Q4A</v>
      </c>
      <c r="D80" t="str">
        <f>CoverSheet!$C$15</f>
        <v/>
      </c>
      <c r="E80" t="s">
        <v>5066</v>
      </c>
      <c r="F80" t="s">
        <v>5148</v>
      </c>
      <c r="G80" t="s">
        <v>5149</v>
      </c>
      <c r="H80">
        <f>'Income Statement'!I76*CoverSheet!$C$33</f>
        <v>0</v>
      </c>
    </row>
  </sheetData>
  <phoneticPr fontId="4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BEA-3FC0-4695-AB63-15F3C8F87203}">
  <sheetPr codeName="Sheet9">
    <tabColor rgb="FF002060"/>
  </sheetPr>
  <dimension ref="A1:L84"/>
  <sheetViews>
    <sheetView zoomScale="80" zoomScaleNormal="80" workbookViewId="0"/>
  </sheetViews>
  <sheetFormatPr defaultColWidth="0" defaultRowHeight="14.5" zeroHeight="1" x14ac:dyDescent="0.35"/>
  <cols>
    <col min="1" max="1" width="5" style="253" customWidth="1"/>
    <col min="2" max="2" width="14.54296875" style="253" customWidth="1"/>
    <col min="3" max="3" width="58.54296875" style="253" customWidth="1"/>
    <col min="4" max="4" width="1.54296875" style="253" customWidth="1"/>
    <col min="5" max="5" width="16.54296875" style="253" customWidth="1"/>
    <col min="6" max="6" width="18.453125" style="253" customWidth="1"/>
    <col min="7" max="7" width="2.453125" style="253" customWidth="1"/>
    <col min="8" max="8" width="29.453125" style="253" customWidth="1"/>
    <col min="9" max="9" width="1.453125" style="253" customWidth="1"/>
    <col min="10" max="10" width="24.453125" style="253" customWidth="1"/>
    <col min="11" max="11" width="1.453125" style="253" customWidth="1"/>
    <col min="12" max="12" width="0.7265625" style="253" customWidth="1"/>
    <col min="13" max="16384" width="8.7265625" style="245" hidden="1"/>
  </cols>
  <sheetData>
    <row r="1" spans="1:12" ht="7.4" customHeight="1" x14ac:dyDescent="0.35">
      <c r="A1" s="54"/>
      <c r="B1" s="54"/>
      <c r="C1" s="54"/>
      <c r="D1" s="54"/>
      <c r="E1" s="54"/>
      <c r="F1" s="54"/>
      <c r="G1" s="54"/>
      <c r="H1" s="54"/>
      <c r="I1" s="54"/>
      <c r="J1" s="54"/>
      <c r="K1" s="54"/>
      <c r="L1" s="5"/>
    </row>
    <row r="2" spans="1:12" ht="15.5" x14ac:dyDescent="0.35">
      <c r="A2" s="467" t="e" vm="4">
        <v>#VALUE!</v>
      </c>
      <c r="B2" s="467"/>
      <c r="C2" s="54"/>
      <c r="D2" s="54"/>
      <c r="E2" s="54"/>
      <c r="F2" s="54"/>
      <c r="G2" s="54"/>
      <c r="H2" s="54"/>
      <c r="I2" s="54"/>
      <c r="J2" s="54"/>
      <c r="K2" s="54"/>
      <c r="L2" s="5"/>
    </row>
    <row r="3" spans="1:12" ht="18" x14ac:dyDescent="0.35">
      <c r="A3" s="467"/>
      <c r="B3" s="467"/>
      <c r="C3" s="54"/>
      <c r="D3" s="52" t="s">
        <v>52</v>
      </c>
      <c r="E3" s="55"/>
      <c r="F3" s="55"/>
      <c r="G3" s="55"/>
      <c r="H3" s="55"/>
      <c r="I3" s="55"/>
      <c r="J3" s="55"/>
      <c r="K3" s="54"/>
      <c r="L3" s="5"/>
    </row>
    <row r="4" spans="1:12" ht="15.5" x14ac:dyDescent="0.35">
      <c r="A4" s="54"/>
      <c r="B4" s="54"/>
      <c r="C4" s="54"/>
      <c r="D4" s="54"/>
      <c r="E4" s="54"/>
      <c r="F4" s="54"/>
      <c r="G4" s="54"/>
      <c r="H4" s="54"/>
      <c r="I4" s="54"/>
      <c r="J4" s="56" t="str">
        <f>CoverSheet!G7</f>
        <v>v:25-03-c</v>
      </c>
      <c r="K4" s="56"/>
      <c r="L4" s="5"/>
    </row>
    <row r="5" spans="1:12" ht="7.4" customHeight="1" x14ac:dyDescent="0.35">
      <c r="A5" s="6"/>
      <c r="B5" s="6"/>
      <c r="C5" s="6"/>
      <c r="D5" s="6"/>
      <c r="E5" s="6"/>
      <c r="F5" s="6"/>
      <c r="G5" s="6"/>
      <c r="H5" s="6"/>
      <c r="I5" s="6"/>
      <c r="J5" s="6"/>
      <c r="K5" s="6"/>
      <c r="L5" s="5"/>
    </row>
    <row r="6" spans="1:12" x14ac:dyDescent="0.35">
      <c r="A6" s="6"/>
      <c r="B6" s="57" t="s">
        <v>42</v>
      </c>
      <c r="C6" s="58">
        <f>CoverSheet!$C$11</f>
        <v>0</v>
      </c>
      <c r="D6" s="58"/>
      <c r="E6" s="6"/>
      <c r="F6" s="6"/>
      <c r="G6" s="6"/>
      <c r="H6" s="6"/>
      <c r="I6" s="6"/>
      <c r="J6" s="6"/>
      <c r="K6" s="6"/>
      <c r="L6" s="5"/>
    </row>
    <row r="7" spans="1:12" x14ac:dyDescent="0.35">
      <c r="A7" s="6"/>
      <c r="B7" s="57" t="s">
        <v>47</v>
      </c>
      <c r="C7" s="58" t="str">
        <f>IF(OR(CoverSheet!$G$26=0,CoverSheet!$G$27=0),"",(TEXT(CoverSheet!$G$26,"DD/MM/YYYY")&amp;" - "&amp;(TEXT(CoverSheet!$G$27,"dd/mm/yyyy"))))</f>
        <v xml:space="preserve"> - </v>
      </c>
      <c r="D7" s="58"/>
      <c r="E7" s="497" t="s">
        <v>290</v>
      </c>
      <c r="F7" s="497"/>
      <c r="G7" s="497"/>
      <c r="H7" s="84" t="str">
        <f>CoverSheet!C29</f>
        <v/>
      </c>
      <c r="I7" s="6"/>
      <c r="J7" s="6"/>
      <c r="K7" s="6"/>
      <c r="L7" s="5"/>
    </row>
    <row r="8" spans="1:12" ht="14.5" customHeight="1" x14ac:dyDescent="0.35">
      <c r="A8" s="6"/>
      <c r="B8" s="6"/>
      <c r="C8" s="57"/>
      <c r="D8" s="57"/>
      <c r="E8" s="60"/>
      <c r="F8" s="85"/>
      <c r="G8" s="6"/>
      <c r="H8" s="6"/>
      <c r="I8" s="6"/>
      <c r="J8" s="60">
        <f>CoverSheet!$C$31</f>
        <v>0</v>
      </c>
      <c r="K8" s="6"/>
      <c r="L8" s="5"/>
    </row>
    <row r="9" spans="1:12" ht="7.4" customHeight="1" thickBot="1" x14ac:dyDescent="0.4">
      <c r="A9" s="61"/>
      <c r="B9" s="61"/>
      <c r="C9" s="61"/>
      <c r="D9" s="61"/>
      <c r="E9" s="61"/>
      <c r="F9" s="61"/>
      <c r="G9" s="61"/>
      <c r="H9" s="61"/>
      <c r="I9" s="61"/>
      <c r="J9" s="61"/>
      <c r="K9" s="61"/>
      <c r="L9" s="5"/>
    </row>
    <row r="10" spans="1:12" ht="7.4" customHeight="1" thickTop="1" x14ac:dyDescent="0.35">
      <c r="A10" s="6"/>
      <c r="B10" s="6"/>
      <c r="C10" s="6"/>
      <c r="D10" s="6"/>
      <c r="E10" s="6"/>
      <c r="F10" s="6"/>
      <c r="G10" s="6"/>
      <c r="H10" s="6"/>
      <c r="I10" s="6"/>
      <c r="J10" s="6"/>
      <c r="K10" s="6"/>
      <c r="L10" s="5"/>
    </row>
    <row r="11" spans="1:12" ht="18" x14ac:dyDescent="0.4">
      <c r="A11" s="6"/>
      <c r="B11" s="6"/>
      <c r="C11" s="62" t="s">
        <v>542</v>
      </c>
      <c r="D11" s="6"/>
      <c r="E11" s="6"/>
      <c r="F11" s="6"/>
      <c r="G11" s="6"/>
      <c r="H11" s="6"/>
      <c r="I11" s="6"/>
      <c r="J11" s="6"/>
      <c r="K11" s="6"/>
      <c r="L11" s="5"/>
    </row>
    <row r="12" spans="1:12" ht="7.4" customHeight="1" x14ac:dyDescent="0.35">
      <c r="A12" s="6"/>
      <c r="B12" s="6"/>
      <c r="C12" s="6"/>
      <c r="D12" s="6"/>
      <c r="E12" s="6"/>
      <c r="F12" s="6"/>
      <c r="G12" s="6"/>
      <c r="H12" s="6"/>
      <c r="I12" s="6"/>
      <c r="J12" s="6"/>
      <c r="K12" s="6"/>
      <c r="L12" s="5"/>
    </row>
    <row r="13" spans="1:12" x14ac:dyDescent="0.35">
      <c r="A13" s="6"/>
      <c r="B13" s="58"/>
      <c r="C13" s="86" t="s">
        <v>5150</v>
      </c>
      <c r="D13" s="6"/>
      <c r="E13" s="87"/>
      <c r="F13" s="87"/>
      <c r="G13" s="6"/>
      <c r="H13" s="6"/>
      <c r="I13" s="6"/>
      <c r="J13" s="6"/>
      <c r="K13" s="6"/>
      <c r="L13" s="5"/>
    </row>
    <row r="14" spans="1:12" ht="7.4" customHeight="1" x14ac:dyDescent="0.35">
      <c r="A14" s="6"/>
      <c r="B14" s="58"/>
      <c r="C14" s="88"/>
      <c r="D14" s="88"/>
      <c r="E14" s="87"/>
      <c r="F14" s="87"/>
      <c r="G14" s="6"/>
      <c r="H14" s="6"/>
      <c r="I14" s="6"/>
      <c r="J14" s="6"/>
      <c r="K14" s="6"/>
      <c r="L14" s="5"/>
    </row>
    <row r="15" spans="1:12" x14ac:dyDescent="0.35">
      <c r="A15" s="6"/>
      <c r="B15" s="58" t="s">
        <v>5151</v>
      </c>
      <c r="C15" s="89" t="s">
        <v>545</v>
      </c>
      <c r="D15" s="90"/>
      <c r="E15" s="91"/>
      <c r="F15" s="92">
        <f>Input!P182</f>
        <v>0</v>
      </c>
      <c r="G15" s="74"/>
      <c r="H15" s="75" t="s">
        <v>5152</v>
      </c>
      <c r="I15" s="65"/>
      <c r="J15" s="76">
        <f>SUM(F15:F23)</f>
        <v>0</v>
      </c>
      <c r="K15" s="6"/>
      <c r="L15" s="5"/>
    </row>
    <row r="16" spans="1:12" x14ac:dyDescent="0.35">
      <c r="A16" s="6"/>
      <c r="B16" s="58" t="s">
        <v>5153</v>
      </c>
      <c r="C16" s="93" t="s">
        <v>549</v>
      </c>
      <c r="D16" s="94"/>
      <c r="E16" s="95"/>
      <c r="F16" s="96">
        <f>Input!P186</f>
        <v>0</v>
      </c>
      <c r="G16" s="6"/>
      <c r="H16" s="18"/>
      <c r="I16" s="6"/>
      <c r="J16" s="87"/>
      <c r="K16" s="6"/>
      <c r="L16" s="5"/>
    </row>
    <row r="17" spans="1:12" x14ac:dyDescent="0.35">
      <c r="A17" s="6"/>
      <c r="B17" s="58" t="s">
        <v>5154</v>
      </c>
      <c r="C17" s="93" t="s">
        <v>557</v>
      </c>
      <c r="D17" s="94"/>
      <c r="E17" s="95"/>
      <c r="F17" s="96">
        <f>Input!P192</f>
        <v>0</v>
      </c>
      <c r="G17" s="6"/>
      <c r="H17" s="18"/>
      <c r="I17" s="6"/>
      <c r="J17" s="87"/>
      <c r="K17" s="6"/>
      <c r="L17" s="5"/>
    </row>
    <row r="18" spans="1:12" x14ac:dyDescent="0.35">
      <c r="A18" s="6"/>
      <c r="B18" s="58" t="s">
        <v>5155</v>
      </c>
      <c r="C18" s="93" t="s">
        <v>559</v>
      </c>
      <c r="D18" s="94"/>
      <c r="E18" s="95"/>
      <c r="F18" s="96">
        <f>Input!P194</f>
        <v>0</v>
      </c>
      <c r="G18" s="6"/>
      <c r="H18" s="18"/>
      <c r="I18" s="6"/>
      <c r="J18" s="87"/>
      <c r="K18" s="6"/>
      <c r="L18" s="5"/>
    </row>
    <row r="19" spans="1:12" x14ac:dyDescent="0.35">
      <c r="A19" s="6"/>
      <c r="B19" s="58" t="s">
        <v>5156</v>
      </c>
      <c r="C19" s="93" t="s">
        <v>570</v>
      </c>
      <c r="D19" s="94"/>
      <c r="E19" s="95"/>
      <c r="F19" s="96">
        <f>Input!P217</f>
        <v>0</v>
      </c>
      <c r="G19" s="6"/>
      <c r="H19" s="18"/>
      <c r="I19" s="6"/>
      <c r="J19" s="87"/>
      <c r="K19" s="6"/>
      <c r="L19" s="5"/>
    </row>
    <row r="20" spans="1:12" x14ac:dyDescent="0.35">
      <c r="A20" s="6"/>
      <c r="B20" s="58" t="s">
        <v>5157</v>
      </c>
      <c r="C20" s="93" t="s">
        <v>575</v>
      </c>
      <c r="D20" s="94"/>
      <c r="E20" s="95"/>
      <c r="F20" s="96">
        <f>Input!P221</f>
        <v>0</v>
      </c>
      <c r="G20" s="6"/>
      <c r="H20" s="18"/>
      <c r="I20" s="6"/>
      <c r="J20" s="87"/>
      <c r="K20" s="6"/>
      <c r="L20" s="5"/>
    </row>
    <row r="21" spans="1:12" x14ac:dyDescent="0.35">
      <c r="A21" s="6"/>
      <c r="B21" s="58" t="s">
        <v>5158</v>
      </c>
      <c r="C21" s="93" t="s">
        <v>580</v>
      </c>
      <c r="D21" s="94"/>
      <c r="E21" s="95"/>
      <c r="F21" s="96">
        <f>Input!P225</f>
        <v>0</v>
      </c>
      <c r="G21" s="6"/>
      <c r="H21" s="18"/>
      <c r="I21" s="6"/>
      <c r="J21" s="87"/>
      <c r="K21" s="6"/>
      <c r="L21" s="5"/>
    </row>
    <row r="22" spans="1:12" x14ac:dyDescent="0.35">
      <c r="A22" s="6"/>
      <c r="B22" s="58" t="s">
        <v>5159</v>
      </c>
      <c r="C22" s="93" t="s">
        <v>593</v>
      </c>
      <c r="D22" s="94"/>
      <c r="E22" s="95"/>
      <c r="F22" s="96">
        <f>Input!P236</f>
        <v>0</v>
      </c>
      <c r="G22" s="6"/>
      <c r="H22" s="18"/>
      <c r="I22" s="6"/>
      <c r="J22" s="87"/>
      <c r="K22" s="6"/>
      <c r="L22" s="5"/>
    </row>
    <row r="23" spans="1:12" x14ac:dyDescent="0.35">
      <c r="A23" s="6"/>
      <c r="B23" s="58" t="s">
        <v>5160</v>
      </c>
      <c r="C23" s="97" t="s">
        <v>5161</v>
      </c>
      <c r="D23" s="98"/>
      <c r="E23" s="98"/>
      <c r="F23" s="73">
        <f>Input!P241</f>
        <v>0</v>
      </c>
      <c r="G23" s="6"/>
      <c r="H23" s="6"/>
      <c r="I23" s="6"/>
      <c r="J23" s="6"/>
      <c r="K23" s="6"/>
      <c r="L23" s="5"/>
    </row>
    <row r="24" spans="1:12" ht="7.4" customHeight="1" x14ac:dyDescent="0.35">
      <c r="A24" s="6"/>
      <c r="B24" s="58"/>
      <c r="C24" s="6"/>
      <c r="D24" s="6"/>
      <c r="E24" s="6"/>
      <c r="F24" s="6"/>
      <c r="G24" s="6"/>
      <c r="H24" s="18"/>
      <c r="I24" s="6"/>
      <c r="J24" s="6"/>
      <c r="K24" s="6"/>
      <c r="L24" s="5"/>
    </row>
    <row r="25" spans="1:12" x14ac:dyDescent="0.35">
      <c r="A25" s="6"/>
      <c r="B25" s="58"/>
      <c r="C25" s="86" t="s">
        <v>5162</v>
      </c>
      <c r="D25" s="6"/>
      <c r="E25" s="6"/>
      <c r="F25" s="6"/>
      <c r="G25" s="6"/>
      <c r="H25" s="18"/>
      <c r="I25" s="6"/>
      <c r="J25" s="6"/>
      <c r="K25" s="6"/>
      <c r="L25" s="5"/>
    </row>
    <row r="26" spans="1:12" ht="7.4" customHeight="1" x14ac:dyDescent="0.35">
      <c r="A26" s="6"/>
      <c r="B26" s="58"/>
      <c r="C26" s="88"/>
      <c r="D26" s="88"/>
      <c r="E26" s="87"/>
      <c r="F26" s="87"/>
      <c r="G26" s="6"/>
      <c r="H26" s="6"/>
      <c r="I26" s="6"/>
      <c r="J26" s="6"/>
      <c r="K26" s="6"/>
      <c r="L26" s="5"/>
    </row>
    <row r="27" spans="1:12" x14ac:dyDescent="0.35">
      <c r="A27" s="6"/>
      <c r="B27" s="58" t="s">
        <v>5163</v>
      </c>
      <c r="C27" s="89" t="s">
        <v>5164</v>
      </c>
      <c r="D27" s="90"/>
      <c r="E27" s="91"/>
      <c r="F27" s="92">
        <f>Input!P245</f>
        <v>0</v>
      </c>
      <c r="G27" s="74"/>
      <c r="H27" s="75" t="s">
        <v>5165</v>
      </c>
      <c r="I27" s="65"/>
      <c r="J27" s="76">
        <f>SUM(F27:F36)</f>
        <v>0</v>
      </c>
      <c r="K27" s="6"/>
      <c r="L27" s="5"/>
    </row>
    <row r="28" spans="1:12" x14ac:dyDescent="0.35">
      <c r="A28" s="6"/>
      <c r="B28" s="58" t="s">
        <v>5166</v>
      </c>
      <c r="C28" s="93" t="s">
        <v>557</v>
      </c>
      <c r="D28" s="94"/>
      <c r="E28" s="95"/>
      <c r="F28" s="102">
        <f>Input!P256</f>
        <v>0</v>
      </c>
      <c r="G28" s="6"/>
      <c r="H28" s="18"/>
      <c r="I28" s="6"/>
      <c r="J28" s="87"/>
      <c r="K28" s="6"/>
      <c r="L28" s="5"/>
    </row>
    <row r="29" spans="1:12" x14ac:dyDescent="0.35">
      <c r="A29" s="6"/>
      <c r="B29" s="58" t="s">
        <v>5167</v>
      </c>
      <c r="C29" s="99" t="s">
        <v>559</v>
      </c>
      <c r="D29" s="100"/>
      <c r="E29" s="101"/>
      <c r="F29" s="102">
        <f>Input!P258</f>
        <v>0</v>
      </c>
      <c r="G29" s="6"/>
      <c r="H29" s="6"/>
      <c r="I29" s="6"/>
      <c r="J29" s="6"/>
      <c r="K29" s="6"/>
      <c r="L29" s="5"/>
    </row>
    <row r="30" spans="1:12" x14ac:dyDescent="0.35">
      <c r="A30" s="6"/>
      <c r="B30" s="58" t="s">
        <v>5168</v>
      </c>
      <c r="C30" s="99" t="s">
        <v>570</v>
      </c>
      <c r="D30" s="100"/>
      <c r="E30" s="101"/>
      <c r="F30" s="102">
        <f>Input!P281</f>
        <v>0</v>
      </c>
      <c r="G30" s="6"/>
      <c r="H30" s="6"/>
      <c r="I30" s="6"/>
      <c r="J30" s="6"/>
      <c r="K30" s="6"/>
      <c r="L30" s="5"/>
    </row>
    <row r="31" spans="1:12" x14ac:dyDescent="0.35">
      <c r="A31" s="6"/>
      <c r="B31" s="58" t="s">
        <v>5169</v>
      </c>
      <c r="C31" s="99" t="s">
        <v>622</v>
      </c>
      <c r="D31" s="100"/>
      <c r="E31" s="101"/>
      <c r="F31" s="102">
        <f>Input!P285</f>
        <v>0</v>
      </c>
      <c r="G31" s="6"/>
      <c r="H31" s="6"/>
      <c r="I31" s="6"/>
      <c r="J31" s="6"/>
      <c r="K31" s="6"/>
      <c r="L31" s="5"/>
    </row>
    <row r="32" spans="1:12" x14ac:dyDescent="0.35">
      <c r="A32" s="6"/>
      <c r="B32" s="58" t="s">
        <v>5170</v>
      </c>
      <c r="C32" s="99" t="s">
        <v>575</v>
      </c>
      <c r="D32" s="100"/>
      <c r="E32" s="101"/>
      <c r="F32" s="102">
        <f>Input!P287</f>
        <v>0</v>
      </c>
      <c r="G32" s="6"/>
      <c r="H32" s="6"/>
      <c r="I32" s="6"/>
      <c r="J32" s="6"/>
      <c r="K32" s="6"/>
      <c r="L32" s="5"/>
    </row>
    <row r="33" spans="1:12" x14ac:dyDescent="0.35">
      <c r="A33" s="6"/>
      <c r="B33" s="58" t="s">
        <v>5171</v>
      </c>
      <c r="C33" s="99" t="s">
        <v>625</v>
      </c>
      <c r="D33" s="100"/>
      <c r="E33" s="101"/>
      <c r="F33" s="102">
        <f>Input!P291</f>
        <v>0</v>
      </c>
      <c r="G33" s="6"/>
      <c r="H33" s="6"/>
      <c r="I33" s="6"/>
      <c r="J33" s="6"/>
      <c r="K33" s="6"/>
      <c r="L33" s="5"/>
    </row>
    <row r="34" spans="1:12" x14ac:dyDescent="0.35">
      <c r="A34" s="6"/>
      <c r="B34" s="58" t="s">
        <v>5172</v>
      </c>
      <c r="C34" s="99" t="s">
        <v>593</v>
      </c>
      <c r="D34" s="100"/>
      <c r="E34" s="101"/>
      <c r="F34" s="102">
        <f>Input!P304</f>
        <v>0</v>
      </c>
      <c r="G34" s="6"/>
      <c r="H34" s="6"/>
      <c r="I34" s="6"/>
      <c r="J34" s="6"/>
      <c r="K34" s="6"/>
      <c r="L34" s="5"/>
    </row>
    <row r="35" spans="1:12" x14ac:dyDescent="0.35">
      <c r="A35" s="6"/>
      <c r="B35" s="58" t="s">
        <v>5173</v>
      </c>
      <c r="C35" s="99" t="s">
        <v>639</v>
      </c>
      <c r="D35" s="100"/>
      <c r="E35" s="101"/>
      <c r="F35" s="102">
        <f>Input!P310</f>
        <v>0</v>
      </c>
      <c r="G35" s="6"/>
      <c r="H35" s="6"/>
      <c r="I35" s="6"/>
      <c r="J35" s="6"/>
      <c r="K35" s="6"/>
      <c r="L35" s="5"/>
    </row>
    <row r="36" spans="1:12" x14ac:dyDescent="0.35">
      <c r="A36" s="6"/>
      <c r="B36" s="58" t="s">
        <v>5174</v>
      </c>
      <c r="C36" s="103" t="s">
        <v>5175</v>
      </c>
      <c r="D36" s="72"/>
      <c r="E36" s="98"/>
      <c r="F36" s="73">
        <f>Input!P312</f>
        <v>0</v>
      </c>
      <c r="G36" s="6"/>
      <c r="H36" s="6"/>
      <c r="I36" s="6"/>
      <c r="J36" s="6"/>
      <c r="K36" s="6"/>
      <c r="L36" s="5"/>
    </row>
    <row r="37" spans="1:12" ht="7.4" customHeight="1" x14ac:dyDescent="0.35">
      <c r="A37" s="6"/>
      <c r="B37" s="6"/>
      <c r="C37" s="6"/>
      <c r="D37" s="88"/>
      <c r="E37" s="87"/>
      <c r="F37" s="87"/>
      <c r="G37" s="6"/>
      <c r="H37" s="6"/>
      <c r="I37" s="6"/>
      <c r="J37" s="6"/>
      <c r="K37" s="6"/>
      <c r="L37" s="5"/>
    </row>
    <row r="38" spans="1:12" ht="18.5" thickBot="1" x14ac:dyDescent="0.45">
      <c r="A38" s="6"/>
      <c r="B38" s="58" t="s">
        <v>5176</v>
      </c>
      <c r="C38" s="104" t="s">
        <v>5177</v>
      </c>
      <c r="D38" s="61"/>
      <c r="E38" s="61"/>
      <c r="F38" s="61"/>
      <c r="G38" s="61"/>
      <c r="H38" s="61"/>
      <c r="I38" s="61"/>
      <c r="J38" s="105">
        <f>SUM(J15,J27)</f>
        <v>0</v>
      </c>
      <c r="K38" s="106" t="str">
        <f>IF(AND(J38-J81&lt;1,J38-J81&gt;-1),"G","R")</f>
        <v>G</v>
      </c>
      <c r="L38" s="5"/>
    </row>
    <row r="39" spans="1:12" ht="7.4" customHeight="1" thickTop="1" x14ac:dyDescent="0.35">
      <c r="A39" s="6"/>
      <c r="B39" s="6"/>
      <c r="C39" s="6"/>
      <c r="D39" s="6"/>
      <c r="E39" s="6"/>
      <c r="F39" s="6"/>
      <c r="G39" s="6"/>
      <c r="H39" s="6"/>
      <c r="I39" s="6"/>
      <c r="J39" s="6"/>
      <c r="K39" s="6"/>
      <c r="L39" s="5"/>
    </row>
    <row r="40" spans="1:12" ht="7.4" customHeight="1" x14ac:dyDescent="0.35">
      <c r="A40" s="78"/>
      <c r="B40" s="78"/>
      <c r="C40" s="78"/>
      <c r="D40" s="78"/>
      <c r="E40" s="78"/>
      <c r="F40" s="78"/>
      <c r="G40" s="78"/>
      <c r="H40" s="78"/>
      <c r="I40" s="78"/>
      <c r="J40" s="78"/>
      <c r="K40" s="78"/>
      <c r="L40" s="5"/>
    </row>
    <row r="41" spans="1:12" ht="7.4" customHeight="1" x14ac:dyDescent="0.35">
      <c r="A41" s="6"/>
      <c r="B41" s="6"/>
      <c r="C41" s="6"/>
      <c r="D41" s="6"/>
      <c r="E41" s="6"/>
      <c r="F41" s="6"/>
      <c r="G41" s="6"/>
      <c r="H41" s="6"/>
      <c r="I41" s="6"/>
      <c r="J41" s="6"/>
      <c r="K41" s="6"/>
      <c r="L41" s="5"/>
    </row>
    <row r="42" spans="1:12" ht="18" x14ac:dyDescent="0.4">
      <c r="A42" s="6"/>
      <c r="B42" s="6"/>
      <c r="C42" s="62" t="s">
        <v>5178</v>
      </c>
      <c r="D42" s="6"/>
      <c r="E42" s="6"/>
      <c r="F42" s="6"/>
      <c r="G42" s="6"/>
      <c r="H42" s="6"/>
      <c r="I42" s="6"/>
      <c r="J42" s="6"/>
      <c r="K42" s="6"/>
      <c r="L42" s="5"/>
    </row>
    <row r="43" spans="1:12" ht="7.4" customHeight="1" x14ac:dyDescent="0.35">
      <c r="A43" s="6"/>
      <c r="B43" s="6"/>
      <c r="C43" s="6"/>
      <c r="D43" s="6"/>
      <c r="E43" s="6"/>
      <c r="F43" s="6"/>
      <c r="G43" s="6"/>
      <c r="H43" s="6"/>
      <c r="I43" s="6"/>
      <c r="J43" s="6"/>
      <c r="K43" s="6"/>
      <c r="L43" s="5"/>
    </row>
    <row r="44" spans="1:12" x14ac:dyDescent="0.35">
      <c r="A44" s="6"/>
      <c r="B44" s="6"/>
      <c r="C44" s="86" t="s">
        <v>5179</v>
      </c>
      <c r="D44" s="6"/>
      <c r="E44" s="6"/>
      <c r="F44" s="6"/>
      <c r="G44" s="6"/>
      <c r="H44" s="6"/>
      <c r="I44" s="6"/>
      <c r="J44" s="6"/>
      <c r="K44" s="6"/>
      <c r="L44" s="5"/>
    </row>
    <row r="45" spans="1:12" ht="7.4" customHeight="1" x14ac:dyDescent="0.35">
      <c r="A45" s="6"/>
      <c r="B45" s="6"/>
      <c r="C45" s="6"/>
      <c r="D45" s="6"/>
      <c r="E45" s="6"/>
      <c r="F45" s="6"/>
      <c r="G45" s="6"/>
      <c r="H45" s="6"/>
      <c r="I45" s="6"/>
      <c r="J45" s="6"/>
      <c r="K45" s="6"/>
      <c r="L45" s="5"/>
    </row>
    <row r="46" spans="1:12" x14ac:dyDescent="0.35">
      <c r="A46" s="6"/>
      <c r="B46" s="58" t="s">
        <v>5180</v>
      </c>
      <c r="C46" s="107" t="s">
        <v>696</v>
      </c>
      <c r="D46" s="90"/>
      <c r="E46" s="91"/>
      <c r="F46" s="92">
        <f>Input!P382</f>
        <v>0</v>
      </c>
      <c r="G46" s="74"/>
      <c r="H46" s="75" t="s">
        <v>5181</v>
      </c>
      <c r="I46" s="65"/>
      <c r="J46" s="76">
        <f>SUM(F46:F54)</f>
        <v>0</v>
      </c>
      <c r="K46" s="6"/>
      <c r="L46" s="5"/>
    </row>
    <row r="47" spans="1:12" x14ac:dyDescent="0.35">
      <c r="A47" s="6"/>
      <c r="B47" s="58" t="s">
        <v>5182</v>
      </c>
      <c r="C47" s="108" t="s">
        <v>698</v>
      </c>
      <c r="D47" s="100"/>
      <c r="E47" s="101"/>
      <c r="F47" s="102">
        <f>Input!P383</f>
        <v>0</v>
      </c>
      <c r="G47" s="6"/>
      <c r="H47" s="6"/>
      <c r="I47" s="6"/>
      <c r="J47" s="6"/>
      <c r="K47" s="6"/>
      <c r="L47" s="5"/>
    </row>
    <row r="48" spans="1:12" x14ac:dyDescent="0.35">
      <c r="A48" s="6"/>
      <c r="B48" s="58" t="s">
        <v>5183</v>
      </c>
      <c r="C48" s="108" t="s">
        <v>700</v>
      </c>
      <c r="D48" s="100"/>
      <c r="E48" s="101"/>
      <c r="F48" s="102">
        <f>Input!P384</f>
        <v>0</v>
      </c>
      <c r="G48" s="6"/>
      <c r="H48" s="6"/>
      <c r="I48" s="6"/>
      <c r="J48" s="6"/>
      <c r="K48" s="6"/>
      <c r="L48" s="5"/>
    </row>
    <row r="49" spans="1:12" x14ac:dyDescent="0.35">
      <c r="A49" s="6"/>
      <c r="B49" s="58" t="s">
        <v>5184</v>
      </c>
      <c r="C49" s="108" t="s">
        <v>702</v>
      </c>
      <c r="D49" s="100"/>
      <c r="E49" s="101"/>
      <c r="F49" s="102">
        <f>Input!P386</f>
        <v>0</v>
      </c>
      <c r="G49" s="6"/>
      <c r="H49" s="6"/>
      <c r="I49" s="6"/>
      <c r="J49" s="6"/>
      <c r="K49" s="6"/>
      <c r="L49" s="5"/>
    </row>
    <row r="50" spans="1:12" x14ac:dyDescent="0.35">
      <c r="A50" s="6"/>
      <c r="B50" s="58" t="s">
        <v>5185</v>
      </c>
      <c r="C50" s="108" t="s">
        <v>2779</v>
      </c>
      <c r="D50" s="100"/>
      <c r="E50" s="101"/>
      <c r="F50" s="102">
        <f>Input!P390</f>
        <v>0</v>
      </c>
      <c r="G50" s="6"/>
      <c r="H50" s="6"/>
      <c r="I50" s="6"/>
      <c r="J50" s="6"/>
      <c r="K50" s="6"/>
      <c r="L50" s="5"/>
    </row>
    <row r="51" spans="1:12" x14ac:dyDescent="0.35">
      <c r="A51" s="6"/>
      <c r="B51" s="58" t="s">
        <v>5186</v>
      </c>
      <c r="C51" s="109" t="s">
        <v>5187</v>
      </c>
      <c r="D51" s="110"/>
      <c r="E51" s="111">
        <f>Input!P391</f>
        <v>0</v>
      </c>
      <c r="F51" s="112"/>
      <c r="G51" s="6"/>
      <c r="H51" s="6"/>
      <c r="I51" s="6"/>
      <c r="J51" s="6"/>
      <c r="K51" s="6"/>
      <c r="L51" s="5"/>
    </row>
    <row r="52" spans="1:12" x14ac:dyDescent="0.35">
      <c r="A52" s="6"/>
      <c r="B52" s="58" t="s">
        <v>5188</v>
      </c>
      <c r="C52" s="109" t="s">
        <v>5189</v>
      </c>
      <c r="D52" s="110"/>
      <c r="E52" s="111">
        <f>Input!P392</f>
        <v>0</v>
      </c>
      <c r="F52" s="112"/>
      <c r="G52" s="6"/>
      <c r="H52" s="6"/>
      <c r="I52" s="6"/>
      <c r="J52" s="6"/>
      <c r="K52" s="6"/>
      <c r="L52" s="5"/>
    </row>
    <row r="53" spans="1:12" x14ac:dyDescent="0.35">
      <c r="A53" s="6"/>
      <c r="B53" s="58" t="s">
        <v>5190</v>
      </c>
      <c r="C53" s="109" t="s">
        <v>5191</v>
      </c>
      <c r="D53" s="110"/>
      <c r="E53" s="111">
        <f>Input!P396</f>
        <v>0</v>
      </c>
      <c r="F53" s="112"/>
      <c r="G53" s="6"/>
      <c r="H53" s="6"/>
      <c r="I53" s="6"/>
      <c r="J53" s="6"/>
      <c r="K53" s="113"/>
      <c r="L53" s="5"/>
    </row>
    <row r="54" spans="1:12" x14ac:dyDescent="0.35">
      <c r="A54" s="6"/>
      <c r="B54" s="58" t="s">
        <v>5192</v>
      </c>
      <c r="C54" s="103" t="s">
        <v>715</v>
      </c>
      <c r="D54" s="72"/>
      <c r="E54" s="98"/>
      <c r="F54" s="73">
        <f>Input!P398</f>
        <v>0</v>
      </c>
      <c r="G54" s="6"/>
      <c r="H54" s="6"/>
      <c r="I54" s="6"/>
      <c r="J54" s="6"/>
      <c r="K54" s="6"/>
      <c r="L54" s="5"/>
    </row>
    <row r="55" spans="1:12" ht="7.4" customHeight="1" x14ac:dyDescent="0.35">
      <c r="A55" s="6"/>
      <c r="B55" s="6"/>
      <c r="C55" s="6"/>
      <c r="D55" s="6"/>
      <c r="E55" s="6"/>
      <c r="F55" s="6"/>
      <c r="G55" s="6"/>
      <c r="H55" s="6"/>
      <c r="I55" s="6"/>
      <c r="J55" s="6"/>
      <c r="K55" s="6"/>
      <c r="L55" s="5"/>
    </row>
    <row r="56" spans="1:12" x14ac:dyDescent="0.35">
      <c r="A56" s="6"/>
      <c r="B56" s="58" t="s">
        <v>5193</v>
      </c>
      <c r="C56" s="65" t="s">
        <v>721</v>
      </c>
      <c r="D56" s="65"/>
      <c r="E56" s="65"/>
      <c r="F56" s="65"/>
      <c r="G56" s="65"/>
      <c r="H56" s="65"/>
      <c r="I56" s="65"/>
      <c r="J56" s="76">
        <f>Input!P403</f>
        <v>0</v>
      </c>
      <c r="K56" s="6"/>
      <c r="L56" s="5"/>
    </row>
    <row r="57" spans="1:12" ht="7.4" customHeight="1" x14ac:dyDescent="0.35">
      <c r="A57" s="6"/>
      <c r="B57" s="6"/>
      <c r="C57" s="6"/>
      <c r="D57" s="6"/>
      <c r="E57" s="6"/>
      <c r="F57" s="6"/>
      <c r="G57" s="6"/>
      <c r="H57" s="6"/>
      <c r="I57" s="6"/>
      <c r="J57" s="87"/>
      <c r="K57" s="6"/>
      <c r="L57" s="5"/>
    </row>
    <row r="58" spans="1:12" ht="7.4" customHeight="1" x14ac:dyDescent="0.35">
      <c r="A58" s="78"/>
      <c r="B58" s="78"/>
      <c r="C58" s="78"/>
      <c r="D58" s="78"/>
      <c r="E58" s="78"/>
      <c r="F58" s="78"/>
      <c r="G58" s="78"/>
      <c r="H58" s="78"/>
      <c r="I58" s="78"/>
      <c r="J58" s="78"/>
      <c r="K58" s="78"/>
      <c r="L58" s="5"/>
    </row>
    <row r="59" spans="1:12" ht="7.4" customHeight="1" x14ac:dyDescent="0.35">
      <c r="A59" s="6"/>
      <c r="B59" s="6"/>
      <c r="C59" s="6"/>
      <c r="D59" s="6"/>
      <c r="E59" s="6"/>
      <c r="F59" s="6"/>
      <c r="G59" s="6"/>
      <c r="H59" s="6"/>
      <c r="I59" s="6"/>
      <c r="J59" s="6"/>
      <c r="K59" s="6"/>
      <c r="L59" s="5"/>
    </row>
    <row r="60" spans="1:12" ht="18" x14ac:dyDescent="0.4">
      <c r="A60" s="6"/>
      <c r="B60" s="6"/>
      <c r="C60" s="62" t="s">
        <v>643</v>
      </c>
      <c r="D60" s="6"/>
      <c r="E60" s="6"/>
      <c r="F60" s="6"/>
      <c r="G60" s="6"/>
      <c r="H60" s="6"/>
      <c r="I60" s="6"/>
      <c r="J60" s="6"/>
      <c r="K60" s="6"/>
      <c r="L60" s="5"/>
    </row>
    <row r="61" spans="1:12" ht="7.4" customHeight="1" x14ac:dyDescent="0.35">
      <c r="A61" s="6"/>
      <c r="B61" s="6"/>
      <c r="C61" s="6"/>
      <c r="D61" s="6"/>
      <c r="E61" s="6"/>
      <c r="F61" s="6"/>
      <c r="G61" s="6"/>
      <c r="H61" s="6"/>
      <c r="I61" s="6"/>
      <c r="J61" s="6"/>
      <c r="K61" s="6"/>
      <c r="L61" s="5"/>
    </row>
    <row r="62" spans="1:12" x14ac:dyDescent="0.35">
      <c r="A62" s="6"/>
      <c r="B62" s="6"/>
      <c r="C62" s="86" t="s">
        <v>5150</v>
      </c>
      <c r="D62" s="6"/>
      <c r="E62" s="6"/>
      <c r="F62" s="6"/>
      <c r="G62" s="6"/>
      <c r="H62" s="6"/>
      <c r="I62" s="6"/>
      <c r="J62" s="6"/>
      <c r="K62" s="6"/>
      <c r="L62" s="5"/>
    </row>
    <row r="63" spans="1:12" ht="7.4" customHeight="1" x14ac:dyDescent="0.35">
      <c r="A63" s="6"/>
      <c r="B63" s="6"/>
      <c r="C63" s="6"/>
      <c r="D63" s="6"/>
      <c r="E63" s="6"/>
      <c r="F63" s="6"/>
      <c r="G63" s="6"/>
      <c r="H63" s="6"/>
      <c r="I63" s="6"/>
      <c r="J63" s="6"/>
      <c r="K63" s="6"/>
      <c r="L63" s="5"/>
    </row>
    <row r="64" spans="1:12" x14ac:dyDescent="0.35">
      <c r="A64" s="6"/>
      <c r="B64" s="58" t="s">
        <v>5194</v>
      </c>
      <c r="C64" s="89" t="s">
        <v>646</v>
      </c>
      <c r="D64" s="90"/>
      <c r="E64" s="90"/>
      <c r="F64" s="92">
        <f>Input!P319</f>
        <v>0</v>
      </c>
      <c r="G64" s="74"/>
      <c r="H64" s="75" t="s">
        <v>5195</v>
      </c>
      <c r="I64" s="65"/>
      <c r="J64" s="76">
        <f>SUM(F64:F68)</f>
        <v>0</v>
      </c>
      <c r="K64" s="6"/>
      <c r="L64" s="5"/>
    </row>
    <row r="65" spans="1:12" x14ac:dyDescent="0.35">
      <c r="A65" s="6"/>
      <c r="B65" s="58" t="s">
        <v>5196</v>
      </c>
      <c r="C65" s="99" t="s">
        <v>653</v>
      </c>
      <c r="D65" s="100"/>
      <c r="E65" s="100"/>
      <c r="F65" s="102">
        <f>Input!P326</f>
        <v>0</v>
      </c>
      <c r="G65" s="6"/>
      <c r="H65" s="6"/>
      <c r="I65" s="6"/>
      <c r="J65" s="6"/>
      <c r="K65" s="6"/>
      <c r="L65" s="5"/>
    </row>
    <row r="66" spans="1:12" x14ac:dyDescent="0.35">
      <c r="A66" s="6"/>
      <c r="B66" s="58" t="s">
        <v>5197</v>
      </c>
      <c r="C66" s="99" t="s">
        <v>655</v>
      </c>
      <c r="D66" s="100"/>
      <c r="E66" s="100"/>
      <c r="F66" s="102">
        <f>Input!P328</f>
        <v>0</v>
      </c>
      <c r="G66" s="6"/>
      <c r="H66" s="6"/>
      <c r="I66" s="6"/>
      <c r="J66" s="6"/>
      <c r="K66" s="6"/>
      <c r="L66" s="5"/>
    </row>
    <row r="67" spans="1:12" x14ac:dyDescent="0.35">
      <c r="A67" s="6"/>
      <c r="B67" s="58" t="s">
        <v>5198</v>
      </c>
      <c r="C67" s="99" t="s">
        <v>660</v>
      </c>
      <c r="D67" s="100"/>
      <c r="E67" s="100"/>
      <c r="F67" s="102">
        <f>Input!P332</f>
        <v>0</v>
      </c>
      <c r="G67" s="6"/>
      <c r="H67" s="6"/>
      <c r="I67" s="6"/>
      <c r="J67" s="6"/>
      <c r="K67" s="6"/>
      <c r="L67" s="5"/>
    </row>
    <row r="68" spans="1:12" x14ac:dyDescent="0.35">
      <c r="A68" s="6"/>
      <c r="B68" s="58" t="s">
        <v>5199</v>
      </c>
      <c r="C68" s="71" t="s">
        <v>672</v>
      </c>
      <c r="D68" s="72"/>
      <c r="E68" s="72"/>
      <c r="F68" s="73">
        <f>Input!P344</f>
        <v>0</v>
      </c>
      <c r="G68" s="6"/>
      <c r="H68" s="6"/>
      <c r="I68" s="6"/>
      <c r="J68" s="6"/>
      <c r="K68" s="6"/>
      <c r="L68" s="5"/>
    </row>
    <row r="69" spans="1:12" ht="7.4" customHeight="1" x14ac:dyDescent="0.35">
      <c r="A69" s="6"/>
      <c r="B69" s="6"/>
      <c r="C69" s="6"/>
      <c r="D69" s="6"/>
      <c r="E69" s="6"/>
      <c r="F69" s="6"/>
      <c r="G69" s="6"/>
      <c r="H69" s="6"/>
      <c r="I69" s="6"/>
      <c r="J69" s="6"/>
      <c r="K69" s="6"/>
      <c r="L69" s="5"/>
    </row>
    <row r="70" spans="1:12" x14ac:dyDescent="0.35">
      <c r="A70" s="6"/>
      <c r="B70" s="6"/>
      <c r="C70" s="86" t="s">
        <v>5162</v>
      </c>
      <c r="D70" s="6"/>
      <c r="E70" s="6"/>
      <c r="F70" s="6"/>
      <c r="G70" s="6"/>
      <c r="H70" s="6"/>
      <c r="I70" s="6"/>
      <c r="J70" s="6"/>
      <c r="K70" s="6"/>
      <c r="L70" s="5"/>
    </row>
    <row r="71" spans="1:12" ht="7.4" customHeight="1" x14ac:dyDescent="0.35">
      <c r="A71" s="6"/>
      <c r="B71" s="6"/>
      <c r="C71" s="6"/>
      <c r="D71" s="6"/>
      <c r="E71" s="6"/>
      <c r="F71" s="6"/>
      <c r="G71" s="6"/>
      <c r="H71" s="6"/>
      <c r="I71" s="6"/>
      <c r="J71" s="6"/>
      <c r="K71" s="6"/>
      <c r="L71" s="5"/>
    </row>
    <row r="72" spans="1:12" x14ac:dyDescent="0.35">
      <c r="A72" s="6"/>
      <c r="B72" s="58" t="s">
        <v>5200</v>
      </c>
      <c r="C72" s="89" t="s">
        <v>646</v>
      </c>
      <c r="D72" s="90"/>
      <c r="E72" s="90"/>
      <c r="F72" s="92">
        <f>Input!P348</f>
        <v>0</v>
      </c>
      <c r="G72" s="74"/>
      <c r="H72" s="75" t="s">
        <v>5201</v>
      </c>
      <c r="I72" s="65"/>
      <c r="J72" s="76">
        <f>SUM(F72:F77)</f>
        <v>0</v>
      </c>
      <c r="K72" s="6"/>
      <c r="L72" s="5"/>
    </row>
    <row r="73" spans="1:12" x14ac:dyDescent="0.35">
      <c r="A73" s="6"/>
      <c r="B73" s="58" t="s">
        <v>5202</v>
      </c>
      <c r="C73" s="99" t="s">
        <v>653</v>
      </c>
      <c r="D73" s="100"/>
      <c r="E73" s="100"/>
      <c r="F73" s="102">
        <f>Input!P355</f>
        <v>0</v>
      </c>
      <c r="G73" s="6"/>
      <c r="H73" s="6"/>
      <c r="I73" s="6"/>
      <c r="J73" s="6"/>
      <c r="K73" s="6"/>
      <c r="L73" s="5"/>
    </row>
    <row r="74" spans="1:12" x14ac:dyDescent="0.35">
      <c r="A74" s="6"/>
      <c r="B74" s="58" t="s">
        <v>5203</v>
      </c>
      <c r="C74" s="99" t="s">
        <v>655</v>
      </c>
      <c r="D74" s="100"/>
      <c r="E74" s="100"/>
      <c r="F74" s="102">
        <f>Input!P357</f>
        <v>0</v>
      </c>
      <c r="G74" s="6"/>
      <c r="H74" s="6"/>
      <c r="I74" s="6"/>
      <c r="J74" s="6"/>
      <c r="K74" s="6"/>
      <c r="L74" s="5"/>
    </row>
    <row r="75" spans="1:12" x14ac:dyDescent="0.35">
      <c r="A75" s="6"/>
      <c r="B75" s="58" t="s">
        <v>5204</v>
      </c>
      <c r="C75" s="99" t="s">
        <v>660</v>
      </c>
      <c r="D75" s="100"/>
      <c r="E75" s="100"/>
      <c r="F75" s="102">
        <f>Input!P361</f>
        <v>0</v>
      </c>
      <c r="G75" s="6"/>
      <c r="H75" s="6"/>
      <c r="I75" s="6"/>
      <c r="J75" s="6"/>
      <c r="K75" s="6"/>
      <c r="L75" s="5"/>
    </row>
    <row r="76" spans="1:12" x14ac:dyDescent="0.35">
      <c r="A76" s="6"/>
      <c r="B76" s="58" t="s">
        <v>5205</v>
      </c>
      <c r="C76" s="99" t="s">
        <v>690</v>
      </c>
      <c r="D76" s="100"/>
      <c r="E76" s="100"/>
      <c r="F76" s="102">
        <f>Input!P374</f>
        <v>0</v>
      </c>
      <c r="G76" s="6"/>
      <c r="H76" s="6"/>
      <c r="I76" s="6"/>
      <c r="J76" s="6"/>
      <c r="K76" s="6"/>
      <c r="L76" s="5"/>
    </row>
    <row r="77" spans="1:12" x14ac:dyDescent="0.35">
      <c r="A77" s="6"/>
      <c r="B77" s="58" t="s">
        <v>5206</v>
      </c>
      <c r="C77" s="71" t="s">
        <v>692</v>
      </c>
      <c r="D77" s="72"/>
      <c r="E77" s="72"/>
      <c r="F77" s="73">
        <f>Input!P377</f>
        <v>0</v>
      </c>
      <c r="G77" s="6"/>
      <c r="H77" s="6"/>
      <c r="I77" s="6"/>
      <c r="J77" s="6"/>
      <c r="K77" s="6"/>
      <c r="L77" s="5"/>
    </row>
    <row r="78" spans="1:12" ht="7.4" customHeight="1" x14ac:dyDescent="0.35">
      <c r="A78" s="6"/>
      <c r="B78" s="6"/>
      <c r="C78" s="6"/>
      <c r="D78" s="6"/>
      <c r="E78" s="6"/>
      <c r="F78" s="6"/>
      <c r="G78" s="6"/>
      <c r="H78" s="6"/>
      <c r="I78" s="6"/>
      <c r="J78" s="6"/>
      <c r="K78" s="6"/>
      <c r="L78" s="5"/>
    </row>
    <row r="79" spans="1:12" ht="18.5" thickBot="1" x14ac:dyDescent="0.45">
      <c r="A79" s="6"/>
      <c r="B79" s="58" t="s">
        <v>5207</v>
      </c>
      <c r="C79" s="104" t="s">
        <v>5208</v>
      </c>
      <c r="D79" s="61"/>
      <c r="E79" s="61"/>
      <c r="F79" s="61"/>
      <c r="G79" s="61"/>
      <c r="H79" s="61"/>
      <c r="I79" s="61"/>
      <c r="J79" s="105">
        <f>SUM(J64,J72)</f>
        <v>0</v>
      </c>
      <c r="K79" s="6"/>
      <c r="L79" s="5"/>
    </row>
    <row r="80" spans="1:12" ht="7.4" customHeight="1" thickTop="1" x14ac:dyDescent="0.35">
      <c r="A80" s="6"/>
      <c r="B80" s="6"/>
      <c r="C80" s="6"/>
      <c r="D80" s="6"/>
      <c r="E80" s="6"/>
      <c r="F80" s="6"/>
      <c r="G80" s="6"/>
      <c r="H80" s="6"/>
      <c r="I80" s="6"/>
      <c r="J80" s="6"/>
      <c r="K80" s="6"/>
      <c r="L80" s="5"/>
    </row>
    <row r="81" spans="1:12" ht="18.5" thickBot="1" x14ac:dyDescent="0.45">
      <c r="A81" s="6"/>
      <c r="B81" s="58" t="s">
        <v>5209</v>
      </c>
      <c r="C81" s="104" t="s">
        <v>5210</v>
      </c>
      <c r="D81" s="61"/>
      <c r="E81" s="61"/>
      <c r="F81" s="61"/>
      <c r="G81" s="61"/>
      <c r="H81" s="61"/>
      <c r="I81" s="61"/>
      <c r="J81" s="105">
        <f>SUM(J79,J46,J56)</f>
        <v>0</v>
      </c>
      <c r="K81" s="106" t="str">
        <f>K38</f>
        <v>G</v>
      </c>
      <c r="L81" s="5"/>
    </row>
    <row r="82" spans="1:12" ht="7.4" customHeight="1" thickTop="1" x14ac:dyDescent="0.35">
      <c r="A82" s="6"/>
      <c r="B82" s="6"/>
      <c r="C82" s="6"/>
      <c r="D82" s="6"/>
      <c r="E82" s="6"/>
      <c r="F82" s="6"/>
      <c r="G82" s="6"/>
      <c r="H82" s="6"/>
      <c r="I82" s="6"/>
      <c r="J82" s="6"/>
      <c r="K82" s="6"/>
      <c r="L82" s="5"/>
    </row>
    <row r="83" spans="1:12" ht="7.4" customHeight="1" x14ac:dyDescent="0.35">
      <c r="A83" s="4"/>
      <c r="B83" s="4"/>
      <c r="C83" s="4"/>
      <c r="D83" s="4"/>
      <c r="E83" s="4"/>
      <c r="F83" s="4"/>
      <c r="G83" s="4"/>
      <c r="H83" s="4"/>
      <c r="I83" s="4"/>
      <c r="J83" s="4"/>
      <c r="K83" s="4"/>
      <c r="L83" s="5"/>
    </row>
    <row r="84" spans="1:12" ht="7.4" hidden="1" customHeight="1" x14ac:dyDescent="0.35"/>
  </sheetData>
  <sheetProtection algorithmName="SHA-512" hashValue="STnQncAFvlN4wVVjQlLOrVUlOE/I1CDhyBME9ZGalReNWCpGf+AiWbm09D/ZBy4OXnd6HWU76fXS8yTpgfENEg==" saltValue="k3V2L0dlj8XdgfYkT5ovIg==" spinCount="100000" sheet="1" objects="1" scenarios="1"/>
  <mergeCells count="2">
    <mergeCell ref="E7:G7"/>
    <mergeCell ref="A2:B3"/>
  </mergeCells>
  <phoneticPr fontId="41" type="noConversion"/>
  <conditionalFormatting sqref="K1:K1048576">
    <cfRule type="cellIs" dxfId="115" priority="3" operator="equal">
      <formula>"R"</formula>
    </cfRule>
    <cfRule type="cellIs" dxfId="114" priority="4" operator="equal">
      <formula>"G"</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LHCode xmlns="8e60929c-f474-4d6f-ae9d-14c2d624ed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4" ma:contentTypeDescription="Create a new document." ma:contentTypeScope="" ma:versionID="29927ffd626050271a7fdabf0071fcf0">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5cebcb8d26eda80f7f145befaa196588"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element ref="ns2:L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HCode" ma:index="21" nillable="true" ma:displayName="LH Code" ma:format="Dropdown" ma:internalName="LHCo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5EEC6-6DBF-4291-82CB-730D522126A2}">
  <ds:schemaRefs>
    <ds:schemaRef ds:uri="http://schemas.microsoft.com/office/2006/metadata/properties"/>
    <ds:schemaRef ds:uri="http://schemas.microsoft.com/office/infopath/2007/PartnerControls"/>
    <ds:schemaRef ds:uri="8e60929c-f474-4d6f-ae9d-14c2d624ed0f"/>
  </ds:schemaRefs>
</ds:datastoreItem>
</file>

<file path=customXml/itemProps2.xml><?xml version="1.0" encoding="utf-8"?>
<ds:datastoreItem xmlns:ds="http://schemas.openxmlformats.org/officeDocument/2006/customXml" ds:itemID="{9FD9172F-E85F-40D4-8FE7-4E2642598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6D4BB-CEA4-4A1B-B7A8-07F751C054D0}">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CoverSheet</vt:lpstr>
      <vt:lpstr>Index</vt:lpstr>
      <vt:lpstr>Input</vt:lpstr>
      <vt:lpstr>Income Statement</vt:lpstr>
      <vt:lpstr>Balance Sheet</vt:lpstr>
      <vt:lpstr>PRSafeguards</vt:lpstr>
      <vt:lpstr>FORCalc</vt:lpstr>
      <vt:lpstr>RegulatoryReq</vt:lpstr>
      <vt:lpstr>General Crypto Services</vt:lpstr>
      <vt:lpstr>Crypto Services</vt:lpstr>
      <vt:lpstr>Custody</vt:lpstr>
      <vt:lpstr>Crypto Products</vt:lpstr>
      <vt:lpstr>Safekeeping</vt:lpstr>
      <vt:lpstr>Outsourcing</vt:lpstr>
      <vt:lpstr>Clients</vt:lpstr>
      <vt:lpstr>Passporting</vt:lpstr>
      <vt:lpstr>Complaints</vt:lpstr>
      <vt:lpstr>Custody Annual Form</vt:lpstr>
      <vt:lpstr>Representations</vt:lpstr>
      <vt:lpstr>AccFramework</vt:lpstr>
      <vt:lpstr>ClientType</vt:lpstr>
      <vt:lpstr>Countries</vt:lpstr>
      <vt:lpstr>CryptoAssetsList</vt:lpstr>
      <vt:lpstr>CryptoTransfers</vt:lpstr>
      <vt:lpstr>DocumentType</vt:lpstr>
      <vt:lpstr>EU</vt:lpstr>
      <vt:lpstr>EUCountries</vt:lpstr>
      <vt:lpstr>IndexValidation</vt:lpstr>
      <vt:lpstr>InfoStat_Code</vt:lpstr>
      <vt:lpstr>LEI_Codes</vt:lpstr>
      <vt:lpstr>LHCode</vt:lpstr>
      <vt:lpstr>LHIDCode</vt:lpstr>
      <vt:lpstr>LHName</vt:lpstr>
      <vt:lpstr>LicClass</vt:lpstr>
      <vt:lpstr>MBRCode</vt:lpstr>
      <vt:lpstr>Months</vt:lpstr>
      <vt:lpstr>NatureofComplaint</vt:lpstr>
      <vt:lpstr>NatureOfVenue</vt:lpstr>
      <vt:lpstr>ProductRelatedTo</vt:lpstr>
      <vt:lpstr>Reconciliation</vt:lpstr>
      <vt:lpstr>RepCurrency</vt:lpstr>
      <vt:lpstr>RoWCountries</vt:lpstr>
      <vt:lpstr>SafekeepingRelationships</vt:lpstr>
      <vt:lpstr>Services</vt:lpstr>
      <vt:lpstr>TMProcess</vt:lpstr>
      <vt:lpstr>TokenClassification</vt:lpstr>
      <vt:lpstr>Unlicensed</vt:lpstr>
      <vt:lpstr>YesNo</vt:lpstr>
      <vt:lpstr>YesNoNA</vt:lpstr>
    </vt:vector>
  </TitlesOfParts>
  <Manager/>
  <Company>Malta Financial Services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Galea</dc:creator>
  <cp:keywords/>
  <dc:description/>
  <cp:lastModifiedBy>Luke Galea</cp:lastModifiedBy>
  <cp:revision/>
  <dcterms:created xsi:type="dcterms:W3CDTF">2024-10-11T08:21:43Z</dcterms:created>
  <dcterms:modified xsi:type="dcterms:W3CDTF">2026-07-01T10:52:31Z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MediaServiceImageTags">
    <vt:lpwstr/>
  </property>
</Properties>
</file>